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BL\L25-BL_all_given_data\L25_v3-bhg-2025-05-07\9+21\L25-262025-BL-21\"/>
    </mc:Choice>
  </mc:AlternateContent>
  <xr:revisionPtr revIDLastSave="0" documentId="13_ncr:1_{2577A5A0-228D-49D7-9583-EC8653773D3A}" xr6:coauthVersionLast="47" xr6:coauthVersionMax="47" xr10:uidLastSave="{00000000-0000-0000-0000-000000000000}"/>
  <bookViews>
    <workbookView xWindow="-120" yWindow="-120" windowWidth="29040" windowHeight="16440" activeTab="3" xr2:uid="{B363512B-92F0-488D-9F8D-8C2475994B1E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Coordination!$R$1028:$R$1031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R3" i="3"/>
  <c r="BS3" i="3"/>
  <c r="BP12" i="2" s="1"/>
  <c r="BR4" i="3"/>
  <c r="BS4" i="3"/>
  <c r="BR5" i="3"/>
  <c r="BS5" i="3"/>
  <c r="BR6" i="3"/>
  <c r="BS6" i="3"/>
  <c r="BR7" i="3"/>
  <c r="BS9" i="3"/>
  <c r="BR10" i="3"/>
  <c r="BS10" i="3"/>
  <c r="BR11" i="3"/>
  <c r="BS11" i="3"/>
  <c r="BR12" i="3"/>
  <c r="BS12" i="3"/>
  <c r="BR13" i="3"/>
  <c r="BS13" i="3"/>
  <c r="BR14" i="3"/>
  <c r="BS14" i="3"/>
  <c r="BR15" i="3"/>
  <c r="BS15" i="3"/>
  <c r="BR16" i="3"/>
  <c r="BS16" i="3"/>
  <c r="BR17" i="3"/>
  <c r="BS19" i="3"/>
  <c r="BR20" i="3"/>
  <c r="BS20" i="3"/>
  <c r="BR21" i="3"/>
  <c r="BS21" i="3"/>
  <c r="BR22" i="3"/>
  <c r="BS22" i="3"/>
  <c r="BR23" i="3"/>
  <c r="BS23" i="3"/>
  <c r="BR24" i="3"/>
  <c r="BS24" i="3"/>
  <c r="BR25" i="3"/>
  <c r="BS25" i="3"/>
  <c r="BR28" i="3"/>
  <c r="BS28" i="3"/>
  <c r="BR29" i="3"/>
  <c r="BS29" i="3"/>
  <c r="BR30" i="3"/>
  <c r="BS30" i="3"/>
  <c r="BR31" i="3"/>
  <c r="BS31" i="3"/>
  <c r="BR32" i="3"/>
  <c r="BS32" i="3"/>
  <c r="BR33" i="3"/>
  <c r="BS33" i="3"/>
  <c r="BR35" i="3"/>
  <c r="BR36" i="3"/>
  <c r="BS36" i="3"/>
  <c r="BR37" i="3"/>
  <c r="BS37" i="3"/>
  <c r="BR38" i="3"/>
  <c r="BS38" i="3"/>
  <c r="BR39" i="3"/>
  <c r="BS39" i="3"/>
  <c r="BR40" i="3"/>
  <c r="BS40" i="3"/>
  <c r="CA53" i="4"/>
  <c r="BZ52" i="4"/>
  <c r="CB52" i="4"/>
  <c r="CA52" i="4"/>
  <c r="BZ51" i="4"/>
  <c r="CB51" i="4"/>
  <c r="CA51" i="4"/>
  <c r="BZ50" i="4"/>
  <c r="CB50" i="4"/>
  <c r="CA50" i="4"/>
  <c r="BZ49" i="4"/>
  <c r="CB49" i="4"/>
  <c r="CA49" i="4"/>
  <c r="BZ48" i="4"/>
  <c r="CA48" i="4"/>
  <c r="CB48" i="4"/>
  <c r="BZ47" i="4"/>
  <c r="CB47" i="4"/>
  <c r="CA47" i="4"/>
  <c r="BZ46" i="4"/>
  <c r="CA46" i="4"/>
  <c r="CB46" i="4"/>
  <c r="BX52" i="4"/>
  <c r="BY53" i="4"/>
  <c r="BW52" i="4"/>
  <c r="BX51" i="4"/>
  <c r="BY52" i="4"/>
  <c r="BY51" i="4"/>
  <c r="BW51" i="4"/>
  <c r="BX50" i="4"/>
  <c r="BY50" i="4"/>
  <c r="BW50" i="4"/>
  <c r="BX49" i="4"/>
  <c r="BY49" i="4"/>
  <c r="BW49" i="4"/>
  <c r="BX48" i="4"/>
  <c r="BY48" i="4"/>
  <c r="BW48" i="4"/>
  <c r="BX47" i="4"/>
  <c r="BY47" i="4"/>
  <c r="BW47" i="4"/>
  <c r="BX46" i="4"/>
  <c r="BY46" i="4"/>
  <c r="BW46" i="4"/>
  <c r="BV53" i="4"/>
  <c r="BU53" i="4"/>
  <c r="BT52" i="4"/>
  <c r="BV52" i="4"/>
  <c r="BU52" i="4"/>
  <c r="BT51" i="4"/>
  <c r="BV51" i="4"/>
  <c r="BU51" i="4"/>
  <c r="BT50" i="4"/>
  <c r="BV50" i="4"/>
  <c r="BU50" i="4"/>
  <c r="BT49" i="4"/>
  <c r="BV49" i="4"/>
  <c r="BU49" i="4"/>
  <c r="BT48" i="4"/>
  <c r="BV48" i="4"/>
  <c r="BU48" i="4"/>
  <c r="BV47" i="4"/>
  <c r="BT47" i="4"/>
  <c r="BU47" i="4"/>
  <c r="BV46" i="4"/>
  <c r="BT46" i="4"/>
  <c r="BU46" i="4"/>
  <c r="BQ53" i="4"/>
  <c r="BS53" i="4"/>
  <c r="BR52" i="4"/>
  <c r="BQ52" i="4"/>
  <c r="BS52" i="4"/>
  <c r="BR51" i="4"/>
  <c r="BQ51" i="4"/>
  <c r="BS51" i="4"/>
  <c r="BR50" i="4"/>
  <c r="BQ50" i="4"/>
  <c r="BS50" i="4"/>
  <c r="BR49" i="4"/>
  <c r="BQ49" i="4"/>
  <c r="BQ48" i="4"/>
  <c r="BS49" i="4"/>
  <c r="BR48" i="4"/>
  <c r="BQ47" i="4"/>
  <c r="BS48" i="4"/>
  <c r="BR47" i="4"/>
  <c r="BQ46" i="4"/>
  <c r="BS47" i="4"/>
  <c r="BS46" i="4"/>
  <c r="BR46" i="4"/>
  <c r="CA42" i="4"/>
  <c r="BZ42" i="4"/>
  <c r="CB42" i="4"/>
  <c r="CA41" i="4"/>
  <c r="BZ41" i="4"/>
  <c r="CB41" i="4"/>
  <c r="CA40" i="4"/>
  <c r="BZ40" i="4"/>
  <c r="CA39" i="4"/>
  <c r="CB40" i="4"/>
  <c r="BZ39" i="4"/>
  <c r="CA38" i="4"/>
  <c r="CB39" i="4"/>
  <c r="BZ38" i="4"/>
  <c r="CB38" i="4"/>
  <c r="CA37" i="4"/>
  <c r="BZ37" i="4"/>
  <c r="CB37" i="4"/>
  <c r="CA36" i="4"/>
  <c r="BZ36" i="4"/>
  <c r="CB36" i="4"/>
  <c r="CA35" i="4"/>
  <c r="BZ35" i="4"/>
  <c r="CB35" i="4"/>
  <c r="BX42" i="4"/>
  <c r="BY42" i="4"/>
  <c r="BY41" i="4"/>
  <c r="BW42" i="4"/>
  <c r="BX41" i="4"/>
  <c r="BW41" i="4"/>
  <c r="BX40" i="4"/>
  <c r="BY40" i="4"/>
  <c r="BY39" i="4"/>
  <c r="BW40" i="4"/>
  <c r="BX39" i="4"/>
  <c r="BY38" i="4"/>
  <c r="BW39" i="4"/>
  <c r="BX38" i="4"/>
  <c r="BW38" i="4"/>
  <c r="BX37" i="4"/>
  <c r="BY37" i="4"/>
  <c r="BY36" i="4"/>
  <c r="BW37" i="4"/>
  <c r="BX36" i="4"/>
  <c r="BW36" i="4"/>
  <c r="BX35" i="4"/>
  <c r="BY35" i="4"/>
  <c r="BW35" i="4"/>
  <c r="BV43" i="4"/>
  <c r="BT43" i="4"/>
  <c r="BV42" i="4"/>
  <c r="BU42" i="4"/>
  <c r="BT42" i="4"/>
  <c r="BV41" i="4"/>
  <c r="BU41" i="4"/>
  <c r="BT41" i="4"/>
  <c r="BV40" i="4"/>
  <c r="BU40" i="4"/>
  <c r="BT40" i="4"/>
  <c r="BV39" i="4"/>
  <c r="BU39" i="4"/>
  <c r="BT39" i="4"/>
  <c r="BV38" i="4"/>
  <c r="BU38" i="4"/>
  <c r="BT38" i="4"/>
  <c r="BV37" i="4"/>
  <c r="BU37" i="4"/>
  <c r="BT37" i="4"/>
  <c r="BV36" i="4"/>
  <c r="BU36" i="4"/>
  <c r="BT36" i="4"/>
  <c r="BV35" i="4"/>
  <c r="BU35" i="4"/>
  <c r="BT35" i="4"/>
  <c r="BQ42" i="4"/>
  <c r="BS42" i="4"/>
  <c r="BR42" i="4"/>
  <c r="BQ41" i="4"/>
  <c r="BS41" i="4"/>
  <c r="BR41" i="4"/>
  <c r="BQ40" i="4"/>
  <c r="BS40" i="4"/>
  <c r="BR40" i="4"/>
  <c r="BQ39" i="4"/>
  <c r="BS39" i="4"/>
  <c r="BR39" i="4"/>
  <c r="BQ38" i="4"/>
  <c r="BS38" i="4"/>
  <c r="BR38" i="4"/>
  <c r="BQ37" i="4"/>
  <c r="BS37" i="4"/>
  <c r="BR37" i="4"/>
  <c r="BQ36" i="4"/>
  <c r="BS36" i="4"/>
  <c r="BR36" i="4"/>
  <c r="BQ35" i="4"/>
  <c r="BS35" i="4"/>
  <c r="BR35" i="4"/>
  <c r="CA32" i="4"/>
  <c r="CB32" i="4"/>
  <c r="BZ32" i="4"/>
  <c r="CA31" i="4"/>
  <c r="CB31" i="4"/>
  <c r="BZ31" i="4"/>
  <c r="CA30" i="4"/>
  <c r="CB30" i="4"/>
  <c r="BZ30" i="4"/>
  <c r="CA29" i="4"/>
  <c r="CB29" i="4"/>
  <c r="BZ29" i="4"/>
  <c r="CA28" i="4"/>
  <c r="CB28" i="4"/>
  <c r="BZ28" i="4"/>
  <c r="CA27" i="4"/>
  <c r="CB27" i="4"/>
  <c r="BZ27" i="4"/>
  <c r="CA26" i="4"/>
  <c r="CB26" i="4"/>
  <c r="BZ26" i="4"/>
  <c r="CA25" i="4"/>
  <c r="CB25" i="4"/>
  <c r="BZ25" i="4"/>
  <c r="CA24" i="4"/>
  <c r="CB24" i="4"/>
  <c r="BZ24" i="4"/>
  <c r="BX31" i="4"/>
  <c r="BY32" i="4"/>
  <c r="BW31" i="4"/>
  <c r="BX30" i="4"/>
  <c r="BY31" i="4"/>
  <c r="BW30" i="4"/>
  <c r="BX29" i="4"/>
  <c r="BY30" i="4"/>
  <c r="BY29" i="4"/>
  <c r="BW29" i="4"/>
  <c r="BX28" i="4"/>
  <c r="BY28" i="4"/>
  <c r="BW28" i="4"/>
  <c r="BX27" i="4"/>
  <c r="BW27" i="4"/>
  <c r="BX26" i="4"/>
  <c r="BY27" i="4"/>
  <c r="BW26" i="4"/>
  <c r="BX25" i="4"/>
  <c r="BY26" i="4"/>
  <c r="BY25" i="4"/>
  <c r="BW25" i="4"/>
  <c r="BX24" i="4"/>
  <c r="BY24" i="4"/>
  <c r="BW24" i="4"/>
  <c r="BV32" i="4"/>
  <c r="BU32" i="4"/>
  <c r="BT31" i="4"/>
  <c r="BV31" i="4"/>
  <c r="BU31" i="4"/>
  <c r="BT30" i="4"/>
  <c r="BV30" i="4"/>
  <c r="BU30" i="4"/>
  <c r="BT29" i="4"/>
  <c r="BV29" i="4"/>
  <c r="BU29" i="4"/>
  <c r="BT28" i="4"/>
  <c r="BV28" i="4"/>
  <c r="BU28" i="4"/>
  <c r="BT27" i="4"/>
  <c r="BV27" i="4"/>
  <c r="BU27" i="4"/>
  <c r="BT26" i="4"/>
  <c r="BV26" i="4"/>
  <c r="BU26" i="4"/>
  <c r="BV25" i="4"/>
  <c r="BU25" i="4"/>
  <c r="BT25" i="4"/>
  <c r="BT24" i="4"/>
  <c r="BV24" i="4"/>
  <c r="BU24" i="4"/>
  <c r="BQ31" i="4"/>
  <c r="BS31" i="4"/>
  <c r="BR31" i="4"/>
  <c r="BQ30" i="4"/>
  <c r="BS30" i="4"/>
  <c r="BR30" i="4"/>
  <c r="BQ29" i="4"/>
  <c r="BS29" i="4"/>
  <c r="BR29" i="4"/>
  <c r="BQ28" i="4"/>
  <c r="BS28" i="4"/>
  <c r="BR28" i="4"/>
  <c r="BQ27" i="4"/>
  <c r="BS27" i="4"/>
  <c r="BR27" i="4"/>
  <c r="BQ26" i="4"/>
  <c r="BS26" i="4"/>
  <c r="BR26" i="4"/>
  <c r="BQ25" i="4"/>
  <c r="BQ24" i="4"/>
  <c r="BS25" i="4"/>
  <c r="BR25" i="4"/>
  <c r="BS24" i="4"/>
  <c r="BR24" i="4"/>
  <c r="CA20" i="4"/>
  <c r="BZ20" i="4"/>
  <c r="CB20" i="4"/>
  <c r="CA19" i="4"/>
  <c r="BZ19" i="4"/>
  <c r="CB19" i="4"/>
  <c r="CA18" i="4"/>
  <c r="BZ18" i="4"/>
  <c r="CB18" i="4"/>
  <c r="CA17" i="4"/>
  <c r="BZ17" i="4"/>
  <c r="CA16" i="4"/>
  <c r="CB17" i="4"/>
  <c r="BZ16" i="4"/>
  <c r="CB16" i="4"/>
  <c r="CA15" i="4"/>
  <c r="BZ15" i="4"/>
  <c r="CB15" i="4"/>
  <c r="CA14" i="4"/>
  <c r="BZ14" i="4"/>
  <c r="CB14" i="4"/>
  <c r="CA13" i="4"/>
  <c r="BZ13" i="4"/>
  <c r="CB13" i="4"/>
  <c r="CA12" i="4"/>
  <c r="BZ12" i="4"/>
  <c r="CB12" i="4"/>
  <c r="BX20" i="4"/>
  <c r="BY21" i="4"/>
  <c r="BW20" i="4"/>
  <c r="BX19" i="4"/>
  <c r="BY20" i="4"/>
  <c r="BW19" i="4"/>
  <c r="BX18" i="4"/>
  <c r="BY19" i="4"/>
  <c r="BW18" i="4"/>
  <c r="BX17" i="4"/>
  <c r="BY18" i="4"/>
  <c r="BW17" i="4"/>
  <c r="BY17" i="4"/>
  <c r="BX16" i="4"/>
  <c r="BW16" i="4"/>
  <c r="BX15" i="4"/>
  <c r="BY16" i="4"/>
  <c r="BW15" i="4"/>
  <c r="BX14" i="4"/>
  <c r="BY15" i="4"/>
  <c r="BW14" i="4"/>
  <c r="BX13" i="4"/>
  <c r="BY14" i="4"/>
  <c r="BW13" i="4"/>
  <c r="BX12" i="4"/>
  <c r="BY13" i="4"/>
  <c r="BW12" i="4"/>
  <c r="BY12" i="4"/>
  <c r="BV21" i="4"/>
  <c r="BU21" i="4"/>
  <c r="BT21" i="4"/>
  <c r="AP2" i="2" s="1"/>
  <c r="BV20" i="4"/>
  <c r="BU20" i="4"/>
  <c r="BT20" i="4"/>
  <c r="BV19" i="4"/>
  <c r="BU19" i="4"/>
  <c r="BT19" i="4"/>
  <c r="BV18" i="4"/>
  <c r="BU18" i="4"/>
  <c r="BT18" i="4"/>
  <c r="BV17" i="4"/>
  <c r="BU17" i="4"/>
  <c r="BT17" i="4"/>
  <c r="BV16" i="4"/>
  <c r="BU16" i="4"/>
  <c r="BT16" i="4"/>
  <c r="BV15" i="4"/>
  <c r="BU15" i="4"/>
  <c r="BT15" i="4"/>
  <c r="BV14" i="4"/>
  <c r="BU14" i="4"/>
  <c r="BT14" i="4"/>
  <c r="BV13" i="4"/>
  <c r="BU13" i="4"/>
  <c r="BT13" i="4"/>
  <c r="BV12" i="4"/>
  <c r="BU12" i="4"/>
  <c r="BT12" i="4"/>
  <c r="BQ20" i="4"/>
  <c r="BS20" i="4"/>
  <c r="BR20" i="4"/>
  <c r="BQ19" i="4"/>
  <c r="BS19" i="4"/>
  <c r="BR19" i="4"/>
  <c r="BQ18" i="4"/>
  <c r="BS18" i="4"/>
  <c r="BR18" i="4"/>
  <c r="BQ17" i="4"/>
  <c r="BS17" i="4"/>
  <c r="BR17" i="4"/>
  <c r="BQ16" i="4"/>
  <c r="BS16" i="4"/>
  <c r="BR16" i="4"/>
  <c r="BQ15" i="4"/>
  <c r="BS15" i="4"/>
  <c r="BR15" i="4"/>
  <c r="BQ14" i="4"/>
  <c r="BS14" i="4"/>
  <c r="BR14" i="4"/>
  <c r="BQ13" i="4"/>
  <c r="BS13" i="4"/>
  <c r="BR13" i="4"/>
  <c r="BQ12" i="4"/>
  <c r="BS12" i="4"/>
  <c r="BR12" i="4"/>
  <c r="CA8" i="4"/>
  <c r="BZ8" i="4"/>
  <c r="CB7" i="4"/>
  <c r="CA7" i="4"/>
  <c r="BZ7" i="4"/>
  <c r="CB6" i="4"/>
  <c r="CA6" i="4"/>
  <c r="BZ6" i="4"/>
  <c r="CB5" i="4"/>
  <c r="CA5" i="4"/>
  <c r="BZ5" i="4"/>
  <c r="CB4" i="4"/>
  <c r="CA4" i="4"/>
  <c r="BZ4" i="4"/>
  <c r="CB3" i="4"/>
  <c r="CA3" i="4"/>
  <c r="AV3" i="2" s="1"/>
  <c r="BZ3" i="4"/>
  <c r="AV2" i="2" s="1"/>
  <c r="CB2" i="4"/>
  <c r="AV4" i="2" s="1"/>
  <c r="CA2" i="4"/>
  <c r="BZ2" i="4"/>
  <c r="BY9" i="4"/>
  <c r="BX8" i="4"/>
  <c r="BW8" i="4"/>
  <c r="BY8" i="4"/>
  <c r="BX7" i="4"/>
  <c r="BW7" i="4"/>
  <c r="AR2" i="2" s="1"/>
  <c r="BY7" i="4"/>
  <c r="BX6" i="4"/>
  <c r="BW6" i="4"/>
  <c r="BY6" i="4"/>
  <c r="BX5" i="4"/>
  <c r="BW5" i="4"/>
  <c r="BY5" i="4"/>
  <c r="BX4" i="4"/>
  <c r="AS3" i="2" s="1"/>
  <c r="BW4" i="4"/>
  <c r="BY4" i="4"/>
  <c r="BX3" i="4"/>
  <c r="BW3" i="4"/>
  <c r="BY3" i="4"/>
  <c r="BX2" i="4"/>
  <c r="AR3" i="2" s="1"/>
  <c r="BW2" i="4"/>
  <c r="AS2" i="2" s="1"/>
  <c r="BY2" i="4"/>
  <c r="AS4" i="2" s="1"/>
  <c r="BV9" i="4"/>
  <c r="BU9" i="4"/>
  <c r="BT8" i="4"/>
  <c r="BV8" i="4"/>
  <c r="BU8" i="4"/>
  <c r="BT7" i="4"/>
  <c r="BV7" i="4"/>
  <c r="BU7" i="4"/>
  <c r="BT6" i="4"/>
  <c r="BV6" i="4"/>
  <c r="BU6" i="4"/>
  <c r="BT5" i="4"/>
  <c r="BV5" i="4"/>
  <c r="BU5" i="4"/>
  <c r="BT4" i="4"/>
  <c r="BV4" i="4"/>
  <c r="AP4" i="2" s="1"/>
  <c r="BU4" i="4"/>
  <c r="BT3" i="4"/>
  <c r="AO2" i="2" s="1"/>
  <c r="BV3" i="4"/>
  <c r="AO4" i="2" s="1"/>
  <c r="BU3" i="4"/>
  <c r="BT2" i="4"/>
  <c r="BV2" i="4"/>
  <c r="BU2" i="4"/>
  <c r="AO3" i="2" s="1"/>
  <c r="BQ9" i="4"/>
  <c r="BS8" i="4"/>
  <c r="BR8" i="4"/>
  <c r="BQ8" i="4"/>
  <c r="BS7" i="4"/>
  <c r="BR7" i="4"/>
  <c r="BQ7" i="4"/>
  <c r="BS6" i="4"/>
  <c r="BR6" i="4"/>
  <c r="BQ6" i="4"/>
  <c r="BS5" i="4"/>
  <c r="BR5" i="4"/>
  <c r="BQ5" i="4"/>
  <c r="AM2" i="2" s="1"/>
  <c r="BS4" i="4"/>
  <c r="AM4" i="2" s="1"/>
  <c r="BR4" i="4"/>
  <c r="BQ4" i="4"/>
  <c r="BS3" i="4"/>
  <c r="BR3" i="4"/>
  <c r="BQ3" i="4"/>
  <c r="BS2" i="4"/>
  <c r="BR2" i="4"/>
  <c r="AM3" i="2" s="1"/>
  <c r="BQ2" i="4"/>
  <c r="BD53" i="4"/>
  <c r="BC52" i="4"/>
  <c r="BE52" i="4"/>
  <c r="BD52" i="4"/>
  <c r="BC51" i="4"/>
  <c r="BE51" i="4"/>
  <c r="BD51" i="4"/>
  <c r="BC50" i="4"/>
  <c r="BE50" i="4"/>
  <c r="BD50" i="4"/>
  <c r="BC49" i="4"/>
  <c r="BE49" i="4"/>
  <c r="BD49" i="4"/>
  <c r="BC48" i="4"/>
  <c r="BD48" i="4"/>
  <c r="BE48" i="4"/>
  <c r="BC47" i="4"/>
  <c r="BE47" i="4"/>
  <c r="BD47" i="4"/>
  <c r="BC46" i="4"/>
  <c r="BD46" i="4"/>
  <c r="BE46" i="4"/>
  <c r="BA52" i="4"/>
  <c r="BB53" i="4"/>
  <c r="AZ52" i="4"/>
  <c r="BA51" i="4"/>
  <c r="BB52" i="4"/>
  <c r="BB51" i="4"/>
  <c r="AZ51" i="4"/>
  <c r="BA50" i="4"/>
  <c r="BB50" i="4"/>
  <c r="AZ50" i="4"/>
  <c r="BA49" i="4"/>
  <c r="BB49" i="4"/>
  <c r="AZ49" i="4"/>
  <c r="BA48" i="4"/>
  <c r="BB48" i="4"/>
  <c r="AZ48" i="4"/>
  <c r="BA47" i="4"/>
  <c r="BB47" i="4"/>
  <c r="AZ47" i="4"/>
  <c r="BA46" i="4"/>
  <c r="BB46" i="4"/>
  <c r="AZ46" i="4"/>
  <c r="AY53" i="4"/>
  <c r="AX53" i="4"/>
  <c r="AW52" i="4"/>
  <c r="AY52" i="4"/>
  <c r="AX52" i="4"/>
  <c r="AW51" i="4"/>
  <c r="AY51" i="4"/>
  <c r="AX51" i="4"/>
  <c r="AW50" i="4"/>
  <c r="AY50" i="4"/>
  <c r="AX50" i="4"/>
  <c r="AW49" i="4"/>
  <c r="AY49" i="4"/>
  <c r="AX49" i="4"/>
  <c r="AW48" i="4"/>
  <c r="AY48" i="4"/>
  <c r="AX48" i="4"/>
  <c r="AY47" i="4"/>
  <c r="AW47" i="4"/>
  <c r="AX47" i="4"/>
  <c r="AY46" i="4"/>
  <c r="AW46" i="4"/>
  <c r="AX46" i="4"/>
  <c r="AT53" i="4"/>
  <c r="AV53" i="4"/>
  <c r="AU52" i="4"/>
  <c r="AT52" i="4"/>
  <c r="AV52" i="4"/>
  <c r="AU51" i="4"/>
  <c r="AT51" i="4"/>
  <c r="AV51" i="4"/>
  <c r="AU50" i="4"/>
  <c r="AT50" i="4"/>
  <c r="AV50" i="4"/>
  <c r="AU49" i="4"/>
  <c r="AT49" i="4"/>
  <c r="AT48" i="4"/>
  <c r="AV49" i="4"/>
  <c r="AU48" i="4"/>
  <c r="AT47" i="4"/>
  <c r="AV48" i="4"/>
  <c r="AU47" i="4"/>
  <c r="AT46" i="4"/>
  <c r="AV47" i="4"/>
  <c r="AV46" i="4"/>
  <c r="AU46" i="4"/>
  <c r="BD42" i="4"/>
  <c r="BC42" i="4"/>
  <c r="BE42" i="4"/>
  <c r="BD41" i="4"/>
  <c r="BC41" i="4"/>
  <c r="BE41" i="4"/>
  <c r="BD40" i="4"/>
  <c r="BC40" i="4"/>
  <c r="BD39" i="4"/>
  <c r="BE40" i="4"/>
  <c r="BC39" i="4"/>
  <c r="BD38" i="4"/>
  <c r="BE39" i="4"/>
  <c r="BC38" i="4"/>
  <c r="BE38" i="4"/>
  <c r="BD37" i="4"/>
  <c r="BC37" i="4"/>
  <c r="BE37" i="4"/>
  <c r="BD36" i="4"/>
  <c r="BC36" i="4"/>
  <c r="BE36" i="4"/>
  <c r="BD35" i="4"/>
  <c r="BC35" i="4"/>
  <c r="BE35" i="4"/>
  <c r="BA42" i="4"/>
  <c r="BB42" i="4"/>
  <c r="BB41" i="4"/>
  <c r="AZ42" i="4"/>
  <c r="BA41" i="4"/>
  <c r="AZ41" i="4"/>
  <c r="BA40" i="4"/>
  <c r="BB40" i="4"/>
  <c r="BB39" i="4"/>
  <c r="AZ40" i="4"/>
  <c r="BA39" i="4"/>
  <c r="BB38" i="4"/>
  <c r="AZ39" i="4"/>
  <c r="BA38" i="4"/>
  <c r="AZ38" i="4"/>
  <c r="BA37" i="4"/>
  <c r="BB37" i="4"/>
  <c r="BB36" i="4"/>
  <c r="AZ37" i="4"/>
  <c r="BA36" i="4"/>
  <c r="AZ36" i="4"/>
  <c r="BA35" i="4"/>
  <c r="BB35" i="4"/>
  <c r="AZ35" i="4"/>
  <c r="AY43" i="4"/>
  <c r="AW43" i="4"/>
  <c r="AY42" i="4"/>
  <c r="AX42" i="4"/>
  <c r="AW42" i="4"/>
  <c r="AY41" i="4"/>
  <c r="AX41" i="4"/>
  <c r="AW41" i="4"/>
  <c r="AY40" i="4"/>
  <c r="AX40" i="4"/>
  <c r="AW40" i="4"/>
  <c r="AY39" i="4"/>
  <c r="AX39" i="4"/>
  <c r="AW39" i="4"/>
  <c r="AY38" i="4"/>
  <c r="AX38" i="4"/>
  <c r="AW38" i="4"/>
  <c r="AY37" i="4"/>
  <c r="AX37" i="4"/>
  <c r="AW37" i="4"/>
  <c r="AY36" i="4"/>
  <c r="AX36" i="4"/>
  <c r="AW36" i="4"/>
  <c r="AY35" i="4"/>
  <c r="AX35" i="4"/>
  <c r="AW35" i="4"/>
  <c r="AT42" i="4"/>
  <c r="AV42" i="4"/>
  <c r="AU42" i="4"/>
  <c r="AT41" i="4"/>
  <c r="AV41" i="4"/>
  <c r="AU41" i="4"/>
  <c r="AT40" i="4"/>
  <c r="AV40" i="4"/>
  <c r="AU40" i="4"/>
  <c r="AT39" i="4"/>
  <c r="AV39" i="4"/>
  <c r="AU39" i="4"/>
  <c r="AT38" i="4"/>
  <c r="AV38" i="4"/>
  <c r="AU38" i="4"/>
  <c r="AT37" i="4"/>
  <c r="AV37" i="4"/>
  <c r="AU37" i="4"/>
  <c r="AT36" i="4"/>
  <c r="AV36" i="4"/>
  <c r="AU36" i="4"/>
  <c r="AT35" i="4"/>
  <c r="AV35" i="4"/>
  <c r="AU35" i="4"/>
  <c r="BD32" i="4"/>
  <c r="BE32" i="4"/>
  <c r="BC32" i="4"/>
  <c r="BD31" i="4"/>
  <c r="BE31" i="4"/>
  <c r="BC31" i="4"/>
  <c r="BD30" i="4"/>
  <c r="BE30" i="4"/>
  <c r="BC30" i="4"/>
  <c r="BD29" i="4"/>
  <c r="BE29" i="4"/>
  <c r="BC29" i="4"/>
  <c r="BD28" i="4"/>
  <c r="BE28" i="4"/>
  <c r="BC28" i="4"/>
  <c r="BD27" i="4"/>
  <c r="BE27" i="4"/>
  <c r="BC27" i="4"/>
  <c r="BD26" i="4"/>
  <c r="BE26" i="4"/>
  <c r="BC26" i="4"/>
  <c r="BD25" i="4"/>
  <c r="BE25" i="4"/>
  <c r="BC25" i="4"/>
  <c r="BD24" i="4"/>
  <c r="BE24" i="4"/>
  <c r="BC24" i="4"/>
  <c r="BA31" i="4"/>
  <c r="BB32" i="4"/>
  <c r="AZ31" i="4"/>
  <c r="BA30" i="4"/>
  <c r="BB31" i="4"/>
  <c r="AZ30" i="4"/>
  <c r="BA29" i="4"/>
  <c r="BB30" i="4"/>
  <c r="BB29" i="4"/>
  <c r="AZ29" i="4"/>
  <c r="BA28" i="4"/>
  <c r="BB28" i="4"/>
  <c r="AZ28" i="4"/>
  <c r="BA27" i="4"/>
  <c r="AZ27" i="4"/>
  <c r="BA26" i="4"/>
  <c r="BB27" i="4"/>
  <c r="AZ26" i="4"/>
  <c r="BA25" i="4"/>
  <c r="BB26" i="4"/>
  <c r="AE4" i="2" s="1"/>
  <c r="BB25" i="4"/>
  <c r="AZ25" i="4"/>
  <c r="BA24" i="4"/>
  <c r="BB24" i="4"/>
  <c r="AZ24" i="4"/>
  <c r="AY32" i="4"/>
  <c r="AX32" i="4"/>
  <c r="AW31" i="4"/>
  <c r="AY31" i="4"/>
  <c r="AX31" i="4"/>
  <c r="AW30" i="4"/>
  <c r="AY30" i="4"/>
  <c r="AX30" i="4"/>
  <c r="AW29" i="4"/>
  <c r="AY29" i="4"/>
  <c r="AX29" i="4"/>
  <c r="AW28" i="4"/>
  <c r="AY28" i="4"/>
  <c r="AX28" i="4"/>
  <c r="AW27" i="4"/>
  <c r="AY27" i="4"/>
  <c r="AX27" i="4"/>
  <c r="AW26" i="4"/>
  <c r="AY26" i="4"/>
  <c r="AX26" i="4"/>
  <c r="AY25" i="4"/>
  <c r="AX25" i="4"/>
  <c r="AW25" i="4"/>
  <c r="AW24" i="4"/>
  <c r="AY24" i="4"/>
  <c r="AX24" i="4"/>
  <c r="AT31" i="4"/>
  <c r="AV31" i="4"/>
  <c r="AU31" i="4"/>
  <c r="AT30" i="4"/>
  <c r="AV30" i="4"/>
  <c r="AU30" i="4"/>
  <c r="AT29" i="4"/>
  <c r="AV29" i="4"/>
  <c r="AU29" i="4"/>
  <c r="AT28" i="4"/>
  <c r="AV28" i="4"/>
  <c r="AU28" i="4"/>
  <c r="AT27" i="4"/>
  <c r="AV27" i="4"/>
  <c r="AU27" i="4"/>
  <c r="AT26" i="4"/>
  <c r="AV26" i="4"/>
  <c r="AU26" i="4"/>
  <c r="AT25" i="4"/>
  <c r="AT24" i="4"/>
  <c r="AV25" i="4"/>
  <c r="AU25" i="4"/>
  <c r="AV24" i="4"/>
  <c r="AU24" i="4"/>
  <c r="BD20" i="4"/>
  <c r="BC20" i="4"/>
  <c r="BE20" i="4"/>
  <c r="BD19" i="4"/>
  <c r="BC19" i="4"/>
  <c r="BE19" i="4"/>
  <c r="BD18" i="4"/>
  <c r="BC18" i="4"/>
  <c r="BE18" i="4"/>
  <c r="BD17" i="4"/>
  <c r="BC17" i="4"/>
  <c r="BD16" i="4"/>
  <c r="BE17" i="4"/>
  <c r="BC16" i="4"/>
  <c r="BE16" i="4"/>
  <c r="BD15" i="4"/>
  <c r="BC15" i="4"/>
  <c r="BE15" i="4"/>
  <c r="BD14" i="4"/>
  <c r="BC14" i="4"/>
  <c r="BE14" i="4"/>
  <c r="BD13" i="4"/>
  <c r="BC13" i="4"/>
  <c r="BE13" i="4"/>
  <c r="BD12" i="4"/>
  <c r="BC12" i="4"/>
  <c r="BE12" i="4"/>
  <c r="BA20" i="4"/>
  <c r="BB21" i="4"/>
  <c r="AZ20" i="4"/>
  <c r="BA19" i="4"/>
  <c r="BB20" i="4"/>
  <c r="AZ19" i="4"/>
  <c r="BA18" i="4"/>
  <c r="BB19" i="4"/>
  <c r="AZ18" i="4"/>
  <c r="BA17" i="4"/>
  <c r="BB18" i="4"/>
  <c r="AZ17" i="4"/>
  <c r="BB17" i="4"/>
  <c r="BA16" i="4"/>
  <c r="AZ16" i="4"/>
  <c r="BA15" i="4"/>
  <c r="BB16" i="4"/>
  <c r="AZ15" i="4"/>
  <c r="BA14" i="4"/>
  <c r="BB15" i="4"/>
  <c r="AZ14" i="4"/>
  <c r="BA13" i="4"/>
  <c r="BB14" i="4"/>
  <c r="AZ13" i="4"/>
  <c r="BA12" i="4"/>
  <c r="BB13" i="4"/>
  <c r="AZ12" i="4"/>
  <c r="BB12" i="4"/>
  <c r="AY21" i="4"/>
  <c r="AX21" i="4"/>
  <c r="AW21" i="4"/>
  <c r="AY20" i="4"/>
  <c r="AX20" i="4"/>
  <c r="AW20" i="4"/>
  <c r="AY19" i="4"/>
  <c r="AX19" i="4"/>
  <c r="AW19" i="4"/>
  <c r="AY18" i="4"/>
  <c r="AX18" i="4"/>
  <c r="AW18" i="4"/>
  <c r="AY17" i="4"/>
  <c r="AX17" i="4"/>
  <c r="AW17" i="4"/>
  <c r="AY16" i="4"/>
  <c r="AX16" i="4"/>
  <c r="AW16" i="4"/>
  <c r="AY15" i="4"/>
  <c r="AX15" i="4"/>
  <c r="AW15" i="4"/>
  <c r="AY14" i="4"/>
  <c r="AX14" i="4"/>
  <c r="AW14" i="4"/>
  <c r="AY13" i="4"/>
  <c r="AX13" i="4"/>
  <c r="AW13" i="4"/>
  <c r="AY12" i="4"/>
  <c r="AX12" i="4"/>
  <c r="AW12" i="4"/>
  <c r="AT20" i="4"/>
  <c r="AV20" i="4"/>
  <c r="AU20" i="4"/>
  <c r="AT19" i="4"/>
  <c r="AV19" i="4"/>
  <c r="AU19" i="4"/>
  <c r="AT18" i="4"/>
  <c r="AV18" i="4"/>
  <c r="AU18" i="4"/>
  <c r="AT17" i="4"/>
  <c r="AV17" i="4"/>
  <c r="AU17" i="4"/>
  <c r="AT16" i="4"/>
  <c r="AV16" i="4"/>
  <c r="AU16" i="4"/>
  <c r="AT15" i="4"/>
  <c r="AV15" i="4"/>
  <c r="AU15" i="4"/>
  <c r="AT14" i="4"/>
  <c r="AV14" i="4"/>
  <c r="AU14" i="4"/>
  <c r="AT13" i="4"/>
  <c r="AV13" i="4"/>
  <c r="AU13" i="4"/>
  <c r="AT12" i="4"/>
  <c r="AV12" i="4"/>
  <c r="AU12" i="4"/>
  <c r="BD8" i="4"/>
  <c r="BC8" i="4"/>
  <c r="BE7" i="4"/>
  <c r="BD7" i="4"/>
  <c r="BC7" i="4"/>
  <c r="BE6" i="4"/>
  <c r="BD6" i="4"/>
  <c r="BC6" i="4"/>
  <c r="BE5" i="4"/>
  <c r="BD5" i="4"/>
  <c r="BC5" i="4"/>
  <c r="BE4" i="4"/>
  <c r="BD4" i="4"/>
  <c r="BC4" i="4"/>
  <c r="BE3" i="4"/>
  <c r="BD3" i="4"/>
  <c r="AH3" i="2" s="1"/>
  <c r="BC3" i="4"/>
  <c r="AH2" i="2" s="1"/>
  <c r="BE2" i="4"/>
  <c r="AH4" i="2" s="1"/>
  <c r="BD2" i="4"/>
  <c r="BC2" i="4"/>
  <c r="AG2" i="2" s="1"/>
  <c r="BB9" i="4"/>
  <c r="BA8" i="4"/>
  <c r="AZ8" i="4"/>
  <c r="BB8" i="4"/>
  <c r="BA7" i="4"/>
  <c r="AZ7" i="4"/>
  <c r="BB7" i="4"/>
  <c r="BA6" i="4"/>
  <c r="AZ6" i="4"/>
  <c r="BB6" i="4"/>
  <c r="BA5" i="4"/>
  <c r="AZ5" i="4"/>
  <c r="BB5" i="4"/>
  <c r="BA4" i="4"/>
  <c r="AZ4" i="4"/>
  <c r="BB4" i="4"/>
  <c r="BA3" i="4"/>
  <c r="AE3" i="2" s="1"/>
  <c r="AZ3" i="4"/>
  <c r="BB3" i="4"/>
  <c r="BA2" i="4"/>
  <c r="AZ2" i="4"/>
  <c r="AE2" i="2" s="1"/>
  <c r="BB2" i="4"/>
  <c r="AD4" i="2" s="1"/>
  <c r="AY9" i="4"/>
  <c r="AX9" i="4"/>
  <c r="AW8" i="4"/>
  <c r="AY8" i="4"/>
  <c r="AX8" i="4"/>
  <c r="AW7" i="4"/>
  <c r="AY7" i="4"/>
  <c r="AX7" i="4"/>
  <c r="AW6" i="4"/>
  <c r="AY6" i="4"/>
  <c r="AX6" i="4"/>
  <c r="AW5" i="4"/>
  <c r="AY5" i="4"/>
  <c r="AX5" i="4"/>
  <c r="AW4" i="4"/>
  <c r="AY4" i="4"/>
  <c r="AX4" i="4"/>
  <c r="AW3" i="4"/>
  <c r="AB2" i="2" s="1"/>
  <c r="AY3" i="4"/>
  <c r="AB4" i="2" s="1"/>
  <c r="AX3" i="4"/>
  <c r="AW2" i="4"/>
  <c r="AY2" i="4"/>
  <c r="AX2" i="4"/>
  <c r="AB3" i="2" s="1"/>
  <c r="AT9" i="4"/>
  <c r="AV8" i="4"/>
  <c r="AU8" i="4"/>
  <c r="AT8" i="4"/>
  <c r="AV7" i="4"/>
  <c r="AU7" i="4"/>
  <c r="AT7" i="4"/>
  <c r="AV6" i="4"/>
  <c r="AU6" i="4"/>
  <c r="AT6" i="4"/>
  <c r="AV5" i="4"/>
  <c r="Y4" i="2" s="1"/>
  <c r="AU5" i="4"/>
  <c r="AT5" i="4"/>
  <c r="Y2" i="2" s="1"/>
  <c r="AV4" i="4"/>
  <c r="AU4" i="4"/>
  <c r="AT4" i="4"/>
  <c r="AV3" i="4"/>
  <c r="X4" i="2" s="1"/>
  <c r="AU3" i="4"/>
  <c r="AT3" i="4"/>
  <c r="AV2" i="4"/>
  <c r="AU2" i="4"/>
  <c r="Y3" i="2" s="1"/>
  <c r="AT2" i="4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J6" i="4"/>
  <c r="BJ5" i="4"/>
  <c r="BJ4" i="4"/>
  <c r="BJ3" i="4"/>
  <c r="BJ2" i="4"/>
  <c r="BK2" i="4" s="1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M3" i="4" s="1"/>
  <c r="AC189" i="4"/>
  <c r="AC185" i="4"/>
  <c r="AC180" i="4"/>
  <c r="AC176" i="4"/>
  <c r="AC172" i="4"/>
  <c r="AC168" i="4"/>
  <c r="AC164" i="4"/>
  <c r="AC160" i="4"/>
  <c r="AC154" i="4"/>
  <c r="AC149" i="4"/>
  <c r="AC145" i="4"/>
  <c r="AC141" i="4"/>
  <c r="AC137" i="4"/>
  <c r="AC133" i="4"/>
  <c r="AC129" i="4"/>
  <c r="AC125" i="4"/>
  <c r="AC121" i="4"/>
  <c r="AC114" i="4"/>
  <c r="AC110" i="4"/>
  <c r="AC106" i="4"/>
  <c r="AC102" i="4"/>
  <c r="AC98" i="4"/>
  <c r="AC94" i="4"/>
  <c r="AC90" i="4"/>
  <c r="AC86" i="4"/>
  <c r="AC82" i="4"/>
  <c r="AC74" i="4"/>
  <c r="AC70" i="4"/>
  <c r="AC66" i="4"/>
  <c r="AC62" i="4"/>
  <c r="AC58" i="4"/>
  <c r="AC54" i="4"/>
  <c r="AC50" i="4"/>
  <c r="AC46" i="4"/>
  <c r="AC42" i="4"/>
  <c r="AC38" i="4"/>
  <c r="AC31" i="4"/>
  <c r="AC27" i="4"/>
  <c r="AC23" i="4"/>
  <c r="AC19" i="4"/>
  <c r="AC15" i="4"/>
  <c r="AC11" i="4"/>
  <c r="AC7" i="4"/>
  <c r="AC3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K5" i="4"/>
  <c r="AJ7" i="4"/>
  <c r="AK2" i="4" s="1"/>
  <c r="AJ6" i="4"/>
  <c r="AK6" i="4" s="1"/>
  <c r="AJ5" i="4"/>
  <c r="AJ4" i="4"/>
  <c r="AK4" i="4" s="1"/>
  <c r="AJ3" i="4"/>
  <c r="AK3" i="4" s="1"/>
  <c r="AJ2" i="4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CS2" i="2"/>
  <c r="EA53" i="3"/>
  <c r="DZ53" i="3"/>
  <c r="DY53" i="3"/>
  <c r="EA52" i="3"/>
  <c r="DZ52" i="3"/>
  <c r="DY52" i="3"/>
  <c r="EA51" i="3"/>
  <c r="DZ51" i="3"/>
  <c r="DY51" i="3"/>
  <c r="EA50" i="3"/>
  <c r="DZ50" i="3"/>
  <c r="DY50" i="3"/>
  <c r="EA49" i="3"/>
  <c r="DZ49" i="3"/>
  <c r="DY49" i="3"/>
  <c r="EA48" i="3"/>
  <c r="DZ48" i="3"/>
  <c r="DY48" i="3"/>
  <c r="EA47" i="3"/>
  <c r="DZ47" i="3"/>
  <c r="DY47" i="3"/>
  <c r="EA46" i="3"/>
  <c r="DZ46" i="3"/>
  <c r="DY46" i="3"/>
  <c r="EA42" i="3"/>
  <c r="DZ42" i="3"/>
  <c r="DY42" i="3"/>
  <c r="EA41" i="3"/>
  <c r="DZ41" i="3"/>
  <c r="DY41" i="3"/>
  <c r="EA40" i="3"/>
  <c r="DZ40" i="3"/>
  <c r="DY40" i="3"/>
  <c r="EA39" i="3"/>
  <c r="DZ39" i="3"/>
  <c r="DY39" i="3"/>
  <c r="EA38" i="3"/>
  <c r="DZ38" i="3"/>
  <c r="DY38" i="3"/>
  <c r="EA37" i="3"/>
  <c r="DZ37" i="3"/>
  <c r="DY37" i="3"/>
  <c r="EA36" i="3"/>
  <c r="DZ36" i="3"/>
  <c r="DY36" i="3"/>
  <c r="EA35" i="3"/>
  <c r="DZ35" i="3"/>
  <c r="DY35" i="3"/>
  <c r="EA32" i="3"/>
  <c r="DZ32" i="3"/>
  <c r="DY32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5" i="3"/>
  <c r="DZ25" i="3"/>
  <c r="DY25" i="3"/>
  <c r="EA24" i="3"/>
  <c r="DZ24" i="3"/>
  <c r="DY24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DY14" i="3"/>
  <c r="EA13" i="3"/>
  <c r="DZ13" i="3"/>
  <c r="DY13" i="3"/>
  <c r="EA12" i="3"/>
  <c r="DZ12" i="3"/>
  <c r="DY12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DZ3" i="3"/>
  <c r="CV3" i="2" s="1"/>
  <c r="DY3" i="3"/>
  <c r="EA2" i="3"/>
  <c r="CV4" i="2" s="1"/>
  <c r="DZ2" i="3"/>
  <c r="CU3" i="2" s="1"/>
  <c r="DY2" i="3"/>
  <c r="CV2" i="2" s="1"/>
  <c r="DX52" i="3"/>
  <c r="DW52" i="3"/>
  <c r="DV52" i="3"/>
  <c r="DX51" i="3"/>
  <c r="DW51" i="3"/>
  <c r="DV51" i="3"/>
  <c r="DX50" i="3"/>
  <c r="DW50" i="3"/>
  <c r="DV50" i="3"/>
  <c r="DX49" i="3"/>
  <c r="DW49" i="3"/>
  <c r="DV49" i="3"/>
  <c r="DX48" i="3"/>
  <c r="DW48" i="3"/>
  <c r="DV48" i="3"/>
  <c r="DX47" i="3"/>
  <c r="DW47" i="3"/>
  <c r="DV47" i="3"/>
  <c r="DX46" i="3"/>
  <c r="DW46" i="3"/>
  <c r="DV46" i="3"/>
  <c r="DX42" i="3"/>
  <c r="DW42" i="3"/>
  <c r="DV42" i="3"/>
  <c r="DX41" i="3"/>
  <c r="DW41" i="3"/>
  <c r="DV41" i="3"/>
  <c r="DX40" i="3"/>
  <c r="DW40" i="3"/>
  <c r="DV40" i="3"/>
  <c r="DX39" i="3"/>
  <c r="DW39" i="3"/>
  <c r="DV39" i="3"/>
  <c r="DX38" i="3"/>
  <c r="DW38" i="3"/>
  <c r="DV38" i="3"/>
  <c r="DX37" i="3"/>
  <c r="DW37" i="3"/>
  <c r="DV37" i="3"/>
  <c r="DX36" i="3"/>
  <c r="DW36" i="3"/>
  <c r="DV36" i="3"/>
  <c r="DX35" i="3"/>
  <c r="DW35" i="3"/>
  <c r="DV35" i="3"/>
  <c r="DX32" i="3"/>
  <c r="DW32" i="3"/>
  <c r="DV32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5" i="3"/>
  <c r="DW25" i="3"/>
  <c r="DV25" i="3"/>
  <c r="DX24" i="3"/>
  <c r="DW24" i="3"/>
  <c r="DV24" i="3"/>
  <c r="DX20" i="3"/>
  <c r="DW20" i="3"/>
  <c r="DV20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CS4" i="2" s="1"/>
  <c r="DW15" i="3"/>
  <c r="DV15" i="3"/>
  <c r="DX14" i="3"/>
  <c r="DW14" i="3"/>
  <c r="DV14" i="3"/>
  <c r="DX13" i="3"/>
  <c r="DW13" i="3"/>
  <c r="DV13" i="3"/>
  <c r="DX12" i="3"/>
  <c r="DW12" i="3"/>
  <c r="DV12" i="3"/>
  <c r="DX8" i="3"/>
  <c r="DW8" i="3"/>
  <c r="DV8" i="3"/>
  <c r="DX7" i="3"/>
  <c r="DW7" i="3"/>
  <c r="DV7" i="3"/>
  <c r="DX6" i="3"/>
  <c r="DW6" i="3"/>
  <c r="DV6" i="3"/>
  <c r="DX5" i="3"/>
  <c r="DW5" i="3"/>
  <c r="DV5" i="3"/>
  <c r="DX4" i="3"/>
  <c r="DW4" i="3"/>
  <c r="DV4" i="3"/>
  <c r="DX3" i="3"/>
  <c r="DW3" i="3"/>
  <c r="CS3" i="2" s="1"/>
  <c r="DV3" i="3"/>
  <c r="DX2" i="3"/>
  <c r="CR4" i="2" s="1"/>
  <c r="DW2" i="3"/>
  <c r="DV2" i="3"/>
  <c r="CR2" i="2" s="1"/>
  <c r="DU53" i="3"/>
  <c r="DT53" i="3"/>
  <c r="DS53" i="3"/>
  <c r="DU52" i="3"/>
  <c r="DT52" i="3"/>
  <c r="DS52" i="3"/>
  <c r="DU51" i="3"/>
  <c r="DT51" i="3"/>
  <c r="DS51" i="3"/>
  <c r="DU50" i="3"/>
  <c r="DT50" i="3"/>
  <c r="DS50" i="3"/>
  <c r="DU49" i="3"/>
  <c r="DT49" i="3"/>
  <c r="DS49" i="3"/>
  <c r="DU48" i="3"/>
  <c r="DT48" i="3"/>
  <c r="DS48" i="3"/>
  <c r="DU47" i="3"/>
  <c r="DT47" i="3"/>
  <c r="DS47" i="3"/>
  <c r="DU46" i="3"/>
  <c r="DT46" i="3"/>
  <c r="DS46" i="3"/>
  <c r="DU43" i="3"/>
  <c r="DT43" i="3"/>
  <c r="DS43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7" i="3"/>
  <c r="DT37" i="3"/>
  <c r="DS37" i="3"/>
  <c r="DU36" i="3"/>
  <c r="DT36" i="3"/>
  <c r="DS36" i="3"/>
  <c r="DU35" i="3"/>
  <c r="DT35" i="3"/>
  <c r="DS35" i="3"/>
  <c r="DU33" i="3"/>
  <c r="DT33" i="3"/>
  <c r="DS33" i="3"/>
  <c r="DU32" i="3"/>
  <c r="DT32" i="3"/>
  <c r="DS32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5" i="3"/>
  <c r="DT25" i="3"/>
  <c r="DS25" i="3"/>
  <c r="DU24" i="3"/>
  <c r="DT24" i="3"/>
  <c r="DS24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3" i="3"/>
  <c r="DT13" i="3"/>
  <c r="DS13" i="3"/>
  <c r="DU12" i="3"/>
  <c r="DT12" i="3"/>
  <c r="DS12" i="3"/>
  <c r="DU9" i="3"/>
  <c r="DT9" i="3"/>
  <c r="DS9" i="3"/>
  <c r="CP2" i="2" s="1"/>
  <c r="DU8" i="3"/>
  <c r="DT8" i="3"/>
  <c r="DS8" i="3"/>
  <c r="DU7" i="3"/>
  <c r="DT7" i="3"/>
  <c r="DS7" i="3"/>
  <c r="DU6" i="3"/>
  <c r="DT6" i="3"/>
  <c r="DS6" i="3"/>
  <c r="CO2" i="2" s="1"/>
  <c r="DU5" i="3"/>
  <c r="DT5" i="3"/>
  <c r="DS5" i="3"/>
  <c r="DU4" i="3"/>
  <c r="DT4" i="3"/>
  <c r="CO3" i="2" s="1"/>
  <c r="DS4" i="3"/>
  <c r="DU3" i="3"/>
  <c r="CP4" i="2" s="1"/>
  <c r="DT3" i="3"/>
  <c r="DS3" i="3"/>
  <c r="DU2" i="3"/>
  <c r="DT2" i="3"/>
  <c r="CP3" i="2" s="1"/>
  <c r="DS2" i="3"/>
  <c r="DR53" i="3"/>
  <c r="DQ53" i="3"/>
  <c r="DP53" i="3"/>
  <c r="DR52" i="3"/>
  <c r="DQ52" i="3"/>
  <c r="DP52" i="3"/>
  <c r="DR51" i="3"/>
  <c r="DQ51" i="3"/>
  <c r="DP51" i="3"/>
  <c r="DR50" i="3"/>
  <c r="DQ50" i="3"/>
  <c r="DP50" i="3"/>
  <c r="DR49" i="3"/>
  <c r="DQ49" i="3"/>
  <c r="DP49" i="3"/>
  <c r="DR48" i="3"/>
  <c r="DQ48" i="3"/>
  <c r="DP48" i="3"/>
  <c r="DR47" i="3"/>
  <c r="DQ47" i="3"/>
  <c r="DP47" i="3"/>
  <c r="DR46" i="3"/>
  <c r="DQ46" i="3"/>
  <c r="DP46" i="3"/>
  <c r="DR43" i="3"/>
  <c r="DQ43" i="3"/>
  <c r="DP43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7" i="3"/>
  <c r="DQ37" i="3"/>
  <c r="DP37" i="3"/>
  <c r="DR36" i="3"/>
  <c r="DQ36" i="3"/>
  <c r="DP36" i="3"/>
  <c r="DR35" i="3"/>
  <c r="DQ35" i="3"/>
  <c r="DP35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4" i="3"/>
  <c r="DQ24" i="3"/>
  <c r="DP24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4" i="3"/>
  <c r="DQ14" i="3"/>
  <c r="DP14" i="3"/>
  <c r="DR13" i="3"/>
  <c r="DQ13" i="3"/>
  <c r="DP13" i="3"/>
  <c r="DR12" i="3"/>
  <c r="DQ12" i="3"/>
  <c r="DP12" i="3"/>
  <c r="DR9" i="3"/>
  <c r="DQ9" i="3"/>
  <c r="DP9" i="3"/>
  <c r="DR8" i="3"/>
  <c r="DQ8" i="3"/>
  <c r="DP8" i="3"/>
  <c r="DR7" i="3"/>
  <c r="DQ7" i="3"/>
  <c r="DP7" i="3"/>
  <c r="DR6" i="3"/>
  <c r="DQ6" i="3"/>
  <c r="CM3" i="2" s="1"/>
  <c r="DP6" i="3"/>
  <c r="DR5" i="3"/>
  <c r="DQ5" i="3"/>
  <c r="DP5" i="3"/>
  <c r="DR4" i="3"/>
  <c r="DQ4" i="3"/>
  <c r="DP4" i="3"/>
  <c r="CM2" i="2" s="1"/>
  <c r="DR3" i="3"/>
  <c r="CM4" i="2" s="1"/>
  <c r="DQ3" i="3"/>
  <c r="DP3" i="3"/>
  <c r="DR2" i="3"/>
  <c r="CL4" i="2" s="1"/>
  <c r="DQ2" i="3"/>
  <c r="CL3" i="2" s="1"/>
  <c r="DP2" i="3"/>
  <c r="CL2" i="2" s="1"/>
  <c r="DN53" i="3"/>
  <c r="DM53" i="3"/>
  <c r="DL53" i="3"/>
  <c r="DN52" i="3"/>
  <c r="DM52" i="3"/>
  <c r="DL52" i="3"/>
  <c r="DN51" i="3"/>
  <c r="DM51" i="3"/>
  <c r="DL51" i="3"/>
  <c r="DN50" i="3"/>
  <c r="DM50" i="3"/>
  <c r="DL50" i="3"/>
  <c r="DN49" i="3"/>
  <c r="DM49" i="3"/>
  <c r="DL49" i="3"/>
  <c r="DN48" i="3"/>
  <c r="DM48" i="3"/>
  <c r="DL48" i="3"/>
  <c r="DN47" i="3"/>
  <c r="DM47" i="3"/>
  <c r="DL47" i="3"/>
  <c r="DN46" i="3"/>
  <c r="DM46" i="3"/>
  <c r="DL46" i="3"/>
  <c r="DN42" i="3"/>
  <c r="DM42" i="3"/>
  <c r="DL42" i="3"/>
  <c r="DN41" i="3"/>
  <c r="DM41" i="3"/>
  <c r="DL41" i="3"/>
  <c r="DN40" i="3"/>
  <c r="DM40" i="3"/>
  <c r="DL40" i="3"/>
  <c r="DN39" i="3"/>
  <c r="DM39" i="3"/>
  <c r="DL39" i="3"/>
  <c r="DN38" i="3"/>
  <c r="DM38" i="3"/>
  <c r="DL38" i="3"/>
  <c r="DN37" i="3"/>
  <c r="DM37" i="3"/>
  <c r="DL37" i="3"/>
  <c r="DN36" i="3"/>
  <c r="DM36" i="3"/>
  <c r="DL36" i="3"/>
  <c r="DN35" i="3"/>
  <c r="DM35" i="3"/>
  <c r="DL35" i="3"/>
  <c r="DN31" i="3"/>
  <c r="DM31" i="3"/>
  <c r="DL31" i="3"/>
  <c r="DN30" i="3"/>
  <c r="DM30" i="3"/>
  <c r="DL30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5" i="3"/>
  <c r="DM25" i="3"/>
  <c r="DL25" i="3"/>
  <c r="DN24" i="3"/>
  <c r="DM24" i="3"/>
  <c r="DL24" i="3"/>
  <c r="DN20" i="3"/>
  <c r="DM20" i="3"/>
  <c r="DL20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4" i="3"/>
  <c r="DM14" i="3"/>
  <c r="DL14" i="3"/>
  <c r="DN13" i="3"/>
  <c r="DM13" i="3"/>
  <c r="DL13" i="3"/>
  <c r="DN12" i="3"/>
  <c r="DM12" i="3"/>
  <c r="DL12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CI4" i="2" s="1"/>
  <c r="DM3" i="3"/>
  <c r="DL3" i="3"/>
  <c r="DN2" i="3"/>
  <c r="DM2" i="3"/>
  <c r="CI3" i="2" s="1"/>
  <c r="DL2" i="3"/>
  <c r="CI2" i="2" s="1"/>
  <c r="DK52" i="3"/>
  <c r="DJ52" i="3"/>
  <c r="DI52" i="3"/>
  <c r="DK51" i="3"/>
  <c r="DJ51" i="3"/>
  <c r="DI51" i="3"/>
  <c r="DK50" i="3"/>
  <c r="DJ50" i="3"/>
  <c r="DI50" i="3"/>
  <c r="DK49" i="3"/>
  <c r="DJ49" i="3"/>
  <c r="DI49" i="3"/>
  <c r="DK48" i="3"/>
  <c r="DJ48" i="3"/>
  <c r="DI48" i="3"/>
  <c r="DK47" i="3"/>
  <c r="DJ47" i="3"/>
  <c r="DI47" i="3"/>
  <c r="DK46" i="3"/>
  <c r="DJ46" i="3"/>
  <c r="DI46" i="3"/>
  <c r="DK42" i="3"/>
  <c r="DJ42" i="3"/>
  <c r="DI42" i="3"/>
  <c r="DK41" i="3"/>
  <c r="DJ41" i="3"/>
  <c r="DI41" i="3"/>
  <c r="DK40" i="3"/>
  <c r="DJ40" i="3"/>
  <c r="DI40" i="3"/>
  <c r="DK39" i="3"/>
  <c r="DJ39" i="3"/>
  <c r="DI39" i="3"/>
  <c r="DK38" i="3"/>
  <c r="DJ38" i="3"/>
  <c r="DI38" i="3"/>
  <c r="DK37" i="3"/>
  <c r="DJ37" i="3"/>
  <c r="DI37" i="3"/>
  <c r="DK36" i="3"/>
  <c r="DJ36" i="3"/>
  <c r="DI36" i="3"/>
  <c r="DK35" i="3"/>
  <c r="DJ35" i="3"/>
  <c r="DI35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7" i="3"/>
  <c r="DJ27" i="3"/>
  <c r="DI27" i="3"/>
  <c r="DK26" i="3"/>
  <c r="DJ26" i="3"/>
  <c r="DI26" i="3"/>
  <c r="DK25" i="3"/>
  <c r="DJ25" i="3"/>
  <c r="DI25" i="3"/>
  <c r="DK24" i="3"/>
  <c r="DJ24" i="3"/>
  <c r="DI24" i="3"/>
  <c r="DK20" i="3"/>
  <c r="DJ20" i="3"/>
  <c r="DI20" i="3"/>
  <c r="DK19" i="3"/>
  <c r="DJ19" i="3"/>
  <c r="DI19" i="3"/>
  <c r="DK18" i="3"/>
  <c r="DJ18" i="3"/>
  <c r="DI18" i="3"/>
  <c r="DK17" i="3"/>
  <c r="DJ17" i="3"/>
  <c r="CF3" i="2" s="1"/>
  <c r="DI17" i="3"/>
  <c r="DK16" i="3"/>
  <c r="DJ16" i="3"/>
  <c r="DI16" i="3"/>
  <c r="DK15" i="3"/>
  <c r="DJ15" i="3"/>
  <c r="DI15" i="3"/>
  <c r="DK14" i="3"/>
  <c r="DJ14" i="3"/>
  <c r="DI14" i="3"/>
  <c r="DK13" i="3"/>
  <c r="DJ13" i="3"/>
  <c r="DI13" i="3"/>
  <c r="DK12" i="3"/>
  <c r="DJ12" i="3"/>
  <c r="DI12" i="3"/>
  <c r="DK8" i="3"/>
  <c r="DJ8" i="3"/>
  <c r="DI8" i="3"/>
  <c r="DK7" i="3"/>
  <c r="DJ7" i="3"/>
  <c r="DI7" i="3"/>
  <c r="DK6" i="3"/>
  <c r="DJ6" i="3"/>
  <c r="DI6" i="3"/>
  <c r="DK5" i="3"/>
  <c r="DJ5" i="3"/>
  <c r="DI5" i="3"/>
  <c r="DK4" i="3"/>
  <c r="DJ4" i="3"/>
  <c r="DI4" i="3"/>
  <c r="DK3" i="3"/>
  <c r="DJ3" i="3"/>
  <c r="DI3" i="3"/>
  <c r="CE2" i="2" s="1"/>
  <c r="DK2" i="3"/>
  <c r="CF4" i="2" s="1"/>
  <c r="DJ2" i="3"/>
  <c r="CE3" i="2" s="1"/>
  <c r="DI2" i="3"/>
  <c r="CF2" i="2" s="1"/>
  <c r="DH53" i="3"/>
  <c r="DG53" i="3"/>
  <c r="DF53" i="3"/>
  <c r="DH52" i="3"/>
  <c r="DG52" i="3"/>
  <c r="DF52" i="3"/>
  <c r="DH51" i="3"/>
  <c r="DG51" i="3"/>
  <c r="DF51" i="3"/>
  <c r="DH50" i="3"/>
  <c r="DG50" i="3"/>
  <c r="DF50" i="3"/>
  <c r="DH49" i="3"/>
  <c r="DG49" i="3"/>
  <c r="DF49" i="3"/>
  <c r="DH48" i="3"/>
  <c r="DG48" i="3"/>
  <c r="DF48" i="3"/>
  <c r="DH47" i="3"/>
  <c r="DG47" i="3"/>
  <c r="DF47" i="3"/>
  <c r="DH46" i="3"/>
  <c r="DG46" i="3"/>
  <c r="DF46" i="3"/>
  <c r="DH43" i="3"/>
  <c r="DG43" i="3"/>
  <c r="DF43" i="3"/>
  <c r="DH42" i="3"/>
  <c r="DG42" i="3"/>
  <c r="DF42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7" i="3"/>
  <c r="DG37" i="3"/>
  <c r="DF37" i="3"/>
  <c r="DH36" i="3"/>
  <c r="DG36" i="3"/>
  <c r="DF36" i="3"/>
  <c r="DH35" i="3"/>
  <c r="DG35" i="3"/>
  <c r="DF35" i="3"/>
  <c r="DH32" i="3"/>
  <c r="DG32" i="3"/>
  <c r="DF32" i="3"/>
  <c r="DH31" i="3"/>
  <c r="DG31" i="3"/>
  <c r="DF31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5" i="3"/>
  <c r="DG25" i="3"/>
  <c r="DF25" i="3"/>
  <c r="DH24" i="3"/>
  <c r="DG24" i="3"/>
  <c r="DF24" i="3"/>
  <c r="DH21" i="3"/>
  <c r="DG21" i="3"/>
  <c r="DF21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4" i="3"/>
  <c r="DG14" i="3"/>
  <c r="DF14" i="3"/>
  <c r="DH13" i="3"/>
  <c r="DG13" i="3"/>
  <c r="DF13" i="3"/>
  <c r="DH12" i="3"/>
  <c r="DG12" i="3"/>
  <c r="DF12" i="3"/>
  <c r="DH9" i="3"/>
  <c r="DG9" i="3"/>
  <c r="DF9" i="3"/>
  <c r="DH8" i="3"/>
  <c r="DG8" i="3"/>
  <c r="DF8" i="3"/>
  <c r="DH7" i="3"/>
  <c r="DG7" i="3"/>
  <c r="DF7" i="3"/>
  <c r="DH6" i="3"/>
  <c r="CB4" i="2" s="1"/>
  <c r="DG6" i="3"/>
  <c r="DF6" i="3"/>
  <c r="DH5" i="3"/>
  <c r="DG5" i="3"/>
  <c r="DF5" i="3"/>
  <c r="DH4" i="3"/>
  <c r="DG4" i="3"/>
  <c r="CC3" i="2" s="1"/>
  <c r="DF4" i="3"/>
  <c r="DH3" i="3"/>
  <c r="CC4" i="2" s="1"/>
  <c r="DG3" i="3"/>
  <c r="DF3" i="3"/>
  <c r="DH2" i="3"/>
  <c r="DG2" i="3"/>
  <c r="DF2" i="3"/>
  <c r="CC2" i="2" s="1"/>
  <c r="DE52" i="3"/>
  <c r="DD52" i="3"/>
  <c r="DC52" i="3"/>
  <c r="DE51" i="3"/>
  <c r="DD51" i="3"/>
  <c r="DC51" i="3"/>
  <c r="DE50" i="3"/>
  <c r="DD50" i="3"/>
  <c r="DC50" i="3"/>
  <c r="DE49" i="3"/>
  <c r="DD49" i="3"/>
  <c r="DC49" i="3"/>
  <c r="DE48" i="3"/>
  <c r="DD48" i="3"/>
  <c r="DC48" i="3"/>
  <c r="DE47" i="3"/>
  <c r="DD47" i="3"/>
  <c r="DC47" i="3"/>
  <c r="DE46" i="3"/>
  <c r="DD46" i="3"/>
  <c r="DC46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7" i="3"/>
  <c r="DD37" i="3"/>
  <c r="DC37" i="3"/>
  <c r="DE36" i="3"/>
  <c r="DD36" i="3"/>
  <c r="DC36" i="3"/>
  <c r="DE35" i="3"/>
  <c r="DD35" i="3"/>
  <c r="DC35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4" i="3"/>
  <c r="DD24" i="3"/>
  <c r="DC24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DD14" i="3"/>
  <c r="DC14" i="3"/>
  <c r="DE13" i="3"/>
  <c r="DD13" i="3"/>
  <c r="DC13" i="3"/>
  <c r="DE12" i="3"/>
  <c r="DD12" i="3"/>
  <c r="DC12" i="3"/>
  <c r="DE8" i="3"/>
  <c r="DD8" i="3"/>
  <c r="DC8" i="3"/>
  <c r="DE7" i="3"/>
  <c r="DD7" i="3"/>
  <c r="DC7" i="3"/>
  <c r="DE6" i="3"/>
  <c r="DD6" i="3"/>
  <c r="DC6" i="3"/>
  <c r="DE5" i="3"/>
  <c r="DD5" i="3"/>
  <c r="DC5" i="3"/>
  <c r="DE4" i="3"/>
  <c r="DD4" i="3"/>
  <c r="DC4" i="3"/>
  <c r="DE3" i="3"/>
  <c r="DD3" i="3"/>
  <c r="BZ3" i="2" s="1"/>
  <c r="DC3" i="3"/>
  <c r="BZ2" i="2" s="1"/>
  <c r="DE2" i="3"/>
  <c r="BZ4" i="2" s="1"/>
  <c r="DD2" i="3"/>
  <c r="BY3" i="2" s="1"/>
  <c r="DC2" i="3"/>
  <c r="AZ11" i="2"/>
  <c r="BC11" i="2"/>
  <c r="BD53" i="3"/>
  <c r="AY53" i="3"/>
  <c r="BD52" i="3"/>
  <c r="AY52" i="3"/>
  <c r="BD51" i="3"/>
  <c r="AY51" i="3"/>
  <c r="BD50" i="3"/>
  <c r="AY50" i="3"/>
  <c r="BD49" i="3"/>
  <c r="AY49" i="3"/>
  <c r="BD48" i="3"/>
  <c r="AY48" i="3"/>
  <c r="BD47" i="3"/>
  <c r="AY47" i="3"/>
  <c r="BD46" i="3"/>
  <c r="AY46" i="3"/>
  <c r="BD42" i="3"/>
  <c r="AY42" i="3"/>
  <c r="BD41" i="3"/>
  <c r="AY41" i="3"/>
  <c r="BD40" i="3"/>
  <c r="AY40" i="3"/>
  <c r="BD39" i="3"/>
  <c r="AY39" i="3"/>
  <c r="BD38" i="3"/>
  <c r="AY38" i="3"/>
  <c r="BD37" i="3"/>
  <c r="AY37" i="3"/>
  <c r="BD36" i="3"/>
  <c r="AY36" i="3"/>
  <c r="BD35" i="3"/>
  <c r="AY35" i="3"/>
  <c r="BD31" i="3"/>
  <c r="AY31" i="3"/>
  <c r="BD30" i="3"/>
  <c r="AY30" i="3"/>
  <c r="BD29" i="3"/>
  <c r="AY29" i="3"/>
  <c r="BD28" i="3"/>
  <c r="AY28" i="3"/>
  <c r="BD27" i="3"/>
  <c r="AY27" i="3"/>
  <c r="BD26" i="3"/>
  <c r="AY26" i="3"/>
  <c r="BD25" i="3"/>
  <c r="AY25" i="3"/>
  <c r="BD24" i="3"/>
  <c r="AY24" i="3"/>
  <c r="BD20" i="3"/>
  <c r="AY20" i="3"/>
  <c r="BD19" i="3"/>
  <c r="AY19" i="3"/>
  <c r="BD18" i="3"/>
  <c r="AY18" i="3"/>
  <c r="BD17" i="3"/>
  <c r="AY17" i="3"/>
  <c r="BD16" i="3"/>
  <c r="AY16" i="3"/>
  <c r="BD15" i="3"/>
  <c r="AY15" i="3"/>
  <c r="BD14" i="3"/>
  <c r="AY14" i="3"/>
  <c r="BD13" i="3"/>
  <c r="AY13" i="3"/>
  <c r="BD12" i="3"/>
  <c r="AY12" i="3"/>
  <c r="BD8" i="3"/>
  <c r="AY8" i="3"/>
  <c r="BD7" i="3"/>
  <c r="AY7" i="3"/>
  <c r="BD6" i="3"/>
  <c r="AY6" i="3"/>
  <c r="BD5" i="3"/>
  <c r="AY5" i="3"/>
  <c r="BD4" i="3"/>
  <c r="AY4" i="3"/>
  <c r="BD3" i="3"/>
  <c r="BH11" i="2" s="1"/>
  <c r="AY3" i="3"/>
  <c r="BH10" i="2" s="1"/>
  <c r="BD2" i="3"/>
  <c r="AY2" i="3"/>
  <c r="BI10" i="2" s="1"/>
  <c r="BC52" i="3"/>
  <c r="AX52" i="3"/>
  <c r="BC51" i="3"/>
  <c r="AX51" i="3"/>
  <c r="BC50" i="3"/>
  <c r="AX50" i="3"/>
  <c r="BC49" i="3"/>
  <c r="AX49" i="3"/>
  <c r="BC48" i="3"/>
  <c r="AX48" i="3"/>
  <c r="BC47" i="3"/>
  <c r="AX47" i="3"/>
  <c r="BC46" i="3"/>
  <c r="AX46" i="3"/>
  <c r="BC42" i="3"/>
  <c r="AX42" i="3"/>
  <c r="BC41" i="3"/>
  <c r="AX41" i="3"/>
  <c r="BC40" i="3"/>
  <c r="AX40" i="3"/>
  <c r="BC39" i="3"/>
  <c r="AX39" i="3"/>
  <c r="BC38" i="3"/>
  <c r="AX38" i="3"/>
  <c r="BC37" i="3"/>
  <c r="AX37" i="3"/>
  <c r="BC36" i="3"/>
  <c r="AX36" i="3"/>
  <c r="BC35" i="3"/>
  <c r="AX35" i="3"/>
  <c r="BC31" i="3"/>
  <c r="AX31" i="3"/>
  <c r="BC30" i="3"/>
  <c r="AX30" i="3"/>
  <c r="BC29" i="3"/>
  <c r="AX29" i="3"/>
  <c r="BC28" i="3"/>
  <c r="AX28" i="3"/>
  <c r="BC27" i="3"/>
  <c r="AX27" i="3"/>
  <c r="BC26" i="3"/>
  <c r="AX26" i="3"/>
  <c r="BC25" i="3"/>
  <c r="AX25" i="3"/>
  <c r="BC24" i="3"/>
  <c r="AX24" i="3"/>
  <c r="BC20" i="3"/>
  <c r="AX20" i="3"/>
  <c r="BC19" i="3"/>
  <c r="AX19" i="3"/>
  <c r="BC18" i="3"/>
  <c r="AX18" i="3"/>
  <c r="BC17" i="3"/>
  <c r="AX17" i="3"/>
  <c r="BC16" i="3"/>
  <c r="AX16" i="3"/>
  <c r="BC15" i="3"/>
  <c r="AX15" i="3"/>
  <c r="BC14" i="3"/>
  <c r="AX14" i="3"/>
  <c r="BC13" i="3"/>
  <c r="AX13" i="3"/>
  <c r="BC12" i="3"/>
  <c r="AX12" i="3"/>
  <c r="BC8" i="3"/>
  <c r="AX8" i="3"/>
  <c r="BC7" i="3"/>
  <c r="AX7" i="3"/>
  <c r="BC6" i="3"/>
  <c r="AX6" i="3"/>
  <c r="BC5" i="3"/>
  <c r="AX5" i="3"/>
  <c r="BC4" i="3"/>
  <c r="AX4" i="3"/>
  <c r="BC3" i="3"/>
  <c r="AX3" i="3"/>
  <c r="BC2" i="3"/>
  <c r="BE11" i="2" s="1"/>
  <c r="AX2" i="3"/>
  <c r="BF10" i="2" s="1"/>
  <c r="BB53" i="3"/>
  <c r="AW53" i="3"/>
  <c r="BB52" i="3"/>
  <c r="AW52" i="3"/>
  <c r="BB51" i="3"/>
  <c r="AW51" i="3"/>
  <c r="BB50" i="3"/>
  <c r="AW50" i="3"/>
  <c r="BB49" i="3"/>
  <c r="AW49" i="3"/>
  <c r="BB48" i="3"/>
  <c r="AW48" i="3"/>
  <c r="BB47" i="3"/>
  <c r="AW47" i="3"/>
  <c r="BB46" i="3"/>
  <c r="AW46" i="3"/>
  <c r="BB43" i="3"/>
  <c r="AW43" i="3"/>
  <c r="BB42" i="3"/>
  <c r="AW42" i="3"/>
  <c r="BB41" i="3"/>
  <c r="AW41" i="3"/>
  <c r="BB40" i="3"/>
  <c r="AW40" i="3"/>
  <c r="BB39" i="3"/>
  <c r="AW39" i="3"/>
  <c r="BB38" i="3"/>
  <c r="AW38" i="3"/>
  <c r="BB37" i="3"/>
  <c r="AW37" i="3"/>
  <c r="BB36" i="3"/>
  <c r="AW36" i="3"/>
  <c r="BB35" i="3"/>
  <c r="AW35" i="3"/>
  <c r="BB32" i="3"/>
  <c r="AW32" i="3"/>
  <c r="BB31" i="3"/>
  <c r="AW31" i="3"/>
  <c r="BB30" i="3"/>
  <c r="AW30" i="3"/>
  <c r="BB29" i="3"/>
  <c r="AW29" i="3"/>
  <c r="BB28" i="3"/>
  <c r="AW28" i="3"/>
  <c r="BB27" i="3"/>
  <c r="AW27" i="3"/>
  <c r="BB26" i="3"/>
  <c r="AW26" i="3"/>
  <c r="BB25" i="3"/>
  <c r="AW25" i="3"/>
  <c r="BB24" i="3"/>
  <c r="AW24" i="3"/>
  <c r="BB21" i="3"/>
  <c r="AW21" i="3"/>
  <c r="BB20" i="3"/>
  <c r="AW20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3" i="3"/>
  <c r="AW13" i="3"/>
  <c r="BB12" i="3"/>
  <c r="AW12" i="3"/>
  <c r="BB9" i="3"/>
  <c r="AW9" i="3"/>
  <c r="BB8" i="3"/>
  <c r="AW8" i="3"/>
  <c r="BB7" i="3"/>
  <c r="AW7" i="3"/>
  <c r="BB6" i="3"/>
  <c r="AW6" i="3"/>
  <c r="BB5" i="3"/>
  <c r="AW5" i="3"/>
  <c r="BB4" i="3"/>
  <c r="AW4" i="3"/>
  <c r="BB3" i="3"/>
  <c r="AW3" i="3"/>
  <c r="BB10" i="2" s="1"/>
  <c r="BB2" i="3"/>
  <c r="BB11" i="2" s="1"/>
  <c r="AW2" i="3"/>
  <c r="BC10" i="2" s="1"/>
  <c r="BA52" i="3"/>
  <c r="AV52" i="3"/>
  <c r="BA51" i="3"/>
  <c r="AV51" i="3"/>
  <c r="BA50" i="3"/>
  <c r="AV50" i="3"/>
  <c r="BA49" i="3"/>
  <c r="AV49" i="3"/>
  <c r="BA48" i="3"/>
  <c r="AV48" i="3"/>
  <c r="BA47" i="3"/>
  <c r="AV47" i="3"/>
  <c r="BA46" i="3"/>
  <c r="AV46" i="3"/>
  <c r="BA42" i="3"/>
  <c r="AV42" i="3"/>
  <c r="BA41" i="3"/>
  <c r="AV41" i="3"/>
  <c r="BA40" i="3"/>
  <c r="AV40" i="3"/>
  <c r="BA39" i="3"/>
  <c r="AV39" i="3"/>
  <c r="BA38" i="3"/>
  <c r="AV38" i="3"/>
  <c r="BA37" i="3"/>
  <c r="AV37" i="3"/>
  <c r="BA36" i="3"/>
  <c r="AV36" i="3"/>
  <c r="BA35" i="3"/>
  <c r="AV35" i="3"/>
  <c r="BA31" i="3"/>
  <c r="AV31" i="3"/>
  <c r="BA30" i="3"/>
  <c r="AV30" i="3"/>
  <c r="BA29" i="3"/>
  <c r="AV29" i="3"/>
  <c r="BA28" i="3"/>
  <c r="AV28" i="3"/>
  <c r="BA27" i="3"/>
  <c r="AV27" i="3"/>
  <c r="BA26" i="3"/>
  <c r="AV26" i="3"/>
  <c r="BA25" i="3"/>
  <c r="AV25" i="3"/>
  <c r="BA24" i="3"/>
  <c r="AV24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4" i="3"/>
  <c r="AV14" i="3"/>
  <c r="BA13" i="3"/>
  <c r="AV13" i="3"/>
  <c r="BA12" i="3"/>
  <c r="AV12" i="3"/>
  <c r="BA8" i="3"/>
  <c r="AV8" i="3"/>
  <c r="BA7" i="3"/>
  <c r="AV7" i="3"/>
  <c r="BA6" i="3"/>
  <c r="AV6" i="3"/>
  <c r="BA5" i="3"/>
  <c r="AV5" i="3"/>
  <c r="BA4" i="3"/>
  <c r="AV4" i="3"/>
  <c r="BA3" i="3"/>
  <c r="AY11" i="2" s="1"/>
  <c r="AV3" i="3"/>
  <c r="BA2" i="3"/>
  <c r="AV2" i="3"/>
  <c r="AY10" i="2" s="1"/>
  <c r="AM53" i="3"/>
  <c r="AM52" i="3"/>
  <c r="AM51" i="3"/>
  <c r="AM50" i="3"/>
  <c r="AM49" i="3"/>
  <c r="AM48" i="3"/>
  <c r="AM47" i="3"/>
  <c r="AM46" i="3"/>
  <c r="AM42" i="3"/>
  <c r="AM41" i="3"/>
  <c r="AM40" i="3"/>
  <c r="AM39" i="3"/>
  <c r="AM38" i="3"/>
  <c r="AM37" i="3"/>
  <c r="AM36" i="3"/>
  <c r="AM35" i="3"/>
  <c r="AM31" i="3"/>
  <c r="AM30" i="3"/>
  <c r="AM29" i="3"/>
  <c r="AM28" i="3"/>
  <c r="AM27" i="3"/>
  <c r="AM26" i="3"/>
  <c r="AM25" i="3"/>
  <c r="AM24" i="3"/>
  <c r="AM20" i="3"/>
  <c r="AM19" i="3"/>
  <c r="AM18" i="3"/>
  <c r="AM17" i="3"/>
  <c r="AM16" i="3"/>
  <c r="AM15" i="3"/>
  <c r="AM14" i="3"/>
  <c r="AM13" i="3"/>
  <c r="AM12" i="3"/>
  <c r="AM8" i="3"/>
  <c r="AM7" i="3"/>
  <c r="AM6" i="3"/>
  <c r="AM5" i="3"/>
  <c r="AM4" i="3"/>
  <c r="AM3" i="3"/>
  <c r="AM2" i="3"/>
  <c r="BH8" i="2" s="1"/>
  <c r="AL52" i="3"/>
  <c r="AL51" i="3"/>
  <c r="AL50" i="3"/>
  <c r="AL49" i="3"/>
  <c r="AL48" i="3"/>
  <c r="AL47" i="3"/>
  <c r="AL46" i="3"/>
  <c r="AL42" i="3"/>
  <c r="AL41" i="3"/>
  <c r="AL40" i="3"/>
  <c r="AL39" i="3"/>
  <c r="AL38" i="3"/>
  <c r="AL37" i="3"/>
  <c r="AL36" i="3"/>
  <c r="AL35" i="3"/>
  <c r="AL31" i="3"/>
  <c r="AL30" i="3"/>
  <c r="AL29" i="3"/>
  <c r="AL28" i="3"/>
  <c r="AL27" i="3"/>
  <c r="AL26" i="3"/>
  <c r="AL25" i="3"/>
  <c r="AL24" i="3"/>
  <c r="AL20" i="3"/>
  <c r="AL19" i="3"/>
  <c r="AL18" i="3"/>
  <c r="AL17" i="3"/>
  <c r="AL16" i="3"/>
  <c r="AL15" i="3"/>
  <c r="AL14" i="3"/>
  <c r="AL13" i="3"/>
  <c r="AL12" i="3"/>
  <c r="AL8" i="3"/>
  <c r="AL7" i="3"/>
  <c r="AL6" i="3"/>
  <c r="AL5" i="3"/>
  <c r="AL4" i="3"/>
  <c r="AL3" i="3"/>
  <c r="AL2" i="3"/>
  <c r="BE8" i="2" s="1"/>
  <c r="AK53" i="3"/>
  <c r="AK52" i="3"/>
  <c r="AK51" i="3"/>
  <c r="AK50" i="3"/>
  <c r="AK49" i="3"/>
  <c r="AK48" i="3"/>
  <c r="AK47" i="3"/>
  <c r="AK46" i="3"/>
  <c r="AK43" i="3"/>
  <c r="AK42" i="3"/>
  <c r="AK41" i="3"/>
  <c r="AK40" i="3"/>
  <c r="AK39" i="3"/>
  <c r="AK38" i="3"/>
  <c r="AK37" i="3"/>
  <c r="AK36" i="3"/>
  <c r="AK35" i="3"/>
  <c r="AK32" i="3"/>
  <c r="AK31" i="3"/>
  <c r="AK30" i="3"/>
  <c r="AK29" i="3"/>
  <c r="AK28" i="3"/>
  <c r="AK27" i="3"/>
  <c r="AK26" i="3"/>
  <c r="AK25" i="3"/>
  <c r="AK24" i="3"/>
  <c r="AK21" i="3"/>
  <c r="AK20" i="3"/>
  <c r="AK19" i="3"/>
  <c r="AK18" i="3"/>
  <c r="AK17" i="3"/>
  <c r="AK16" i="3"/>
  <c r="AK15" i="3"/>
  <c r="AK14" i="3"/>
  <c r="AK13" i="3"/>
  <c r="AK12" i="3"/>
  <c r="AK9" i="3"/>
  <c r="AK8" i="3"/>
  <c r="AK7" i="3"/>
  <c r="AK6" i="3"/>
  <c r="AK5" i="3"/>
  <c r="AK4" i="3"/>
  <c r="AK3" i="3"/>
  <c r="AK2" i="3"/>
  <c r="BB8" i="2" s="1"/>
  <c r="AJ52" i="3"/>
  <c r="AJ51" i="3"/>
  <c r="AJ50" i="3"/>
  <c r="AJ49" i="3"/>
  <c r="AJ48" i="3"/>
  <c r="AJ47" i="3"/>
  <c r="AJ46" i="3"/>
  <c r="AJ42" i="3"/>
  <c r="AJ41" i="3"/>
  <c r="AJ40" i="3"/>
  <c r="AJ39" i="3"/>
  <c r="AJ38" i="3"/>
  <c r="AJ37" i="3"/>
  <c r="AJ36" i="3"/>
  <c r="AJ35" i="3"/>
  <c r="AJ31" i="3"/>
  <c r="AJ30" i="3"/>
  <c r="AJ29" i="3"/>
  <c r="AJ28" i="3"/>
  <c r="AJ27" i="3"/>
  <c r="AJ26" i="3"/>
  <c r="AJ25" i="3"/>
  <c r="AJ24" i="3"/>
  <c r="AJ20" i="3"/>
  <c r="AJ19" i="3"/>
  <c r="AJ18" i="3"/>
  <c r="AJ17" i="3"/>
  <c r="AJ16" i="3"/>
  <c r="AJ15" i="3"/>
  <c r="AJ14" i="3"/>
  <c r="AJ13" i="3"/>
  <c r="AJ12" i="3"/>
  <c r="AJ8" i="3"/>
  <c r="AJ7" i="3"/>
  <c r="AJ6" i="3"/>
  <c r="AJ5" i="3"/>
  <c r="AJ4" i="3"/>
  <c r="AJ3" i="3"/>
  <c r="AJ2" i="3"/>
  <c r="AY8" i="2" s="1"/>
  <c r="AE2" i="3"/>
  <c r="X53" i="3"/>
  <c r="X52" i="3"/>
  <c r="X51" i="3"/>
  <c r="X50" i="3"/>
  <c r="X49" i="3"/>
  <c r="X48" i="3"/>
  <c r="X47" i="3"/>
  <c r="X46" i="3"/>
  <c r="X42" i="3"/>
  <c r="X41" i="3"/>
  <c r="X40" i="3"/>
  <c r="X39" i="3"/>
  <c r="X38" i="3"/>
  <c r="X37" i="3"/>
  <c r="X36" i="3"/>
  <c r="X35" i="3"/>
  <c r="X31" i="3"/>
  <c r="X30" i="3"/>
  <c r="X29" i="3"/>
  <c r="X28" i="3"/>
  <c r="X27" i="3"/>
  <c r="X26" i="3"/>
  <c r="X25" i="3"/>
  <c r="X24" i="3"/>
  <c r="X20" i="3"/>
  <c r="X19" i="3"/>
  <c r="X18" i="3"/>
  <c r="X17" i="3"/>
  <c r="X16" i="3"/>
  <c r="X15" i="3"/>
  <c r="X14" i="3"/>
  <c r="X13" i="3"/>
  <c r="X12" i="3"/>
  <c r="X8" i="3"/>
  <c r="X7" i="3"/>
  <c r="X6" i="3"/>
  <c r="X5" i="3"/>
  <c r="X4" i="3"/>
  <c r="X3" i="3"/>
  <c r="X2" i="3"/>
  <c r="AH2" i="3" s="1"/>
  <c r="W52" i="3"/>
  <c r="W51" i="3"/>
  <c r="W50" i="3"/>
  <c r="W49" i="3"/>
  <c r="W48" i="3"/>
  <c r="W47" i="3"/>
  <c r="W46" i="3"/>
  <c r="W42" i="3"/>
  <c r="W41" i="3"/>
  <c r="W40" i="3"/>
  <c r="W39" i="3"/>
  <c r="W38" i="3"/>
  <c r="W37" i="3"/>
  <c r="W36" i="3"/>
  <c r="W35" i="3"/>
  <c r="W31" i="3"/>
  <c r="W30" i="3"/>
  <c r="W29" i="3"/>
  <c r="W28" i="3"/>
  <c r="W27" i="3"/>
  <c r="W26" i="3"/>
  <c r="W25" i="3"/>
  <c r="W24" i="3"/>
  <c r="W20" i="3"/>
  <c r="W19" i="3"/>
  <c r="W18" i="3"/>
  <c r="W17" i="3"/>
  <c r="W16" i="3"/>
  <c r="W15" i="3"/>
  <c r="W14" i="3"/>
  <c r="W13" i="3"/>
  <c r="W12" i="3"/>
  <c r="W8" i="3"/>
  <c r="W7" i="3"/>
  <c r="W6" i="3"/>
  <c r="W5" i="3"/>
  <c r="W4" i="3"/>
  <c r="BE6" i="2" s="1"/>
  <c r="W3" i="3"/>
  <c r="BF6" i="2" s="1"/>
  <c r="W2" i="3"/>
  <c r="AG2" i="3" s="1"/>
  <c r="V53" i="3"/>
  <c r="V52" i="3"/>
  <c r="V51" i="3"/>
  <c r="V50" i="3"/>
  <c r="V49" i="3"/>
  <c r="V48" i="3"/>
  <c r="V47" i="3"/>
  <c r="V46" i="3"/>
  <c r="V43" i="3"/>
  <c r="V42" i="3"/>
  <c r="V41" i="3"/>
  <c r="V40" i="3"/>
  <c r="V39" i="3"/>
  <c r="V38" i="3"/>
  <c r="V37" i="3"/>
  <c r="V36" i="3"/>
  <c r="V35" i="3"/>
  <c r="V32" i="3"/>
  <c r="V31" i="3"/>
  <c r="V30" i="3"/>
  <c r="V29" i="3"/>
  <c r="V28" i="3"/>
  <c r="V27" i="3"/>
  <c r="V26" i="3"/>
  <c r="V25" i="3"/>
  <c r="V24" i="3"/>
  <c r="V21" i="3"/>
  <c r="V20" i="3"/>
  <c r="V19" i="3"/>
  <c r="V18" i="3"/>
  <c r="V17" i="3"/>
  <c r="V16" i="3"/>
  <c r="V15" i="3"/>
  <c r="V14" i="3"/>
  <c r="V13" i="3"/>
  <c r="V12" i="3"/>
  <c r="V9" i="3"/>
  <c r="V8" i="3"/>
  <c r="V7" i="3"/>
  <c r="V6" i="3"/>
  <c r="V5" i="3"/>
  <c r="V4" i="3"/>
  <c r="V3" i="3"/>
  <c r="V2" i="3"/>
  <c r="AF2" i="3" s="1"/>
  <c r="U52" i="3"/>
  <c r="U51" i="3"/>
  <c r="U50" i="3"/>
  <c r="U49" i="3"/>
  <c r="U48" i="3"/>
  <c r="U47" i="3"/>
  <c r="U46" i="3"/>
  <c r="U42" i="3"/>
  <c r="U41" i="3"/>
  <c r="U40" i="3"/>
  <c r="U39" i="3"/>
  <c r="U38" i="3"/>
  <c r="U37" i="3"/>
  <c r="U36" i="3"/>
  <c r="U35" i="3"/>
  <c r="U31" i="3"/>
  <c r="U30" i="3"/>
  <c r="U29" i="3"/>
  <c r="U28" i="3"/>
  <c r="U27" i="3"/>
  <c r="U26" i="3"/>
  <c r="U25" i="3"/>
  <c r="U24" i="3"/>
  <c r="U20" i="3"/>
  <c r="U19" i="3"/>
  <c r="U18" i="3"/>
  <c r="U17" i="3"/>
  <c r="U16" i="3"/>
  <c r="U15" i="3"/>
  <c r="U14" i="3"/>
  <c r="U13" i="3"/>
  <c r="AZ6" i="2" s="1"/>
  <c r="U12" i="3"/>
  <c r="U8" i="3"/>
  <c r="U7" i="3"/>
  <c r="U6" i="3"/>
  <c r="U5" i="3"/>
  <c r="U4" i="3"/>
  <c r="U3" i="3"/>
  <c r="U2" i="3"/>
  <c r="AY6" i="2" s="1"/>
  <c r="BF5" i="2"/>
  <c r="S53" i="3"/>
  <c r="S52" i="3"/>
  <c r="S51" i="3"/>
  <c r="S50" i="3"/>
  <c r="S49" i="3"/>
  <c r="S48" i="3"/>
  <c r="S47" i="3"/>
  <c r="S46" i="3"/>
  <c r="S42" i="3"/>
  <c r="S41" i="3"/>
  <c r="S40" i="3"/>
  <c r="S39" i="3"/>
  <c r="S38" i="3"/>
  <c r="S37" i="3"/>
  <c r="S36" i="3"/>
  <c r="S35" i="3"/>
  <c r="S32" i="3"/>
  <c r="S31" i="3"/>
  <c r="S30" i="3"/>
  <c r="S29" i="3"/>
  <c r="S28" i="3"/>
  <c r="S27" i="3"/>
  <c r="S26" i="3"/>
  <c r="S25" i="3"/>
  <c r="S24" i="3"/>
  <c r="S20" i="3"/>
  <c r="S19" i="3"/>
  <c r="S18" i="3"/>
  <c r="S17" i="3"/>
  <c r="S16" i="3"/>
  <c r="BI5" i="2" s="1"/>
  <c r="S15" i="3"/>
  <c r="S14" i="3"/>
  <c r="S13" i="3"/>
  <c r="S12" i="3"/>
  <c r="S8" i="3"/>
  <c r="S7" i="3"/>
  <c r="S6" i="3"/>
  <c r="S5" i="3"/>
  <c r="S4" i="3"/>
  <c r="S3" i="3"/>
  <c r="S2" i="3"/>
  <c r="BH5" i="2" s="1"/>
  <c r="R52" i="3"/>
  <c r="R51" i="3"/>
  <c r="R50" i="3"/>
  <c r="R49" i="3"/>
  <c r="R48" i="3"/>
  <c r="R47" i="3"/>
  <c r="R46" i="3"/>
  <c r="R42" i="3"/>
  <c r="R41" i="3"/>
  <c r="R40" i="3"/>
  <c r="R39" i="3"/>
  <c r="R38" i="3"/>
  <c r="R37" i="3"/>
  <c r="R36" i="3"/>
  <c r="R35" i="3"/>
  <c r="R32" i="3"/>
  <c r="R31" i="3"/>
  <c r="R30" i="3"/>
  <c r="R29" i="3"/>
  <c r="R28" i="3"/>
  <c r="R27" i="3"/>
  <c r="R26" i="3"/>
  <c r="R25" i="3"/>
  <c r="R24" i="3"/>
  <c r="R20" i="3"/>
  <c r="R19" i="3"/>
  <c r="R18" i="3"/>
  <c r="R17" i="3"/>
  <c r="R16" i="3"/>
  <c r="R15" i="3"/>
  <c r="R14" i="3"/>
  <c r="R13" i="3"/>
  <c r="R12" i="3"/>
  <c r="R8" i="3"/>
  <c r="R7" i="3"/>
  <c r="R6" i="3"/>
  <c r="R5" i="3"/>
  <c r="R4" i="3"/>
  <c r="R3" i="3"/>
  <c r="R2" i="3"/>
  <c r="BE5" i="2" s="1"/>
  <c r="Q53" i="3"/>
  <c r="Q52" i="3"/>
  <c r="Q51" i="3"/>
  <c r="Q50" i="3"/>
  <c r="Q49" i="3"/>
  <c r="Q48" i="3"/>
  <c r="Q47" i="3"/>
  <c r="Q46" i="3"/>
  <c r="Q43" i="3"/>
  <c r="Q42" i="3"/>
  <c r="Q41" i="3"/>
  <c r="Q40" i="3"/>
  <c r="Q39" i="3"/>
  <c r="Q38" i="3"/>
  <c r="Q37" i="3"/>
  <c r="Q36" i="3"/>
  <c r="Q35" i="3"/>
  <c r="Q33" i="3"/>
  <c r="Q32" i="3"/>
  <c r="Q31" i="3"/>
  <c r="Q30" i="3"/>
  <c r="Q29" i="3"/>
  <c r="Q28" i="3"/>
  <c r="Q27" i="3"/>
  <c r="Q26" i="3"/>
  <c r="Q25" i="3"/>
  <c r="Q24" i="3"/>
  <c r="Q21" i="3"/>
  <c r="Q20" i="3"/>
  <c r="Q19" i="3"/>
  <c r="Q18" i="3"/>
  <c r="Q17" i="3"/>
  <c r="Q16" i="3"/>
  <c r="Q15" i="3"/>
  <c r="Q14" i="3"/>
  <c r="Q13" i="3"/>
  <c r="Q12" i="3"/>
  <c r="Q9" i="3"/>
  <c r="Q8" i="3"/>
  <c r="Q7" i="3"/>
  <c r="Q6" i="3"/>
  <c r="Q5" i="3"/>
  <c r="Q4" i="3"/>
  <c r="Q3" i="3"/>
  <c r="Q2" i="3"/>
  <c r="BB5" i="2" s="1"/>
  <c r="P53" i="3"/>
  <c r="P52" i="3"/>
  <c r="P51" i="3"/>
  <c r="P50" i="3"/>
  <c r="P49" i="3"/>
  <c r="P48" i="3"/>
  <c r="P47" i="3"/>
  <c r="P46" i="3"/>
  <c r="P43" i="3"/>
  <c r="P42" i="3"/>
  <c r="P41" i="3"/>
  <c r="P40" i="3"/>
  <c r="P39" i="3"/>
  <c r="P38" i="3"/>
  <c r="P37" i="3"/>
  <c r="P36" i="3"/>
  <c r="P35" i="3"/>
  <c r="P31" i="3"/>
  <c r="P30" i="3"/>
  <c r="P29" i="3"/>
  <c r="P28" i="3"/>
  <c r="P27" i="3"/>
  <c r="P26" i="3"/>
  <c r="P25" i="3"/>
  <c r="P24" i="3"/>
  <c r="P21" i="3"/>
  <c r="P20" i="3"/>
  <c r="P19" i="3"/>
  <c r="P18" i="3"/>
  <c r="P17" i="3"/>
  <c r="P16" i="3"/>
  <c r="P15" i="3"/>
  <c r="P14" i="3"/>
  <c r="P13" i="3"/>
  <c r="AZ5" i="2" s="1"/>
  <c r="P12" i="3"/>
  <c r="P9" i="3"/>
  <c r="P8" i="3"/>
  <c r="P7" i="3"/>
  <c r="P6" i="3"/>
  <c r="P5" i="3"/>
  <c r="P4" i="3"/>
  <c r="P3" i="3"/>
  <c r="P2" i="3"/>
  <c r="AY5" i="2" s="1"/>
  <c r="N53" i="3"/>
  <c r="N52" i="3"/>
  <c r="N51" i="3"/>
  <c r="N50" i="3"/>
  <c r="N49" i="3"/>
  <c r="N48" i="3"/>
  <c r="N47" i="3"/>
  <c r="N46" i="3"/>
  <c r="N42" i="3"/>
  <c r="N41" i="3"/>
  <c r="N40" i="3"/>
  <c r="N39" i="3"/>
  <c r="N38" i="3"/>
  <c r="N37" i="3"/>
  <c r="N36" i="3"/>
  <c r="N35" i="3"/>
  <c r="N31" i="3"/>
  <c r="N30" i="3"/>
  <c r="N29" i="3"/>
  <c r="N28" i="3"/>
  <c r="N27" i="3"/>
  <c r="N26" i="3"/>
  <c r="N25" i="3"/>
  <c r="N24" i="3"/>
  <c r="N20" i="3"/>
  <c r="N19" i="3"/>
  <c r="N18" i="3"/>
  <c r="N17" i="3"/>
  <c r="N16" i="3"/>
  <c r="BH4" i="2" s="1"/>
  <c r="N15" i="3"/>
  <c r="N14" i="3"/>
  <c r="N13" i="3"/>
  <c r="N12" i="3"/>
  <c r="N8" i="3"/>
  <c r="N7" i="3"/>
  <c r="N6" i="3"/>
  <c r="N5" i="3"/>
  <c r="N4" i="3"/>
  <c r="N3" i="3"/>
  <c r="N2" i="3"/>
  <c r="BI4" i="2" s="1"/>
  <c r="M52" i="3"/>
  <c r="M51" i="3"/>
  <c r="M50" i="3"/>
  <c r="M49" i="3"/>
  <c r="M48" i="3"/>
  <c r="M47" i="3"/>
  <c r="M46" i="3"/>
  <c r="M42" i="3"/>
  <c r="M41" i="3"/>
  <c r="M40" i="3"/>
  <c r="M39" i="3"/>
  <c r="M38" i="3"/>
  <c r="M37" i="3"/>
  <c r="M36" i="3"/>
  <c r="M35" i="3"/>
  <c r="M31" i="3"/>
  <c r="M30" i="3"/>
  <c r="M29" i="3"/>
  <c r="M28" i="3"/>
  <c r="M27" i="3"/>
  <c r="M26" i="3"/>
  <c r="M25" i="3"/>
  <c r="M24" i="3"/>
  <c r="M20" i="3"/>
  <c r="M19" i="3"/>
  <c r="M18" i="3"/>
  <c r="M17" i="3"/>
  <c r="M16" i="3"/>
  <c r="M15" i="3"/>
  <c r="M14" i="3"/>
  <c r="M13" i="3"/>
  <c r="M12" i="3"/>
  <c r="M8" i="3"/>
  <c r="M7" i="3"/>
  <c r="M6" i="3"/>
  <c r="M5" i="3"/>
  <c r="M4" i="3"/>
  <c r="BE4" i="2" s="1"/>
  <c r="M3" i="3"/>
  <c r="M2" i="3"/>
  <c r="BF4" i="2" s="1"/>
  <c r="L53" i="3"/>
  <c r="L52" i="3"/>
  <c r="L51" i="3"/>
  <c r="L50" i="3"/>
  <c r="L49" i="3"/>
  <c r="L48" i="3"/>
  <c r="L47" i="3"/>
  <c r="L46" i="3"/>
  <c r="L43" i="3"/>
  <c r="L42" i="3"/>
  <c r="L41" i="3"/>
  <c r="L40" i="3"/>
  <c r="L39" i="3"/>
  <c r="L38" i="3"/>
  <c r="L37" i="3"/>
  <c r="L36" i="3"/>
  <c r="L35" i="3"/>
  <c r="L32" i="3"/>
  <c r="L31" i="3"/>
  <c r="L30" i="3"/>
  <c r="L29" i="3"/>
  <c r="L28" i="3"/>
  <c r="L27" i="3"/>
  <c r="L26" i="3"/>
  <c r="L25" i="3"/>
  <c r="L24" i="3"/>
  <c r="L21" i="3"/>
  <c r="L20" i="3"/>
  <c r="L19" i="3"/>
  <c r="L18" i="3"/>
  <c r="L17" i="3"/>
  <c r="L16" i="3"/>
  <c r="L15" i="3"/>
  <c r="L14" i="3"/>
  <c r="L13" i="3"/>
  <c r="L12" i="3"/>
  <c r="L9" i="3"/>
  <c r="L8" i="3"/>
  <c r="L7" i="3"/>
  <c r="L6" i="3"/>
  <c r="L5" i="3"/>
  <c r="L4" i="3"/>
  <c r="L3" i="3"/>
  <c r="L2" i="3"/>
  <c r="BB4" i="2" s="1"/>
  <c r="K52" i="3"/>
  <c r="K51" i="3"/>
  <c r="K50" i="3"/>
  <c r="K49" i="3"/>
  <c r="K48" i="3"/>
  <c r="K47" i="3"/>
  <c r="K46" i="3"/>
  <c r="K42" i="3"/>
  <c r="K41" i="3"/>
  <c r="K40" i="3"/>
  <c r="K39" i="3"/>
  <c r="K38" i="3"/>
  <c r="K37" i="3"/>
  <c r="K36" i="3"/>
  <c r="K35" i="3"/>
  <c r="K31" i="3"/>
  <c r="K30" i="3"/>
  <c r="K29" i="3"/>
  <c r="K28" i="3"/>
  <c r="K27" i="3"/>
  <c r="K26" i="3"/>
  <c r="K25" i="3"/>
  <c r="K24" i="3"/>
  <c r="K20" i="3"/>
  <c r="K19" i="3"/>
  <c r="K18" i="3"/>
  <c r="K17" i="3"/>
  <c r="K16" i="3"/>
  <c r="K15" i="3"/>
  <c r="K14" i="3"/>
  <c r="K13" i="3"/>
  <c r="K12" i="3"/>
  <c r="K8" i="3"/>
  <c r="K7" i="3"/>
  <c r="K6" i="3"/>
  <c r="K5" i="3"/>
  <c r="AY4" i="2" s="1"/>
  <c r="K4" i="3"/>
  <c r="K3" i="3"/>
  <c r="K2" i="3"/>
  <c r="AZ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P53" i="3"/>
  <c r="BO53" i="3"/>
  <c r="BM53" i="3"/>
  <c r="BG53" i="3"/>
  <c r="BF53" i="3"/>
  <c r="AC53" i="3"/>
  <c r="AR53" i="3" s="1"/>
  <c r="AA53" i="3"/>
  <c r="AP53" i="3" s="1"/>
  <c r="BP52" i="3"/>
  <c r="BO52" i="3"/>
  <c r="BM52" i="3"/>
  <c r="BL52" i="3"/>
  <c r="BG52" i="3"/>
  <c r="BF52" i="3"/>
  <c r="AC52" i="3"/>
  <c r="AR52" i="3" s="1"/>
  <c r="AB52" i="3"/>
  <c r="AQ52" i="3" s="1"/>
  <c r="AA52" i="3"/>
  <c r="AP52" i="3" s="1"/>
  <c r="Z52" i="3"/>
  <c r="AO52" i="3" s="1"/>
  <c r="BP51" i="3"/>
  <c r="BO51" i="3"/>
  <c r="BM51" i="3"/>
  <c r="BL51" i="3"/>
  <c r="BG51" i="3"/>
  <c r="BF51" i="3"/>
  <c r="AC51" i="3"/>
  <c r="AR51" i="3" s="1"/>
  <c r="AB51" i="3"/>
  <c r="AQ51" i="3" s="1"/>
  <c r="AA51" i="3"/>
  <c r="AP51" i="3" s="1"/>
  <c r="Z51" i="3"/>
  <c r="AO51" i="3" s="1"/>
  <c r="BP50" i="3"/>
  <c r="BO50" i="3"/>
  <c r="BM50" i="3"/>
  <c r="BL50" i="3"/>
  <c r="BG50" i="3"/>
  <c r="BF50" i="3"/>
  <c r="AC50" i="3"/>
  <c r="AR50" i="3" s="1"/>
  <c r="AB50" i="3"/>
  <c r="AQ50" i="3" s="1"/>
  <c r="AA50" i="3"/>
  <c r="AP50" i="3" s="1"/>
  <c r="Z50" i="3"/>
  <c r="AO50" i="3" s="1"/>
  <c r="BP49" i="3"/>
  <c r="BO49" i="3"/>
  <c r="BM49" i="3"/>
  <c r="BL49" i="3"/>
  <c r="BG49" i="3"/>
  <c r="BF49" i="3"/>
  <c r="AC49" i="3"/>
  <c r="AR49" i="3" s="1"/>
  <c r="AB49" i="3"/>
  <c r="AQ49" i="3" s="1"/>
  <c r="AA49" i="3"/>
  <c r="AP49" i="3" s="1"/>
  <c r="Z49" i="3"/>
  <c r="AO49" i="3" s="1"/>
  <c r="BP48" i="3"/>
  <c r="BO48" i="3"/>
  <c r="BM48" i="3"/>
  <c r="BL48" i="3"/>
  <c r="BG48" i="3"/>
  <c r="BF48" i="3"/>
  <c r="AC48" i="3"/>
  <c r="AR48" i="3" s="1"/>
  <c r="AB48" i="3"/>
  <c r="AQ48" i="3" s="1"/>
  <c r="AA48" i="3"/>
  <c r="AP48" i="3" s="1"/>
  <c r="Z48" i="3"/>
  <c r="AO48" i="3" s="1"/>
  <c r="BP47" i="3"/>
  <c r="BO47" i="3"/>
  <c r="BM47" i="3"/>
  <c r="BL47" i="3"/>
  <c r="BG47" i="3"/>
  <c r="BF47" i="3"/>
  <c r="AC47" i="3"/>
  <c r="AR47" i="3" s="1"/>
  <c r="AB47" i="3"/>
  <c r="AQ47" i="3" s="1"/>
  <c r="AA47" i="3"/>
  <c r="AP47" i="3" s="1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3" i="3"/>
  <c r="BO43" i="3"/>
  <c r="BM43" i="3"/>
  <c r="BG43" i="3"/>
  <c r="BF43" i="3"/>
  <c r="AA43" i="3"/>
  <c r="AP43" i="3" s="1"/>
  <c r="BP42" i="3"/>
  <c r="BO42" i="3"/>
  <c r="BM42" i="3"/>
  <c r="BL42" i="3"/>
  <c r="BG42" i="3"/>
  <c r="BF42" i="3"/>
  <c r="AC42" i="3"/>
  <c r="AR42" i="3" s="1"/>
  <c r="AB42" i="3"/>
  <c r="AQ42" i="3" s="1"/>
  <c r="AA42" i="3"/>
  <c r="AP42" i="3" s="1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P37" i="3"/>
  <c r="BO37" i="3"/>
  <c r="BM37" i="3"/>
  <c r="BL37" i="3"/>
  <c r="BG37" i="3"/>
  <c r="BF37" i="3"/>
  <c r="AC37" i="3"/>
  <c r="AR37" i="3" s="1"/>
  <c r="AB37" i="3"/>
  <c r="AQ37" i="3" s="1"/>
  <c r="AA37" i="3"/>
  <c r="AP37" i="3" s="1"/>
  <c r="Z37" i="3"/>
  <c r="AO37" i="3" s="1"/>
  <c r="BP36" i="3"/>
  <c r="BO36" i="3"/>
  <c r="BM36" i="3"/>
  <c r="BL36" i="3"/>
  <c r="BG36" i="3"/>
  <c r="BF36" i="3"/>
  <c r="AC36" i="3"/>
  <c r="AR36" i="3" s="1"/>
  <c r="AB36" i="3"/>
  <c r="AQ36" i="3" s="1"/>
  <c r="AA36" i="3"/>
  <c r="AP36" i="3" s="1"/>
  <c r="Z36" i="3"/>
  <c r="AO36" i="3" s="1"/>
  <c r="BP35" i="3"/>
  <c r="BO35" i="3"/>
  <c r="BM35" i="3"/>
  <c r="BL35" i="3"/>
  <c r="BG35" i="3"/>
  <c r="BF35" i="3"/>
  <c r="AC35" i="3"/>
  <c r="AR35" i="3" s="1"/>
  <c r="AB35" i="3"/>
  <c r="AQ35" i="3" s="1"/>
  <c r="AA35" i="3"/>
  <c r="AP35" i="3" s="1"/>
  <c r="Z35" i="3"/>
  <c r="AO35" i="3" s="1"/>
  <c r="BP32" i="3"/>
  <c r="BM32" i="3"/>
  <c r="BG32" i="3"/>
  <c r="BF32" i="3"/>
  <c r="AA32" i="3"/>
  <c r="AP32" i="3" s="1"/>
  <c r="BP31" i="3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L25" i="3"/>
  <c r="BG25" i="3"/>
  <c r="BF25" i="3"/>
  <c r="AC25" i="3"/>
  <c r="AR25" i="3" s="1"/>
  <c r="AB25" i="3"/>
  <c r="AQ25" i="3" s="1"/>
  <c r="AA25" i="3"/>
  <c r="AP25" i="3" s="1"/>
  <c r="Z25" i="3"/>
  <c r="AO25" i="3" s="1"/>
  <c r="BP24" i="3"/>
  <c r="BO24" i="3"/>
  <c r="BM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P21" i="3"/>
  <c r="BO21" i="3"/>
  <c r="BM21" i="3"/>
  <c r="BG21" i="3"/>
  <c r="BF21" i="3"/>
  <c r="AA21" i="3"/>
  <c r="AP21" i="3" s="1"/>
  <c r="BP20" i="3"/>
  <c r="BO20" i="3"/>
  <c r="BM20" i="3"/>
  <c r="BL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P13" i="3"/>
  <c r="BO13" i="3"/>
  <c r="BM13" i="3"/>
  <c r="BL13" i="3"/>
  <c r="BG13" i="3"/>
  <c r="BF13" i="3"/>
  <c r="AC13" i="3"/>
  <c r="AR13" i="3" s="1"/>
  <c r="AB13" i="3"/>
  <c r="AQ13" i="3" s="1"/>
  <c r="AA13" i="3"/>
  <c r="AP13" i="3" s="1"/>
  <c r="Z13" i="3"/>
  <c r="AO13" i="3" s="1"/>
  <c r="BP12" i="3"/>
  <c r="BO12" i="3"/>
  <c r="BM12" i="3"/>
  <c r="BL12" i="3"/>
  <c r="BG12" i="3"/>
  <c r="BF12" i="3"/>
  <c r="AC12" i="3"/>
  <c r="AR12" i="3" s="1"/>
  <c r="AB12" i="3"/>
  <c r="AQ12" i="3" s="1"/>
  <c r="AA12" i="3"/>
  <c r="AP12" i="3" s="1"/>
  <c r="Z12" i="3"/>
  <c r="AO12" i="3" s="1"/>
  <c r="BP9" i="3"/>
  <c r="BO9" i="3"/>
  <c r="BM9" i="3"/>
  <c r="BG9" i="3"/>
  <c r="BF9" i="3"/>
  <c r="AA9" i="3"/>
  <c r="AP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BH7" i="2" s="1"/>
  <c r="AB5" i="3"/>
  <c r="AQ5" i="3" s="1"/>
  <c r="AA5" i="3"/>
  <c r="AP5" i="3" s="1"/>
  <c r="Z5" i="3"/>
  <c r="AO5" i="3" s="1"/>
  <c r="BP4" i="3"/>
  <c r="BQ15" i="2" s="1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O3" i="3"/>
  <c r="BM3" i="3"/>
  <c r="BP9" i="2" s="1"/>
  <c r="BL3" i="3"/>
  <c r="BG3" i="3"/>
  <c r="BF3" i="3"/>
  <c r="BP2" i="2" s="1"/>
  <c r="AC3" i="3"/>
  <c r="AR3" i="3" s="1"/>
  <c r="AB3" i="3"/>
  <c r="AQ3" i="3" s="1"/>
  <c r="AA3" i="3"/>
  <c r="AP3" i="3" s="1"/>
  <c r="Z3" i="3"/>
  <c r="AO3" i="3" s="1"/>
  <c r="BP2" i="3"/>
  <c r="BP15" i="2" s="1"/>
  <c r="BO2" i="3"/>
  <c r="BP14" i="2" s="1"/>
  <c r="BM2" i="3"/>
  <c r="BQ9" i="2" s="1"/>
  <c r="BL2" i="3"/>
  <c r="BP8" i="2" s="1"/>
  <c r="BG2" i="3"/>
  <c r="BP3" i="2" s="1"/>
  <c r="BF2" i="3"/>
  <c r="AC2" i="3"/>
  <c r="BI7" i="2" s="1"/>
  <c r="AB2" i="3"/>
  <c r="AQ2" i="3" s="1"/>
  <c r="AA2" i="3"/>
  <c r="AP2" i="3" s="1"/>
  <c r="Z2" i="3"/>
  <c r="AO2" i="3" s="1"/>
  <c r="BN2" i="4" l="1"/>
  <c r="BF7" i="2"/>
  <c r="BQ8" i="2"/>
  <c r="CB2" i="2"/>
  <c r="AD3" i="2"/>
  <c r="AP3" i="2"/>
  <c r="BE10" i="2"/>
  <c r="BE7" i="2"/>
  <c r="BI8" i="2"/>
  <c r="AF2" i="4"/>
  <c r="AR2" i="3"/>
  <c r="BM2" i="2" s="1"/>
  <c r="CE4" i="2"/>
  <c r="CR3" i="2"/>
  <c r="AG3" i="2"/>
  <c r="BC7" i="2"/>
  <c r="BB7" i="2"/>
  <c r="BI6" i="2"/>
  <c r="BF8" i="2"/>
  <c r="AZ10" i="2"/>
  <c r="AU3" i="2"/>
  <c r="AZ7" i="2"/>
  <c r="BQ14" i="2"/>
  <c r="BH6" i="2"/>
  <c r="CH2" i="2"/>
  <c r="CH4" i="2"/>
  <c r="AT4" i="3"/>
  <c r="AR5" i="3"/>
  <c r="X2" i="2"/>
  <c r="AY7" i="2"/>
  <c r="BC8" i="2"/>
  <c r="BI11" i="2"/>
  <c r="AT6" i="3"/>
  <c r="AL2" i="2"/>
  <c r="AL4" i="2"/>
  <c r="BQ3" i="2"/>
  <c r="AA2" i="2"/>
  <c r="AA4" i="2"/>
  <c r="BC6" i="2"/>
  <c r="AZ8" i="2"/>
  <c r="BF11" i="2"/>
  <c r="BQ2" i="2"/>
  <c r="BB6" i="2"/>
  <c r="CB3" i="2"/>
  <c r="CO4" i="2"/>
  <c r="AD2" i="2"/>
  <c r="AR4" i="2"/>
  <c r="AG4" i="2"/>
  <c r="AU2" i="2"/>
  <c r="AU4" i="2"/>
  <c r="BC4" i="2"/>
  <c r="CH3" i="2"/>
  <c r="CU2" i="2"/>
  <c r="CU4" i="2"/>
  <c r="BM2" i="4"/>
  <c r="X3" i="2"/>
  <c r="BQ12" i="2"/>
  <c r="BC5" i="2"/>
  <c r="AL3" i="2"/>
  <c r="BY2" i="2"/>
  <c r="BY4" i="2"/>
  <c r="AA3" i="2"/>
  <c r="BQ11" i="2"/>
  <c r="AT2" i="3" l="1"/>
  <c r="BL2" i="2"/>
</calcChain>
</file>

<file path=xl/sharedStrings.xml><?xml version="1.0" encoding="utf-8"?>
<sst xmlns="http://schemas.openxmlformats.org/spreadsheetml/2006/main" count="947" uniqueCount="327">
  <si>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</si>
  <si>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</si>
  <si>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</si>
  <si>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</si>
  <si>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</si>
  <si>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</si>
  <si>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</si>
  <si>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</si>
  <si>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</si>
  <si>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</si>
  <si>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</si>
  <si>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</si>
  <si>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</si>
  <si>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</si>
  <si>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</si>
  <si>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</si>
  <si>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</si>
  <si>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</si>
  <si>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</si>
  <si>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</si>
  <si>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</si>
  <si>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</si>
  <si>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</si>
  <si>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</si>
  <si>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</si>
  <si>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</si>
  <si>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</si>
  <si>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</si>
  <si>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</si>
  <si>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</si>
  <si>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</si>
  <si>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</si>
  <si>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</si>
  <si>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</si>
  <si>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</si>
  <si>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</si>
  <si>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</si>
  <si>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</si>
  <si>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</si>
  <si>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</si>
  <si>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</si>
  <si>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</si>
  <si>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</si>
  <si>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</si>
  <si>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</si>
  <si>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</si>
  <si>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</si>
  <si>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</si>
  <si>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</si>
  <si>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</si>
  <si>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</si>
  <si>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</si>
  <si>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</si>
  <si>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</si>
  <si>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</si>
  <si>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</si>
  <si>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</si>
  <si>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</si>
  <si>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</si>
  <si>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</si>
  <si>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</si>
  <si>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</si>
  <si>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</si>
  <si>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</si>
  <si>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</si>
  <si>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</si>
  <si>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</si>
  <si>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</si>
  <si>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</si>
  <si>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</si>
  <si>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</si>
  <si>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</si>
  <si>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</si>
  <si>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</si>
  <si>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</si>
  <si>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</si>
  <si>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</si>
  <si>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</si>
  <si>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</si>
  <si>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</si>
  <si>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</si>
  <si>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</si>
  <si>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</si>
  <si>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</si>
  <si>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</si>
  <si>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</si>
  <si>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</si>
  <si>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</si>
  <si>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</si>
  <si>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</si>
  <si>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</si>
  <si>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</si>
  <si>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</si>
  <si>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</si>
  <si>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</si>
  <si>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</si>
  <si>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</si>
  <si>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</si>
  <si>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</si>
  <si>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</si>
  <si>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</si>
  <si>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</si>
  <si>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</si>
  <si>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</si>
  <si>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</si>
  <si>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</si>
  <si>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</si>
  <si>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</si>
  <si>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</si>
  <si>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</si>
  <si>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</si>
  <si>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</si>
  <si>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</si>
  <si>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</si>
  <si>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</si>
  <si>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</si>
  <si>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</si>
  <si>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</si>
  <si>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</si>
  <si>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</si>
  <si>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</si>
  <si>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</si>
  <si>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</si>
  <si>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</si>
  <si>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</si>
  <si>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</si>
  <si>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</si>
  <si>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</si>
  <si>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</si>
  <si>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</si>
  <si>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</si>
  <si>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</si>
  <si>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</si>
  <si>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</si>
  <si>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</si>
  <si>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</si>
  <si>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</si>
  <si>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</si>
  <si>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</si>
  <si>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</si>
  <si>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</si>
  <si>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</si>
  <si>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</si>
  <si>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</si>
  <si>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</si>
  <si>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</si>
  <si>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</si>
  <si>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</si>
  <si>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</si>
  <si>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</si>
  <si>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</si>
  <si>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</si>
  <si>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</si>
  <si>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</si>
  <si>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</si>
  <si>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</si>
  <si>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</si>
  <si>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</si>
  <si>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</si>
  <si>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</si>
  <si>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</si>
  <si>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</si>
  <si>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</si>
  <si>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</si>
  <si>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</si>
  <si>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</si>
  <si>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</si>
  <si>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</si>
  <si>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</si>
  <si>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</si>
  <si>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</si>
  <si>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</si>
  <si>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</si>
  <si>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</si>
  <si>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</si>
  <si>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</si>
  <si>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</si>
  <si>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</si>
  <si>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</si>
  <si>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</si>
  <si>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</si>
  <si>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</si>
  <si>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</si>
  <si>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</si>
  <si>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</si>
  <si>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</si>
  <si>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</si>
  <si>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</si>
  <si>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</si>
  <si>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</si>
  <si>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</si>
  <si>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</si>
  <si>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</si>
  <si>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</si>
  <si>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</si>
  <si>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</si>
  <si>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</si>
  <si>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</si>
  <si>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</si>
  <si>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</si>
  <si>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</si>
  <si>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</si>
  <si>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</si>
  <si>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</si>
  <si>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</si>
  <si>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</si>
  <si>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</si>
  <si>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</si>
  <si>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</si>
  <si>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</si>
  <si>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</si>
  <si>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</si>
  <si>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</si>
  <si>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</si>
  <si>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</si>
  <si>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</si>
  <si>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</si>
  <si>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</si>
  <si>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</si>
  <si>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</si>
  <si>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</si>
  <si>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</si>
  <si>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</si>
  <si>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</si>
  <si>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</si>
  <si>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</si>
  <si>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</si>
  <si>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</si>
  <si>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</si>
  <si>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</si>
  <si>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</si>
  <si>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</si>
  <si>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</si>
  <si>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</si>
  <si>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</si>
  <si>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</si>
  <si>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</si>
  <si>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</si>
  <si>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</si>
  <si>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</si>
  <si>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</si>
  <si>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</si>
  <si>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</si>
  <si>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</si>
  <si>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</si>
  <si>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</si>
  <si>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</si>
  <si>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</si>
  <si>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</si>
  <si>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</si>
  <si>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</si>
  <si>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</si>
  <si>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</si>
  <si>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</si>
  <si>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</si>
  <si>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</si>
  <si>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</si>
  <si>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</si>
  <si>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</si>
  <si>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1234</t>
  </si>
  <si>
    <t>2341</t>
  </si>
  <si>
    <t>3412</t>
  </si>
  <si>
    <t>4123</t>
  </si>
  <si>
    <t>2342</t>
  </si>
  <si>
    <t>3421</t>
  </si>
  <si>
    <t>4213</t>
  </si>
  <si>
    <t>2134</t>
  </si>
  <si>
    <t>1342</t>
  </si>
  <si>
    <t>4214</t>
  </si>
  <si>
    <t>2143</t>
  </si>
  <si>
    <t>1432</t>
  </si>
  <si>
    <t>4321</t>
  </si>
  <si>
    <t>3213</t>
  </si>
  <si>
    <t>3214</t>
  </si>
  <si>
    <t>1341</t>
  </si>
  <si>
    <t>4124</t>
  </si>
  <si>
    <t>1243</t>
  </si>
  <si>
    <t>2432</t>
  </si>
  <si>
    <t>2142</t>
  </si>
  <si>
    <t>1423</t>
  </si>
  <si>
    <t>4234</t>
  </si>
  <si>
    <t>Ca</t>
  </si>
  <si>
    <t>Other</t>
  </si>
  <si>
    <t>Rb</t>
  </si>
  <si>
    <t>Cb</t>
  </si>
  <si>
    <t>Ra</t>
  </si>
  <si>
    <t>Ab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</si>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</sst>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Graph!$A$4:$A$172</c:f>
              <c:numCache>
                <c:formatCode>General</c:formatCode>
                <c:ptCount val="1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</c:numCache>
            </c:numRef>
          </c:xVal>
          <c:yVal>
            <c:numRef>
              <c:f>Graph!$D$5:$D$171</c:f>
              <c:numCache>
                <c:formatCode>General</c:formatCode>
                <c:ptCount val="167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26-4DD2-8DFD-23EAD1EDD08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Graph!$A$4:$A$172</c:f>
              <c:numCache>
                <c:formatCode>General</c:formatCode>
                <c:ptCount val="1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</c:numCache>
            </c:numRef>
          </c:xVal>
          <c:yVal>
            <c:numRef>
              <c:f>Graph!$B$5:$B$171</c:f>
              <c:numCache>
                <c:formatCode>General</c:formatCode>
                <c:ptCount val="1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26-4DD2-8DFD-23EAD1EDD08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Graph!$A$4:$A$172</c:f>
              <c:numCache>
                <c:formatCode>General</c:formatCode>
                <c:ptCount val="1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</c:numCache>
            </c:numRef>
          </c:xVal>
          <c:yVal>
            <c:numRef>
              <c:f>Graph!$C$5:$C$171</c:f>
              <c:numCache>
                <c:formatCode>General</c:formatCode>
                <c:ptCount val="167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65">
                  <c:v>2</c:v>
                </c:pt>
                <c:pt idx="16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26-4DD2-8DFD-23EAD1EDD08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Graph!$A$4:$A$172</c:f>
              <c:numCache>
                <c:formatCode>General</c:formatCode>
                <c:ptCount val="1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</c:numCache>
            </c:numRef>
          </c:xVal>
          <c:yVal>
            <c:numRef>
              <c:f>Graph!$E$5:$E$171</c:f>
              <c:numCache>
                <c:formatCode>General</c:formatCode>
                <c:ptCount val="167"/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26-4DD2-8DFD-23EAD1EDD08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Graph!$A$4:$A$172</c:f>
              <c:numCache>
                <c:formatCode>General</c:formatCode>
                <c:ptCount val="1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</c:numCache>
            </c:numRef>
          </c:xVal>
          <c:yVal>
            <c:numRef>
              <c:f>Graph!$G$5:$G$171</c:f>
              <c:numCache>
                <c:formatCode>General</c:formatCode>
                <c:ptCount val="16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26-4DD2-8DFD-23EAD1EDD08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Graph!$A$4:$A$172</c:f>
              <c:numCache>
                <c:formatCode>General</c:formatCode>
                <c:ptCount val="1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</c:numCache>
            </c:numRef>
          </c:xVal>
          <c:yVal>
            <c:numRef>
              <c:f>Graph!$H$5:$H$171</c:f>
              <c:numCache>
                <c:formatCode>General</c:formatCode>
                <c:ptCount val="16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26-4DD2-8DFD-23EAD1EDD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8079"/>
        <c:axId val="64937599"/>
      </c:scatterChart>
      <c:valAx>
        <c:axId val="64938079"/>
        <c:scaling>
          <c:orientation val="minMax"/>
          <c:max val="171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64937599"/>
        <c:crosses val="autoZero"/>
        <c:crossBetween val="midCat"/>
      </c:valAx>
      <c:valAx>
        <c:axId val="649375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380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Graph!$A$175:$A$409</c:f>
              <c:numCache>
                <c:formatCode>General</c:formatCode>
                <c:ptCount val="235"/>
                <c:pt idx="0">
                  <c:v>174</c:v>
                </c:pt>
                <c:pt idx="1">
                  <c:v>175</c:v>
                </c:pt>
                <c:pt idx="2">
                  <c:v>176</c:v>
                </c:pt>
                <c:pt idx="3">
                  <c:v>177</c:v>
                </c:pt>
                <c:pt idx="4">
                  <c:v>178</c:v>
                </c:pt>
                <c:pt idx="5">
                  <c:v>179</c:v>
                </c:pt>
                <c:pt idx="6">
                  <c:v>180</c:v>
                </c:pt>
                <c:pt idx="7">
                  <c:v>181</c:v>
                </c:pt>
                <c:pt idx="8">
                  <c:v>182</c:v>
                </c:pt>
                <c:pt idx="9">
                  <c:v>183</c:v>
                </c:pt>
                <c:pt idx="10">
                  <c:v>184</c:v>
                </c:pt>
                <c:pt idx="11">
                  <c:v>185</c:v>
                </c:pt>
                <c:pt idx="12">
                  <c:v>186</c:v>
                </c:pt>
                <c:pt idx="13">
                  <c:v>187</c:v>
                </c:pt>
                <c:pt idx="14">
                  <c:v>188</c:v>
                </c:pt>
                <c:pt idx="15">
                  <c:v>189</c:v>
                </c:pt>
                <c:pt idx="16">
                  <c:v>190</c:v>
                </c:pt>
                <c:pt idx="17">
                  <c:v>191</c:v>
                </c:pt>
                <c:pt idx="18">
                  <c:v>192</c:v>
                </c:pt>
                <c:pt idx="19">
                  <c:v>193</c:v>
                </c:pt>
                <c:pt idx="20">
                  <c:v>194</c:v>
                </c:pt>
                <c:pt idx="21">
                  <c:v>195</c:v>
                </c:pt>
                <c:pt idx="22">
                  <c:v>196</c:v>
                </c:pt>
                <c:pt idx="23">
                  <c:v>197</c:v>
                </c:pt>
                <c:pt idx="24">
                  <c:v>198</c:v>
                </c:pt>
                <c:pt idx="25">
                  <c:v>199</c:v>
                </c:pt>
                <c:pt idx="26">
                  <c:v>200</c:v>
                </c:pt>
                <c:pt idx="27">
                  <c:v>201</c:v>
                </c:pt>
                <c:pt idx="28">
                  <c:v>202</c:v>
                </c:pt>
                <c:pt idx="29">
                  <c:v>203</c:v>
                </c:pt>
                <c:pt idx="30">
                  <c:v>204</c:v>
                </c:pt>
                <c:pt idx="31">
                  <c:v>205</c:v>
                </c:pt>
                <c:pt idx="32">
                  <c:v>206</c:v>
                </c:pt>
                <c:pt idx="33">
                  <c:v>207</c:v>
                </c:pt>
                <c:pt idx="34">
                  <c:v>208</c:v>
                </c:pt>
                <c:pt idx="35">
                  <c:v>209</c:v>
                </c:pt>
                <c:pt idx="36">
                  <c:v>210</c:v>
                </c:pt>
                <c:pt idx="37">
                  <c:v>211</c:v>
                </c:pt>
                <c:pt idx="38">
                  <c:v>212</c:v>
                </c:pt>
                <c:pt idx="39">
                  <c:v>213</c:v>
                </c:pt>
                <c:pt idx="40">
                  <c:v>214</c:v>
                </c:pt>
                <c:pt idx="41">
                  <c:v>215</c:v>
                </c:pt>
                <c:pt idx="42">
                  <c:v>216</c:v>
                </c:pt>
                <c:pt idx="43">
                  <c:v>217</c:v>
                </c:pt>
                <c:pt idx="44">
                  <c:v>218</c:v>
                </c:pt>
                <c:pt idx="45">
                  <c:v>219</c:v>
                </c:pt>
                <c:pt idx="46">
                  <c:v>220</c:v>
                </c:pt>
                <c:pt idx="47">
                  <c:v>221</c:v>
                </c:pt>
                <c:pt idx="48">
                  <c:v>222</c:v>
                </c:pt>
                <c:pt idx="49">
                  <c:v>223</c:v>
                </c:pt>
                <c:pt idx="50">
                  <c:v>224</c:v>
                </c:pt>
                <c:pt idx="51">
                  <c:v>225</c:v>
                </c:pt>
                <c:pt idx="52">
                  <c:v>226</c:v>
                </c:pt>
                <c:pt idx="53">
                  <c:v>227</c:v>
                </c:pt>
                <c:pt idx="54">
                  <c:v>228</c:v>
                </c:pt>
                <c:pt idx="55">
                  <c:v>229</c:v>
                </c:pt>
                <c:pt idx="56">
                  <c:v>230</c:v>
                </c:pt>
                <c:pt idx="57">
                  <c:v>231</c:v>
                </c:pt>
                <c:pt idx="58">
                  <c:v>232</c:v>
                </c:pt>
                <c:pt idx="59">
                  <c:v>233</c:v>
                </c:pt>
                <c:pt idx="60">
                  <c:v>234</c:v>
                </c:pt>
                <c:pt idx="61">
                  <c:v>235</c:v>
                </c:pt>
                <c:pt idx="62">
                  <c:v>236</c:v>
                </c:pt>
                <c:pt idx="63">
                  <c:v>237</c:v>
                </c:pt>
                <c:pt idx="64">
                  <c:v>238</c:v>
                </c:pt>
                <c:pt idx="65">
                  <c:v>239</c:v>
                </c:pt>
                <c:pt idx="66">
                  <c:v>240</c:v>
                </c:pt>
                <c:pt idx="67">
                  <c:v>241</c:v>
                </c:pt>
                <c:pt idx="68">
                  <c:v>242</c:v>
                </c:pt>
                <c:pt idx="69">
                  <c:v>243</c:v>
                </c:pt>
                <c:pt idx="70">
                  <c:v>244</c:v>
                </c:pt>
                <c:pt idx="71">
                  <c:v>245</c:v>
                </c:pt>
                <c:pt idx="72">
                  <c:v>246</c:v>
                </c:pt>
                <c:pt idx="73">
                  <c:v>247</c:v>
                </c:pt>
                <c:pt idx="74">
                  <c:v>248</c:v>
                </c:pt>
                <c:pt idx="75">
                  <c:v>249</c:v>
                </c:pt>
                <c:pt idx="76">
                  <c:v>250</c:v>
                </c:pt>
                <c:pt idx="77">
                  <c:v>251</c:v>
                </c:pt>
                <c:pt idx="78">
                  <c:v>252</c:v>
                </c:pt>
                <c:pt idx="79">
                  <c:v>253</c:v>
                </c:pt>
                <c:pt idx="80">
                  <c:v>254</c:v>
                </c:pt>
                <c:pt idx="81">
                  <c:v>255</c:v>
                </c:pt>
                <c:pt idx="82">
                  <c:v>256</c:v>
                </c:pt>
                <c:pt idx="83">
                  <c:v>257</c:v>
                </c:pt>
                <c:pt idx="84">
                  <c:v>258</c:v>
                </c:pt>
                <c:pt idx="85">
                  <c:v>259</c:v>
                </c:pt>
                <c:pt idx="86">
                  <c:v>260</c:v>
                </c:pt>
                <c:pt idx="87">
                  <c:v>261</c:v>
                </c:pt>
                <c:pt idx="88">
                  <c:v>262</c:v>
                </c:pt>
                <c:pt idx="89">
                  <c:v>263</c:v>
                </c:pt>
                <c:pt idx="90">
                  <c:v>264</c:v>
                </c:pt>
                <c:pt idx="91">
                  <c:v>265</c:v>
                </c:pt>
                <c:pt idx="92">
                  <c:v>266</c:v>
                </c:pt>
                <c:pt idx="93">
                  <c:v>267</c:v>
                </c:pt>
                <c:pt idx="94">
                  <c:v>268</c:v>
                </c:pt>
                <c:pt idx="95">
                  <c:v>269</c:v>
                </c:pt>
                <c:pt idx="96">
                  <c:v>270</c:v>
                </c:pt>
                <c:pt idx="97">
                  <c:v>271</c:v>
                </c:pt>
                <c:pt idx="98">
                  <c:v>272</c:v>
                </c:pt>
                <c:pt idx="99">
                  <c:v>273</c:v>
                </c:pt>
                <c:pt idx="100">
                  <c:v>274</c:v>
                </c:pt>
                <c:pt idx="101">
                  <c:v>275</c:v>
                </c:pt>
                <c:pt idx="102">
                  <c:v>276</c:v>
                </c:pt>
                <c:pt idx="103">
                  <c:v>277</c:v>
                </c:pt>
                <c:pt idx="104">
                  <c:v>278</c:v>
                </c:pt>
                <c:pt idx="105">
                  <c:v>279</c:v>
                </c:pt>
                <c:pt idx="106">
                  <c:v>280</c:v>
                </c:pt>
                <c:pt idx="107">
                  <c:v>281</c:v>
                </c:pt>
                <c:pt idx="108">
                  <c:v>282</c:v>
                </c:pt>
                <c:pt idx="109">
                  <c:v>283</c:v>
                </c:pt>
                <c:pt idx="110">
                  <c:v>284</c:v>
                </c:pt>
                <c:pt idx="111">
                  <c:v>285</c:v>
                </c:pt>
                <c:pt idx="112">
                  <c:v>286</c:v>
                </c:pt>
                <c:pt idx="113">
                  <c:v>287</c:v>
                </c:pt>
                <c:pt idx="114">
                  <c:v>288</c:v>
                </c:pt>
                <c:pt idx="115">
                  <c:v>289</c:v>
                </c:pt>
                <c:pt idx="116">
                  <c:v>290</c:v>
                </c:pt>
                <c:pt idx="117">
                  <c:v>291</c:v>
                </c:pt>
                <c:pt idx="118">
                  <c:v>292</c:v>
                </c:pt>
                <c:pt idx="119">
                  <c:v>293</c:v>
                </c:pt>
                <c:pt idx="120">
                  <c:v>294</c:v>
                </c:pt>
                <c:pt idx="121">
                  <c:v>295</c:v>
                </c:pt>
                <c:pt idx="122">
                  <c:v>296</c:v>
                </c:pt>
                <c:pt idx="123">
                  <c:v>297</c:v>
                </c:pt>
                <c:pt idx="124">
                  <c:v>298</c:v>
                </c:pt>
                <c:pt idx="125">
                  <c:v>299</c:v>
                </c:pt>
                <c:pt idx="126">
                  <c:v>300</c:v>
                </c:pt>
                <c:pt idx="127">
                  <c:v>301</c:v>
                </c:pt>
                <c:pt idx="128">
                  <c:v>302</c:v>
                </c:pt>
                <c:pt idx="129">
                  <c:v>303</c:v>
                </c:pt>
                <c:pt idx="130">
                  <c:v>304</c:v>
                </c:pt>
                <c:pt idx="131">
                  <c:v>305</c:v>
                </c:pt>
                <c:pt idx="132">
                  <c:v>306</c:v>
                </c:pt>
                <c:pt idx="133">
                  <c:v>307</c:v>
                </c:pt>
                <c:pt idx="134">
                  <c:v>308</c:v>
                </c:pt>
                <c:pt idx="135">
                  <c:v>309</c:v>
                </c:pt>
                <c:pt idx="136">
                  <c:v>310</c:v>
                </c:pt>
                <c:pt idx="137">
                  <c:v>311</c:v>
                </c:pt>
                <c:pt idx="138">
                  <c:v>312</c:v>
                </c:pt>
                <c:pt idx="139">
                  <c:v>313</c:v>
                </c:pt>
                <c:pt idx="140">
                  <c:v>314</c:v>
                </c:pt>
                <c:pt idx="141">
                  <c:v>315</c:v>
                </c:pt>
                <c:pt idx="142">
                  <c:v>316</c:v>
                </c:pt>
                <c:pt idx="143">
                  <c:v>317</c:v>
                </c:pt>
                <c:pt idx="144">
                  <c:v>318</c:v>
                </c:pt>
                <c:pt idx="145">
                  <c:v>319</c:v>
                </c:pt>
                <c:pt idx="146">
                  <c:v>320</c:v>
                </c:pt>
                <c:pt idx="147">
                  <c:v>321</c:v>
                </c:pt>
                <c:pt idx="148">
                  <c:v>322</c:v>
                </c:pt>
                <c:pt idx="149">
                  <c:v>323</c:v>
                </c:pt>
                <c:pt idx="150">
                  <c:v>324</c:v>
                </c:pt>
                <c:pt idx="151">
                  <c:v>325</c:v>
                </c:pt>
                <c:pt idx="152">
                  <c:v>326</c:v>
                </c:pt>
                <c:pt idx="153">
                  <c:v>327</c:v>
                </c:pt>
                <c:pt idx="154">
                  <c:v>328</c:v>
                </c:pt>
                <c:pt idx="155">
                  <c:v>329</c:v>
                </c:pt>
                <c:pt idx="156">
                  <c:v>330</c:v>
                </c:pt>
                <c:pt idx="157">
                  <c:v>331</c:v>
                </c:pt>
                <c:pt idx="158">
                  <c:v>332</c:v>
                </c:pt>
                <c:pt idx="159">
                  <c:v>333</c:v>
                </c:pt>
                <c:pt idx="160">
                  <c:v>334</c:v>
                </c:pt>
                <c:pt idx="161">
                  <c:v>335</c:v>
                </c:pt>
                <c:pt idx="162">
                  <c:v>336</c:v>
                </c:pt>
                <c:pt idx="163">
                  <c:v>337</c:v>
                </c:pt>
                <c:pt idx="164">
                  <c:v>338</c:v>
                </c:pt>
                <c:pt idx="165">
                  <c:v>339</c:v>
                </c:pt>
                <c:pt idx="166">
                  <c:v>340</c:v>
                </c:pt>
                <c:pt idx="167">
                  <c:v>341</c:v>
                </c:pt>
                <c:pt idx="168">
                  <c:v>342</c:v>
                </c:pt>
                <c:pt idx="169">
                  <c:v>343</c:v>
                </c:pt>
                <c:pt idx="170">
                  <c:v>344</c:v>
                </c:pt>
                <c:pt idx="171">
                  <c:v>345</c:v>
                </c:pt>
                <c:pt idx="172">
                  <c:v>346</c:v>
                </c:pt>
                <c:pt idx="173">
                  <c:v>347</c:v>
                </c:pt>
                <c:pt idx="174">
                  <c:v>348</c:v>
                </c:pt>
                <c:pt idx="175">
                  <c:v>349</c:v>
                </c:pt>
                <c:pt idx="176">
                  <c:v>350</c:v>
                </c:pt>
                <c:pt idx="177">
                  <c:v>351</c:v>
                </c:pt>
                <c:pt idx="178">
                  <c:v>352</c:v>
                </c:pt>
                <c:pt idx="179">
                  <c:v>353</c:v>
                </c:pt>
                <c:pt idx="180">
                  <c:v>354</c:v>
                </c:pt>
                <c:pt idx="181">
                  <c:v>355</c:v>
                </c:pt>
                <c:pt idx="182">
                  <c:v>356</c:v>
                </c:pt>
                <c:pt idx="183">
                  <c:v>357</c:v>
                </c:pt>
                <c:pt idx="184">
                  <c:v>358</c:v>
                </c:pt>
                <c:pt idx="185">
                  <c:v>359</c:v>
                </c:pt>
                <c:pt idx="186">
                  <c:v>360</c:v>
                </c:pt>
                <c:pt idx="187">
                  <c:v>361</c:v>
                </c:pt>
                <c:pt idx="188">
                  <c:v>362</c:v>
                </c:pt>
                <c:pt idx="189">
                  <c:v>363</c:v>
                </c:pt>
                <c:pt idx="190">
                  <c:v>364</c:v>
                </c:pt>
                <c:pt idx="191">
                  <c:v>365</c:v>
                </c:pt>
                <c:pt idx="192">
                  <c:v>366</c:v>
                </c:pt>
                <c:pt idx="193">
                  <c:v>367</c:v>
                </c:pt>
                <c:pt idx="194">
                  <c:v>368</c:v>
                </c:pt>
                <c:pt idx="195">
                  <c:v>369</c:v>
                </c:pt>
                <c:pt idx="196">
                  <c:v>370</c:v>
                </c:pt>
                <c:pt idx="197">
                  <c:v>371</c:v>
                </c:pt>
                <c:pt idx="198">
                  <c:v>372</c:v>
                </c:pt>
                <c:pt idx="199">
                  <c:v>373</c:v>
                </c:pt>
                <c:pt idx="200">
                  <c:v>374</c:v>
                </c:pt>
                <c:pt idx="201">
                  <c:v>375</c:v>
                </c:pt>
                <c:pt idx="202">
                  <c:v>376</c:v>
                </c:pt>
                <c:pt idx="203">
                  <c:v>377</c:v>
                </c:pt>
                <c:pt idx="204">
                  <c:v>378</c:v>
                </c:pt>
                <c:pt idx="205">
                  <c:v>379</c:v>
                </c:pt>
                <c:pt idx="206">
                  <c:v>380</c:v>
                </c:pt>
                <c:pt idx="207">
                  <c:v>381</c:v>
                </c:pt>
                <c:pt idx="208">
                  <c:v>382</c:v>
                </c:pt>
                <c:pt idx="209">
                  <c:v>383</c:v>
                </c:pt>
                <c:pt idx="210">
                  <c:v>384</c:v>
                </c:pt>
                <c:pt idx="211">
                  <c:v>385</c:v>
                </c:pt>
                <c:pt idx="212">
                  <c:v>386</c:v>
                </c:pt>
                <c:pt idx="213">
                  <c:v>387</c:v>
                </c:pt>
                <c:pt idx="214">
                  <c:v>388</c:v>
                </c:pt>
                <c:pt idx="215">
                  <c:v>389</c:v>
                </c:pt>
                <c:pt idx="216">
                  <c:v>390</c:v>
                </c:pt>
                <c:pt idx="217">
                  <c:v>391</c:v>
                </c:pt>
                <c:pt idx="218">
                  <c:v>392</c:v>
                </c:pt>
                <c:pt idx="219">
                  <c:v>393</c:v>
                </c:pt>
                <c:pt idx="220">
                  <c:v>394</c:v>
                </c:pt>
                <c:pt idx="221">
                  <c:v>395</c:v>
                </c:pt>
                <c:pt idx="222">
                  <c:v>396</c:v>
                </c:pt>
                <c:pt idx="223">
                  <c:v>397</c:v>
                </c:pt>
                <c:pt idx="224">
                  <c:v>398</c:v>
                </c:pt>
                <c:pt idx="225">
                  <c:v>399</c:v>
                </c:pt>
                <c:pt idx="226">
                  <c:v>400</c:v>
                </c:pt>
                <c:pt idx="227">
                  <c:v>401</c:v>
                </c:pt>
                <c:pt idx="228">
                  <c:v>402</c:v>
                </c:pt>
                <c:pt idx="229">
                  <c:v>403</c:v>
                </c:pt>
                <c:pt idx="230">
                  <c:v>404</c:v>
                </c:pt>
                <c:pt idx="231">
                  <c:v>405</c:v>
                </c:pt>
                <c:pt idx="232">
                  <c:v>406</c:v>
                </c:pt>
                <c:pt idx="233">
                  <c:v>407</c:v>
                </c:pt>
                <c:pt idx="234">
                  <c:v>408</c:v>
                </c:pt>
              </c:numCache>
            </c:numRef>
          </c:xVal>
          <c:yVal>
            <c:numRef>
              <c:f>Graph!$D$176:$D$408</c:f>
              <c:numCache>
                <c:formatCode>General</c:formatCode>
                <c:ptCount val="233"/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74-412F-88C8-C6AB4CB4DE54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Graph!$A$175:$A$409</c:f>
              <c:numCache>
                <c:formatCode>General</c:formatCode>
                <c:ptCount val="235"/>
                <c:pt idx="0">
                  <c:v>174</c:v>
                </c:pt>
                <c:pt idx="1">
                  <c:v>175</c:v>
                </c:pt>
                <c:pt idx="2">
                  <c:v>176</c:v>
                </c:pt>
                <c:pt idx="3">
                  <c:v>177</c:v>
                </c:pt>
                <c:pt idx="4">
                  <c:v>178</c:v>
                </c:pt>
                <c:pt idx="5">
                  <c:v>179</c:v>
                </c:pt>
                <c:pt idx="6">
                  <c:v>180</c:v>
                </c:pt>
                <c:pt idx="7">
                  <c:v>181</c:v>
                </c:pt>
                <c:pt idx="8">
                  <c:v>182</c:v>
                </c:pt>
                <c:pt idx="9">
                  <c:v>183</c:v>
                </c:pt>
                <c:pt idx="10">
                  <c:v>184</c:v>
                </c:pt>
                <c:pt idx="11">
                  <c:v>185</c:v>
                </c:pt>
                <c:pt idx="12">
                  <c:v>186</c:v>
                </c:pt>
                <c:pt idx="13">
                  <c:v>187</c:v>
                </c:pt>
                <c:pt idx="14">
                  <c:v>188</c:v>
                </c:pt>
                <c:pt idx="15">
                  <c:v>189</c:v>
                </c:pt>
                <c:pt idx="16">
                  <c:v>190</c:v>
                </c:pt>
                <c:pt idx="17">
                  <c:v>191</c:v>
                </c:pt>
                <c:pt idx="18">
                  <c:v>192</c:v>
                </c:pt>
                <c:pt idx="19">
                  <c:v>193</c:v>
                </c:pt>
                <c:pt idx="20">
                  <c:v>194</c:v>
                </c:pt>
                <c:pt idx="21">
                  <c:v>195</c:v>
                </c:pt>
                <c:pt idx="22">
                  <c:v>196</c:v>
                </c:pt>
                <c:pt idx="23">
                  <c:v>197</c:v>
                </c:pt>
                <c:pt idx="24">
                  <c:v>198</c:v>
                </c:pt>
                <c:pt idx="25">
                  <c:v>199</c:v>
                </c:pt>
                <c:pt idx="26">
                  <c:v>200</c:v>
                </c:pt>
                <c:pt idx="27">
                  <c:v>201</c:v>
                </c:pt>
                <c:pt idx="28">
                  <c:v>202</c:v>
                </c:pt>
                <c:pt idx="29">
                  <c:v>203</c:v>
                </c:pt>
                <c:pt idx="30">
                  <c:v>204</c:v>
                </c:pt>
                <c:pt idx="31">
                  <c:v>205</c:v>
                </c:pt>
                <c:pt idx="32">
                  <c:v>206</c:v>
                </c:pt>
                <c:pt idx="33">
                  <c:v>207</c:v>
                </c:pt>
                <c:pt idx="34">
                  <c:v>208</c:v>
                </c:pt>
                <c:pt idx="35">
                  <c:v>209</c:v>
                </c:pt>
                <c:pt idx="36">
                  <c:v>210</c:v>
                </c:pt>
                <c:pt idx="37">
                  <c:v>211</c:v>
                </c:pt>
                <c:pt idx="38">
                  <c:v>212</c:v>
                </c:pt>
                <c:pt idx="39">
                  <c:v>213</c:v>
                </c:pt>
                <c:pt idx="40">
                  <c:v>214</c:v>
                </c:pt>
                <c:pt idx="41">
                  <c:v>215</c:v>
                </c:pt>
                <c:pt idx="42">
                  <c:v>216</c:v>
                </c:pt>
                <c:pt idx="43">
                  <c:v>217</c:v>
                </c:pt>
                <c:pt idx="44">
                  <c:v>218</c:v>
                </c:pt>
                <c:pt idx="45">
                  <c:v>219</c:v>
                </c:pt>
                <c:pt idx="46">
                  <c:v>220</c:v>
                </c:pt>
                <c:pt idx="47">
                  <c:v>221</c:v>
                </c:pt>
                <c:pt idx="48">
                  <c:v>222</c:v>
                </c:pt>
                <c:pt idx="49">
                  <c:v>223</c:v>
                </c:pt>
                <c:pt idx="50">
                  <c:v>224</c:v>
                </c:pt>
                <c:pt idx="51">
                  <c:v>225</c:v>
                </c:pt>
                <c:pt idx="52">
                  <c:v>226</c:v>
                </c:pt>
                <c:pt idx="53">
                  <c:v>227</c:v>
                </c:pt>
                <c:pt idx="54">
                  <c:v>228</c:v>
                </c:pt>
                <c:pt idx="55">
                  <c:v>229</c:v>
                </c:pt>
                <c:pt idx="56">
                  <c:v>230</c:v>
                </c:pt>
                <c:pt idx="57">
                  <c:v>231</c:v>
                </c:pt>
                <c:pt idx="58">
                  <c:v>232</c:v>
                </c:pt>
                <c:pt idx="59">
                  <c:v>233</c:v>
                </c:pt>
                <c:pt idx="60">
                  <c:v>234</c:v>
                </c:pt>
                <c:pt idx="61">
                  <c:v>235</c:v>
                </c:pt>
                <c:pt idx="62">
                  <c:v>236</c:v>
                </c:pt>
                <c:pt idx="63">
                  <c:v>237</c:v>
                </c:pt>
                <c:pt idx="64">
                  <c:v>238</c:v>
                </c:pt>
                <c:pt idx="65">
                  <c:v>239</c:v>
                </c:pt>
                <c:pt idx="66">
                  <c:v>240</c:v>
                </c:pt>
                <c:pt idx="67">
                  <c:v>241</c:v>
                </c:pt>
                <c:pt idx="68">
                  <c:v>242</c:v>
                </c:pt>
                <c:pt idx="69">
                  <c:v>243</c:v>
                </c:pt>
                <c:pt idx="70">
                  <c:v>244</c:v>
                </c:pt>
                <c:pt idx="71">
                  <c:v>245</c:v>
                </c:pt>
                <c:pt idx="72">
                  <c:v>246</c:v>
                </c:pt>
                <c:pt idx="73">
                  <c:v>247</c:v>
                </c:pt>
                <c:pt idx="74">
                  <c:v>248</c:v>
                </c:pt>
                <c:pt idx="75">
                  <c:v>249</c:v>
                </c:pt>
                <c:pt idx="76">
                  <c:v>250</c:v>
                </c:pt>
                <c:pt idx="77">
                  <c:v>251</c:v>
                </c:pt>
                <c:pt idx="78">
                  <c:v>252</c:v>
                </c:pt>
                <c:pt idx="79">
                  <c:v>253</c:v>
                </c:pt>
                <c:pt idx="80">
                  <c:v>254</c:v>
                </c:pt>
                <c:pt idx="81">
                  <c:v>255</c:v>
                </c:pt>
                <c:pt idx="82">
                  <c:v>256</c:v>
                </c:pt>
                <c:pt idx="83">
                  <c:v>257</c:v>
                </c:pt>
                <c:pt idx="84">
                  <c:v>258</c:v>
                </c:pt>
                <c:pt idx="85">
                  <c:v>259</c:v>
                </c:pt>
                <c:pt idx="86">
                  <c:v>260</c:v>
                </c:pt>
                <c:pt idx="87">
                  <c:v>261</c:v>
                </c:pt>
                <c:pt idx="88">
                  <c:v>262</c:v>
                </c:pt>
                <c:pt idx="89">
                  <c:v>263</c:v>
                </c:pt>
                <c:pt idx="90">
                  <c:v>264</c:v>
                </c:pt>
                <c:pt idx="91">
                  <c:v>265</c:v>
                </c:pt>
                <c:pt idx="92">
                  <c:v>266</c:v>
                </c:pt>
                <c:pt idx="93">
                  <c:v>267</c:v>
                </c:pt>
                <c:pt idx="94">
                  <c:v>268</c:v>
                </c:pt>
                <c:pt idx="95">
                  <c:v>269</c:v>
                </c:pt>
                <c:pt idx="96">
                  <c:v>270</c:v>
                </c:pt>
                <c:pt idx="97">
                  <c:v>271</c:v>
                </c:pt>
                <c:pt idx="98">
                  <c:v>272</c:v>
                </c:pt>
                <c:pt idx="99">
                  <c:v>273</c:v>
                </c:pt>
                <c:pt idx="100">
                  <c:v>274</c:v>
                </c:pt>
                <c:pt idx="101">
                  <c:v>275</c:v>
                </c:pt>
                <c:pt idx="102">
                  <c:v>276</c:v>
                </c:pt>
                <c:pt idx="103">
                  <c:v>277</c:v>
                </c:pt>
                <c:pt idx="104">
                  <c:v>278</c:v>
                </c:pt>
                <c:pt idx="105">
                  <c:v>279</c:v>
                </c:pt>
                <c:pt idx="106">
                  <c:v>280</c:v>
                </c:pt>
                <c:pt idx="107">
                  <c:v>281</c:v>
                </c:pt>
                <c:pt idx="108">
                  <c:v>282</c:v>
                </c:pt>
                <c:pt idx="109">
                  <c:v>283</c:v>
                </c:pt>
                <c:pt idx="110">
                  <c:v>284</c:v>
                </c:pt>
                <c:pt idx="111">
                  <c:v>285</c:v>
                </c:pt>
                <c:pt idx="112">
                  <c:v>286</c:v>
                </c:pt>
                <c:pt idx="113">
                  <c:v>287</c:v>
                </c:pt>
                <c:pt idx="114">
                  <c:v>288</c:v>
                </c:pt>
                <c:pt idx="115">
                  <c:v>289</c:v>
                </c:pt>
                <c:pt idx="116">
                  <c:v>290</c:v>
                </c:pt>
                <c:pt idx="117">
                  <c:v>291</c:v>
                </c:pt>
                <c:pt idx="118">
                  <c:v>292</c:v>
                </c:pt>
                <c:pt idx="119">
                  <c:v>293</c:v>
                </c:pt>
                <c:pt idx="120">
                  <c:v>294</c:v>
                </c:pt>
                <c:pt idx="121">
                  <c:v>295</c:v>
                </c:pt>
                <c:pt idx="122">
                  <c:v>296</c:v>
                </c:pt>
                <c:pt idx="123">
                  <c:v>297</c:v>
                </c:pt>
                <c:pt idx="124">
                  <c:v>298</c:v>
                </c:pt>
                <c:pt idx="125">
                  <c:v>299</c:v>
                </c:pt>
                <c:pt idx="126">
                  <c:v>300</c:v>
                </c:pt>
                <c:pt idx="127">
                  <c:v>301</c:v>
                </c:pt>
                <c:pt idx="128">
                  <c:v>302</c:v>
                </c:pt>
                <c:pt idx="129">
                  <c:v>303</c:v>
                </c:pt>
                <c:pt idx="130">
                  <c:v>304</c:v>
                </c:pt>
                <c:pt idx="131">
                  <c:v>305</c:v>
                </c:pt>
                <c:pt idx="132">
                  <c:v>306</c:v>
                </c:pt>
                <c:pt idx="133">
                  <c:v>307</c:v>
                </c:pt>
                <c:pt idx="134">
                  <c:v>308</c:v>
                </c:pt>
                <c:pt idx="135">
                  <c:v>309</c:v>
                </c:pt>
                <c:pt idx="136">
                  <c:v>310</c:v>
                </c:pt>
                <c:pt idx="137">
                  <c:v>311</c:v>
                </c:pt>
                <c:pt idx="138">
                  <c:v>312</c:v>
                </c:pt>
                <c:pt idx="139">
                  <c:v>313</c:v>
                </c:pt>
                <c:pt idx="140">
                  <c:v>314</c:v>
                </c:pt>
                <c:pt idx="141">
                  <c:v>315</c:v>
                </c:pt>
                <c:pt idx="142">
                  <c:v>316</c:v>
                </c:pt>
                <c:pt idx="143">
                  <c:v>317</c:v>
                </c:pt>
                <c:pt idx="144">
                  <c:v>318</c:v>
                </c:pt>
                <c:pt idx="145">
                  <c:v>319</c:v>
                </c:pt>
                <c:pt idx="146">
                  <c:v>320</c:v>
                </c:pt>
                <c:pt idx="147">
                  <c:v>321</c:v>
                </c:pt>
                <c:pt idx="148">
                  <c:v>322</c:v>
                </c:pt>
                <c:pt idx="149">
                  <c:v>323</c:v>
                </c:pt>
                <c:pt idx="150">
                  <c:v>324</c:v>
                </c:pt>
                <c:pt idx="151">
                  <c:v>325</c:v>
                </c:pt>
                <c:pt idx="152">
                  <c:v>326</c:v>
                </c:pt>
                <c:pt idx="153">
                  <c:v>327</c:v>
                </c:pt>
                <c:pt idx="154">
                  <c:v>328</c:v>
                </c:pt>
                <c:pt idx="155">
                  <c:v>329</c:v>
                </c:pt>
                <c:pt idx="156">
                  <c:v>330</c:v>
                </c:pt>
                <c:pt idx="157">
                  <c:v>331</c:v>
                </c:pt>
                <c:pt idx="158">
                  <c:v>332</c:v>
                </c:pt>
                <c:pt idx="159">
                  <c:v>333</c:v>
                </c:pt>
                <c:pt idx="160">
                  <c:v>334</c:v>
                </c:pt>
                <c:pt idx="161">
                  <c:v>335</c:v>
                </c:pt>
                <c:pt idx="162">
                  <c:v>336</c:v>
                </c:pt>
                <c:pt idx="163">
                  <c:v>337</c:v>
                </c:pt>
                <c:pt idx="164">
                  <c:v>338</c:v>
                </c:pt>
                <c:pt idx="165">
                  <c:v>339</c:v>
                </c:pt>
                <c:pt idx="166">
                  <c:v>340</c:v>
                </c:pt>
                <c:pt idx="167">
                  <c:v>341</c:v>
                </c:pt>
                <c:pt idx="168">
                  <c:v>342</c:v>
                </c:pt>
                <c:pt idx="169">
                  <c:v>343</c:v>
                </c:pt>
                <c:pt idx="170">
                  <c:v>344</c:v>
                </c:pt>
                <c:pt idx="171">
                  <c:v>345</c:v>
                </c:pt>
                <c:pt idx="172">
                  <c:v>346</c:v>
                </c:pt>
                <c:pt idx="173">
                  <c:v>347</c:v>
                </c:pt>
                <c:pt idx="174">
                  <c:v>348</c:v>
                </c:pt>
                <c:pt idx="175">
                  <c:v>349</c:v>
                </c:pt>
                <c:pt idx="176">
                  <c:v>350</c:v>
                </c:pt>
                <c:pt idx="177">
                  <c:v>351</c:v>
                </c:pt>
                <c:pt idx="178">
                  <c:v>352</c:v>
                </c:pt>
                <c:pt idx="179">
                  <c:v>353</c:v>
                </c:pt>
                <c:pt idx="180">
                  <c:v>354</c:v>
                </c:pt>
                <c:pt idx="181">
                  <c:v>355</c:v>
                </c:pt>
                <c:pt idx="182">
                  <c:v>356</c:v>
                </c:pt>
                <c:pt idx="183">
                  <c:v>357</c:v>
                </c:pt>
                <c:pt idx="184">
                  <c:v>358</c:v>
                </c:pt>
                <c:pt idx="185">
                  <c:v>359</c:v>
                </c:pt>
                <c:pt idx="186">
                  <c:v>360</c:v>
                </c:pt>
                <c:pt idx="187">
                  <c:v>361</c:v>
                </c:pt>
                <c:pt idx="188">
                  <c:v>362</c:v>
                </c:pt>
                <c:pt idx="189">
                  <c:v>363</c:v>
                </c:pt>
                <c:pt idx="190">
                  <c:v>364</c:v>
                </c:pt>
                <c:pt idx="191">
                  <c:v>365</c:v>
                </c:pt>
                <c:pt idx="192">
                  <c:v>366</c:v>
                </c:pt>
                <c:pt idx="193">
                  <c:v>367</c:v>
                </c:pt>
                <c:pt idx="194">
                  <c:v>368</c:v>
                </c:pt>
                <c:pt idx="195">
                  <c:v>369</c:v>
                </c:pt>
                <c:pt idx="196">
                  <c:v>370</c:v>
                </c:pt>
                <c:pt idx="197">
                  <c:v>371</c:v>
                </c:pt>
                <c:pt idx="198">
                  <c:v>372</c:v>
                </c:pt>
                <c:pt idx="199">
                  <c:v>373</c:v>
                </c:pt>
                <c:pt idx="200">
                  <c:v>374</c:v>
                </c:pt>
                <c:pt idx="201">
                  <c:v>375</c:v>
                </c:pt>
                <c:pt idx="202">
                  <c:v>376</c:v>
                </c:pt>
                <c:pt idx="203">
                  <c:v>377</c:v>
                </c:pt>
                <c:pt idx="204">
                  <c:v>378</c:v>
                </c:pt>
                <c:pt idx="205">
                  <c:v>379</c:v>
                </c:pt>
                <c:pt idx="206">
                  <c:v>380</c:v>
                </c:pt>
                <c:pt idx="207">
                  <c:v>381</c:v>
                </c:pt>
                <c:pt idx="208">
                  <c:v>382</c:v>
                </c:pt>
                <c:pt idx="209">
                  <c:v>383</c:v>
                </c:pt>
                <c:pt idx="210">
                  <c:v>384</c:v>
                </c:pt>
                <c:pt idx="211">
                  <c:v>385</c:v>
                </c:pt>
                <c:pt idx="212">
                  <c:v>386</c:v>
                </c:pt>
                <c:pt idx="213">
                  <c:v>387</c:v>
                </c:pt>
                <c:pt idx="214">
                  <c:v>388</c:v>
                </c:pt>
                <c:pt idx="215">
                  <c:v>389</c:v>
                </c:pt>
                <c:pt idx="216">
                  <c:v>390</c:v>
                </c:pt>
                <c:pt idx="217">
                  <c:v>391</c:v>
                </c:pt>
                <c:pt idx="218">
                  <c:v>392</c:v>
                </c:pt>
                <c:pt idx="219">
                  <c:v>393</c:v>
                </c:pt>
                <c:pt idx="220">
                  <c:v>394</c:v>
                </c:pt>
                <c:pt idx="221">
                  <c:v>395</c:v>
                </c:pt>
                <c:pt idx="222">
                  <c:v>396</c:v>
                </c:pt>
                <c:pt idx="223">
                  <c:v>397</c:v>
                </c:pt>
                <c:pt idx="224">
                  <c:v>398</c:v>
                </c:pt>
                <c:pt idx="225">
                  <c:v>399</c:v>
                </c:pt>
                <c:pt idx="226">
                  <c:v>400</c:v>
                </c:pt>
                <c:pt idx="227">
                  <c:v>401</c:v>
                </c:pt>
                <c:pt idx="228">
                  <c:v>402</c:v>
                </c:pt>
                <c:pt idx="229">
                  <c:v>403</c:v>
                </c:pt>
                <c:pt idx="230">
                  <c:v>404</c:v>
                </c:pt>
                <c:pt idx="231">
                  <c:v>405</c:v>
                </c:pt>
                <c:pt idx="232">
                  <c:v>406</c:v>
                </c:pt>
                <c:pt idx="233">
                  <c:v>407</c:v>
                </c:pt>
                <c:pt idx="234">
                  <c:v>408</c:v>
                </c:pt>
              </c:numCache>
            </c:numRef>
          </c:xVal>
          <c:yVal>
            <c:numRef>
              <c:f>Graph!$B$176:$B$408</c:f>
              <c:numCache>
                <c:formatCode>General</c:formatCode>
                <c:ptCount val="233"/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74-412F-88C8-C6AB4CB4DE54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Graph!$A$175:$A$409</c:f>
              <c:numCache>
                <c:formatCode>General</c:formatCode>
                <c:ptCount val="235"/>
                <c:pt idx="0">
                  <c:v>174</c:v>
                </c:pt>
                <c:pt idx="1">
                  <c:v>175</c:v>
                </c:pt>
                <c:pt idx="2">
                  <c:v>176</c:v>
                </c:pt>
                <c:pt idx="3">
                  <c:v>177</c:v>
                </c:pt>
                <c:pt idx="4">
                  <c:v>178</c:v>
                </c:pt>
                <c:pt idx="5">
                  <c:v>179</c:v>
                </c:pt>
                <c:pt idx="6">
                  <c:v>180</c:v>
                </c:pt>
                <c:pt idx="7">
                  <c:v>181</c:v>
                </c:pt>
                <c:pt idx="8">
                  <c:v>182</c:v>
                </c:pt>
                <c:pt idx="9">
                  <c:v>183</c:v>
                </c:pt>
                <c:pt idx="10">
                  <c:v>184</c:v>
                </c:pt>
                <c:pt idx="11">
                  <c:v>185</c:v>
                </c:pt>
                <c:pt idx="12">
                  <c:v>186</c:v>
                </c:pt>
                <c:pt idx="13">
                  <c:v>187</c:v>
                </c:pt>
                <c:pt idx="14">
                  <c:v>188</c:v>
                </c:pt>
                <c:pt idx="15">
                  <c:v>189</c:v>
                </c:pt>
                <c:pt idx="16">
                  <c:v>190</c:v>
                </c:pt>
                <c:pt idx="17">
                  <c:v>191</c:v>
                </c:pt>
                <c:pt idx="18">
                  <c:v>192</c:v>
                </c:pt>
                <c:pt idx="19">
                  <c:v>193</c:v>
                </c:pt>
                <c:pt idx="20">
                  <c:v>194</c:v>
                </c:pt>
                <c:pt idx="21">
                  <c:v>195</c:v>
                </c:pt>
                <c:pt idx="22">
                  <c:v>196</c:v>
                </c:pt>
                <c:pt idx="23">
                  <c:v>197</c:v>
                </c:pt>
                <c:pt idx="24">
                  <c:v>198</c:v>
                </c:pt>
                <c:pt idx="25">
                  <c:v>199</c:v>
                </c:pt>
                <c:pt idx="26">
                  <c:v>200</c:v>
                </c:pt>
                <c:pt idx="27">
                  <c:v>201</c:v>
                </c:pt>
                <c:pt idx="28">
                  <c:v>202</c:v>
                </c:pt>
                <c:pt idx="29">
                  <c:v>203</c:v>
                </c:pt>
                <c:pt idx="30">
                  <c:v>204</c:v>
                </c:pt>
                <c:pt idx="31">
                  <c:v>205</c:v>
                </c:pt>
                <c:pt idx="32">
                  <c:v>206</c:v>
                </c:pt>
                <c:pt idx="33">
                  <c:v>207</c:v>
                </c:pt>
                <c:pt idx="34">
                  <c:v>208</c:v>
                </c:pt>
                <c:pt idx="35">
                  <c:v>209</c:v>
                </c:pt>
                <c:pt idx="36">
                  <c:v>210</c:v>
                </c:pt>
                <c:pt idx="37">
                  <c:v>211</c:v>
                </c:pt>
                <c:pt idx="38">
                  <c:v>212</c:v>
                </c:pt>
                <c:pt idx="39">
                  <c:v>213</c:v>
                </c:pt>
                <c:pt idx="40">
                  <c:v>214</c:v>
                </c:pt>
                <c:pt idx="41">
                  <c:v>215</c:v>
                </c:pt>
                <c:pt idx="42">
                  <c:v>216</c:v>
                </c:pt>
                <c:pt idx="43">
                  <c:v>217</c:v>
                </c:pt>
                <c:pt idx="44">
                  <c:v>218</c:v>
                </c:pt>
                <c:pt idx="45">
                  <c:v>219</c:v>
                </c:pt>
                <c:pt idx="46">
                  <c:v>220</c:v>
                </c:pt>
                <c:pt idx="47">
                  <c:v>221</c:v>
                </c:pt>
                <c:pt idx="48">
                  <c:v>222</c:v>
                </c:pt>
                <c:pt idx="49">
                  <c:v>223</c:v>
                </c:pt>
                <c:pt idx="50">
                  <c:v>224</c:v>
                </c:pt>
                <c:pt idx="51">
                  <c:v>225</c:v>
                </c:pt>
                <c:pt idx="52">
                  <c:v>226</c:v>
                </c:pt>
                <c:pt idx="53">
                  <c:v>227</c:v>
                </c:pt>
                <c:pt idx="54">
                  <c:v>228</c:v>
                </c:pt>
                <c:pt idx="55">
                  <c:v>229</c:v>
                </c:pt>
                <c:pt idx="56">
                  <c:v>230</c:v>
                </c:pt>
                <c:pt idx="57">
                  <c:v>231</c:v>
                </c:pt>
                <c:pt idx="58">
                  <c:v>232</c:v>
                </c:pt>
                <c:pt idx="59">
                  <c:v>233</c:v>
                </c:pt>
                <c:pt idx="60">
                  <c:v>234</c:v>
                </c:pt>
                <c:pt idx="61">
                  <c:v>235</c:v>
                </c:pt>
                <c:pt idx="62">
                  <c:v>236</c:v>
                </c:pt>
                <c:pt idx="63">
                  <c:v>237</c:v>
                </c:pt>
                <c:pt idx="64">
                  <c:v>238</c:v>
                </c:pt>
                <c:pt idx="65">
                  <c:v>239</c:v>
                </c:pt>
                <c:pt idx="66">
                  <c:v>240</c:v>
                </c:pt>
                <c:pt idx="67">
                  <c:v>241</c:v>
                </c:pt>
                <c:pt idx="68">
                  <c:v>242</c:v>
                </c:pt>
                <c:pt idx="69">
                  <c:v>243</c:v>
                </c:pt>
                <c:pt idx="70">
                  <c:v>244</c:v>
                </c:pt>
                <c:pt idx="71">
                  <c:v>245</c:v>
                </c:pt>
                <c:pt idx="72">
                  <c:v>246</c:v>
                </c:pt>
                <c:pt idx="73">
                  <c:v>247</c:v>
                </c:pt>
                <c:pt idx="74">
                  <c:v>248</c:v>
                </c:pt>
                <c:pt idx="75">
                  <c:v>249</c:v>
                </c:pt>
                <c:pt idx="76">
                  <c:v>250</c:v>
                </c:pt>
                <c:pt idx="77">
                  <c:v>251</c:v>
                </c:pt>
                <c:pt idx="78">
                  <c:v>252</c:v>
                </c:pt>
                <c:pt idx="79">
                  <c:v>253</c:v>
                </c:pt>
                <c:pt idx="80">
                  <c:v>254</c:v>
                </c:pt>
                <c:pt idx="81">
                  <c:v>255</c:v>
                </c:pt>
                <c:pt idx="82">
                  <c:v>256</c:v>
                </c:pt>
                <c:pt idx="83">
                  <c:v>257</c:v>
                </c:pt>
                <c:pt idx="84">
                  <c:v>258</c:v>
                </c:pt>
                <c:pt idx="85">
                  <c:v>259</c:v>
                </c:pt>
                <c:pt idx="86">
                  <c:v>260</c:v>
                </c:pt>
                <c:pt idx="87">
                  <c:v>261</c:v>
                </c:pt>
                <c:pt idx="88">
                  <c:v>262</c:v>
                </c:pt>
                <c:pt idx="89">
                  <c:v>263</c:v>
                </c:pt>
                <c:pt idx="90">
                  <c:v>264</c:v>
                </c:pt>
                <c:pt idx="91">
                  <c:v>265</c:v>
                </c:pt>
                <c:pt idx="92">
                  <c:v>266</c:v>
                </c:pt>
                <c:pt idx="93">
                  <c:v>267</c:v>
                </c:pt>
                <c:pt idx="94">
                  <c:v>268</c:v>
                </c:pt>
                <c:pt idx="95">
                  <c:v>269</c:v>
                </c:pt>
                <c:pt idx="96">
                  <c:v>270</c:v>
                </c:pt>
                <c:pt idx="97">
                  <c:v>271</c:v>
                </c:pt>
                <c:pt idx="98">
                  <c:v>272</c:v>
                </c:pt>
                <c:pt idx="99">
                  <c:v>273</c:v>
                </c:pt>
                <c:pt idx="100">
                  <c:v>274</c:v>
                </c:pt>
                <c:pt idx="101">
                  <c:v>275</c:v>
                </c:pt>
                <c:pt idx="102">
                  <c:v>276</c:v>
                </c:pt>
                <c:pt idx="103">
                  <c:v>277</c:v>
                </c:pt>
                <c:pt idx="104">
                  <c:v>278</c:v>
                </c:pt>
                <c:pt idx="105">
                  <c:v>279</c:v>
                </c:pt>
                <c:pt idx="106">
                  <c:v>280</c:v>
                </c:pt>
                <c:pt idx="107">
                  <c:v>281</c:v>
                </c:pt>
                <c:pt idx="108">
                  <c:v>282</c:v>
                </c:pt>
                <c:pt idx="109">
                  <c:v>283</c:v>
                </c:pt>
                <c:pt idx="110">
                  <c:v>284</c:v>
                </c:pt>
                <c:pt idx="111">
                  <c:v>285</c:v>
                </c:pt>
                <c:pt idx="112">
                  <c:v>286</c:v>
                </c:pt>
                <c:pt idx="113">
                  <c:v>287</c:v>
                </c:pt>
                <c:pt idx="114">
                  <c:v>288</c:v>
                </c:pt>
                <c:pt idx="115">
                  <c:v>289</c:v>
                </c:pt>
                <c:pt idx="116">
                  <c:v>290</c:v>
                </c:pt>
                <c:pt idx="117">
                  <c:v>291</c:v>
                </c:pt>
                <c:pt idx="118">
                  <c:v>292</c:v>
                </c:pt>
                <c:pt idx="119">
                  <c:v>293</c:v>
                </c:pt>
                <c:pt idx="120">
                  <c:v>294</c:v>
                </c:pt>
                <c:pt idx="121">
                  <c:v>295</c:v>
                </c:pt>
                <c:pt idx="122">
                  <c:v>296</c:v>
                </c:pt>
                <c:pt idx="123">
                  <c:v>297</c:v>
                </c:pt>
                <c:pt idx="124">
                  <c:v>298</c:v>
                </c:pt>
                <c:pt idx="125">
                  <c:v>299</c:v>
                </c:pt>
                <c:pt idx="126">
                  <c:v>300</c:v>
                </c:pt>
                <c:pt idx="127">
                  <c:v>301</c:v>
                </c:pt>
                <c:pt idx="128">
                  <c:v>302</c:v>
                </c:pt>
                <c:pt idx="129">
                  <c:v>303</c:v>
                </c:pt>
                <c:pt idx="130">
                  <c:v>304</c:v>
                </c:pt>
                <c:pt idx="131">
                  <c:v>305</c:v>
                </c:pt>
                <c:pt idx="132">
                  <c:v>306</c:v>
                </c:pt>
                <c:pt idx="133">
                  <c:v>307</c:v>
                </c:pt>
                <c:pt idx="134">
                  <c:v>308</c:v>
                </c:pt>
                <c:pt idx="135">
                  <c:v>309</c:v>
                </c:pt>
                <c:pt idx="136">
                  <c:v>310</c:v>
                </c:pt>
                <c:pt idx="137">
                  <c:v>311</c:v>
                </c:pt>
                <c:pt idx="138">
                  <c:v>312</c:v>
                </c:pt>
                <c:pt idx="139">
                  <c:v>313</c:v>
                </c:pt>
                <c:pt idx="140">
                  <c:v>314</c:v>
                </c:pt>
                <c:pt idx="141">
                  <c:v>315</c:v>
                </c:pt>
                <c:pt idx="142">
                  <c:v>316</c:v>
                </c:pt>
                <c:pt idx="143">
                  <c:v>317</c:v>
                </c:pt>
                <c:pt idx="144">
                  <c:v>318</c:v>
                </c:pt>
                <c:pt idx="145">
                  <c:v>319</c:v>
                </c:pt>
                <c:pt idx="146">
                  <c:v>320</c:v>
                </c:pt>
                <c:pt idx="147">
                  <c:v>321</c:v>
                </c:pt>
                <c:pt idx="148">
                  <c:v>322</c:v>
                </c:pt>
                <c:pt idx="149">
                  <c:v>323</c:v>
                </c:pt>
                <c:pt idx="150">
                  <c:v>324</c:v>
                </c:pt>
                <c:pt idx="151">
                  <c:v>325</c:v>
                </c:pt>
                <c:pt idx="152">
                  <c:v>326</c:v>
                </c:pt>
                <c:pt idx="153">
                  <c:v>327</c:v>
                </c:pt>
                <c:pt idx="154">
                  <c:v>328</c:v>
                </c:pt>
                <c:pt idx="155">
                  <c:v>329</c:v>
                </c:pt>
                <c:pt idx="156">
                  <c:v>330</c:v>
                </c:pt>
                <c:pt idx="157">
                  <c:v>331</c:v>
                </c:pt>
                <c:pt idx="158">
                  <c:v>332</c:v>
                </c:pt>
                <c:pt idx="159">
                  <c:v>333</c:v>
                </c:pt>
                <c:pt idx="160">
                  <c:v>334</c:v>
                </c:pt>
                <c:pt idx="161">
                  <c:v>335</c:v>
                </c:pt>
                <c:pt idx="162">
                  <c:v>336</c:v>
                </c:pt>
                <c:pt idx="163">
                  <c:v>337</c:v>
                </c:pt>
                <c:pt idx="164">
                  <c:v>338</c:v>
                </c:pt>
                <c:pt idx="165">
                  <c:v>339</c:v>
                </c:pt>
                <c:pt idx="166">
                  <c:v>340</c:v>
                </c:pt>
                <c:pt idx="167">
                  <c:v>341</c:v>
                </c:pt>
                <c:pt idx="168">
                  <c:v>342</c:v>
                </c:pt>
                <c:pt idx="169">
                  <c:v>343</c:v>
                </c:pt>
                <c:pt idx="170">
                  <c:v>344</c:v>
                </c:pt>
                <c:pt idx="171">
                  <c:v>345</c:v>
                </c:pt>
                <c:pt idx="172">
                  <c:v>346</c:v>
                </c:pt>
                <c:pt idx="173">
                  <c:v>347</c:v>
                </c:pt>
                <c:pt idx="174">
                  <c:v>348</c:v>
                </c:pt>
                <c:pt idx="175">
                  <c:v>349</c:v>
                </c:pt>
                <c:pt idx="176">
                  <c:v>350</c:v>
                </c:pt>
                <c:pt idx="177">
                  <c:v>351</c:v>
                </c:pt>
                <c:pt idx="178">
                  <c:v>352</c:v>
                </c:pt>
                <c:pt idx="179">
                  <c:v>353</c:v>
                </c:pt>
                <c:pt idx="180">
                  <c:v>354</c:v>
                </c:pt>
                <c:pt idx="181">
                  <c:v>355</c:v>
                </c:pt>
                <c:pt idx="182">
                  <c:v>356</c:v>
                </c:pt>
                <c:pt idx="183">
                  <c:v>357</c:v>
                </c:pt>
                <c:pt idx="184">
                  <c:v>358</c:v>
                </c:pt>
                <c:pt idx="185">
                  <c:v>359</c:v>
                </c:pt>
                <c:pt idx="186">
                  <c:v>360</c:v>
                </c:pt>
                <c:pt idx="187">
                  <c:v>361</c:v>
                </c:pt>
                <c:pt idx="188">
                  <c:v>362</c:v>
                </c:pt>
                <c:pt idx="189">
                  <c:v>363</c:v>
                </c:pt>
                <c:pt idx="190">
                  <c:v>364</c:v>
                </c:pt>
                <c:pt idx="191">
                  <c:v>365</c:v>
                </c:pt>
                <c:pt idx="192">
                  <c:v>366</c:v>
                </c:pt>
                <c:pt idx="193">
                  <c:v>367</c:v>
                </c:pt>
                <c:pt idx="194">
                  <c:v>368</c:v>
                </c:pt>
                <c:pt idx="195">
                  <c:v>369</c:v>
                </c:pt>
                <c:pt idx="196">
                  <c:v>370</c:v>
                </c:pt>
                <c:pt idx="197">
                  <c:v>371</c:v>
                </c:pt>
                <c:pt idx="198">
                  <c:v>372</c:v>
                </c:pt>
                <c:pt idx="199">
                  <c:v>373</c:v>
                </c:pt>
                <c:pt idx="200">
                  <c:v>374</c:v>
                </c:pt>
                <c:pt idx="201">
                  <c:v>375</c:v>
                </c:pt>
                <c:pt idx="202">
                  <c:v>376</c:v>
                </c:pt>
                <c:pt idx="203">
                  <c:v>377</c:v>
                </c:pt>
                <c:pt idx="204">
                  <c:v>378</c:v>
                </c:pt>
                <c:pt idx="205">
                  <c:v>379</c:v>
                </c:pt>
                <c:pt idx="206">
                  <c:v>380</c:v>
                </c:pt>
                <c:pt idx="207">
                  <c:v>381</c:v>
                </c:pt>
                <c:pt idx="208">
                  <c:v>382</c:v>
                </c:pt>
                <c:pt idx="209">
                  <c:v>383</c:v>
                </c:pt>
                <c:pt idx="210">
                  <c:v>384</c:v>
                </c:pt>
                <c:pt idx="211">
                  <c:v>385</c:v>
                </c:pt>
                <c:pt idx="212">
                  <c:v>386</c:v>
                </c:pt>
                <c:pt idx="213">
                  <c:v>387</c:v>
                </c:pt>
                <c:pt idx="214">
                  <c:v>388</c:v>
                </c:pt>
                <c:pt idx="215">
                  <c:v>389</c:v>
                </c:pt>
                <c:pt idx="216">
                  <c:v>390</c:v>
                </c:pt>
                <c:pt idx="217">
                  <c:v>391</c:v>
                </c:pt>
                <c:pt idx="218">
                  <c:v>392</c:v>
                </c:pt>
                <c:pt idx="219">
                  <c:v>393</c:v>
                </c:pt>
                <c:pt idx="220">
                  <c:v>394</c:v>
                </c:pt>
                <c:pt idx="221">
                  <c:v>395</c:v>
                </c:pt>
                <c:pt idx="222">
                  <c:v>396</c:v>
                </c:pt>
                <c:pt idx="223">
                  <c:v>397</c:v>
                </c:pt>
                <c:pt idx="224">
                  <c:v>398</c:v>
                </c:pt>
                <c:pt idx="225">
                  <c:v>399</c:v>
                </c:pt>
                <c:pt idx="226">
                  <c:v>400</c:v>
                </c:pt>
                <c:pt idx="227">
                  <c:v>401</c:v>
                </c:pt>
                <c:pt idx="228">
                  <c:v>402</c:v>
                </c:pt>
                <c:pt idx="229">
                  <c:v>403</c:v>
                </c:pt>
                <c:pt idx="230">
                  <c:v>404</c:v>
                </c:pt>
                <c:pt idx="231">
                  <c:v>405</c:v>
                </c:pt>
                <c:pt idx="232">
                  <c:v>406</c:v>
                </c:pt>
                <c:pt idx="233">
                  <c:v>407</c:v>
                </c:pt>
                <c:pt idx="234">
                  <c:v>408</c:v>
                </c:pt>
              </c:numCache>
            </c:numRef>
          </c:xVal>
          <c:yVal>
            <c:numRef>
              <c:f>Graph!$C$176:$C$408</c:f>
              <c:numCache>
                <c:formatCode>General</c:formatCode>
                <c:ptCount val="23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31">
                  <c:v>2</c:v>
                </c:pt>
                <c:pt idx="23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74-412F-88C8-C6AB4CB4DE54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Graph!$A$175:$A$409</c:f>
              <c:numCache>
                <c:formatCode>General</c:formatCode>
                <c:ptCount val="235"/>
                <c:pt idx="0">
                  <c:v>174</c:v>
                </c:pt>
                <c:pt idx="1">
                  <c:v>175</c:v>
                </c:pt>
                <c:pt idx="2">
                  <c:v>176</c:v>
                </c:pt>
                <c:pt idx="3">
                  <c:v>177</c:v>
                </c:pt>
                <c:pt idx="4">
                  <c:v>178</c:v>
                </c:pt>
                <c:pt idx="5">
                  <c:v>179</c:v>
                </c:pt>
                <c:pt idx="6">
                  <c:v>180</c:v>
                </c:pt>
                <c:pt idx="7">
                  <c:v>181</c:v>
                </c:pt>
                <c:pt idx="8">
                  <c:v>182</c:v>
                </c:pt>
                <c:pt idx="9">
                  <c:v>183</c:v>
                </c:pt>
                <c:pt idx="10">
                  <c:v>184</c:v>
                </c:pt>
                <c:pt idx="11">
                  <c:v>185</c:v>
                </c:pt>
                <c:pt idx="12">
                  <c:v>186</c:v>
                </c:pt>
                <c:pt idx="13">
                  <c:v>187</c:v>
                </c:pt>
                <c:pt idx="14">
                  <c:v>188</c:v>
                </c:pt>
                <c:pt idx="15">
                  <c:v>189</c:v>
                </c:pt>
                <c:pt idx="16">
                  <c:v>190</c:v>
                </c:pt>
                <c:pt idx="17">
                  <c:v>191</c:v>
                </c:pt>
                <c:pt idx="18">
                  <c:v>192</c:v>
                </c:pt>
                <c:pt idx="19">
                  <c:v>193</c:v>
                </c:pt>
                <c:pt idx="20">
                  <c:v>194</c:v>
                </c:pt>
                <c:pt idx="21">
                  <c:v>195</c:v>
                </c:pt>
                <c:pt idx="22">
                  <c:v>196</c:v>
                </c:pt>
                <c:pt idx="23">
                  <c:v>197</c:v>
                </c:pt>
                <c:pt idx="24">
                  <c:v>198</c:v>
                </c:pt>
                <c:pt idx="25">
                  <c:v>199</c:v>
                </c:pt>
                <c:pt idx="26">
                  <c:v>200</c:v>
                </c:pt>
                <c:pt idx="27">
                  <c:v>201</c:v>
                </c:pt>
                <c:pt idx="28">
                  <c:v>202</c:v>
                </c:pt>
                <c:pt idx="29">
                  <c:v>203</c:v>
                </c:pt>
                <c:pt idx="30">
                  <c:v>204</c:v>
                </c:pt>
                <c:pt idx="31">
                  <c:v>205</c:v>
                </c:pt>
                <c:pt idx="32">
                  <c:v>206</c:v>
                </c:pt>
                <c:pt idx="33">
                  <c:v>207</c:v>
                </c:pt>
                <c:pt idx="34">
                  <c:v>208</c:v>
                </c:pt>
                <c:pt idx="35">
                  <c:v>209</c:v>
                </c:pt>
                <c:pt idx="36">
                  <c:v>210</c:v>
                </c:pt>
                <c:pt idx="37">
                  <c:v>211</c:v>
                </c:pt>
                <c:pt idx="38">
                  <c:v>212</c:v>
                </c:pt>
                <c:pt idx="39">
                  <c:v>213</c:v>
                </c:pt>
                <c:pt idx="40">
                  <c:v>214</c:v>
                </c:pt>
                <c:pt idx="41">
                  <c:v>215</c:v>
                </c:pt>
                <c:pt idx="42">
                  <c:v>216</c:v>
                </c:pt>
                <c:pt idx="43">
                  <c:v>217</c:v>
                </c:pt>
                <c:pt idx="44">
                  <c:v>218</c:v>
                </c:pt>
                <c:pt idx="45">
                  <c:v>219</c:v>
                </c:pt>
                <c:pt idx="46">
                  <c:v>220</c:v>
                </c:pt>
                <c:pt idx="47">
                  <c:v>221</c:v>
                </c:pt>
                <c:pt idx="48">
                  <c:v>222</c:v>
                </c:pt>
                <c:pt idx="49">
                  <c:v>223</c:v>
                </c:pt>
                <c:pt idx="50">
                  <c:v>224</c:v>
                </c:pt>
                <c:pt idx="51">
                  <c:v>225</c:v>
                </c:pt>
                <c:pt idx="52">
                  <c:v>226</c:v>
                </c:pt>
                <c:pt idx="53">
                  <c:v>227</c:v>
                </c:pt>
                <c:pt idx="54">
                  <c:v>228</c:v>
                </c:pt>
                <c:pt idx="55">
                  <c:v>229</c:v>
                </c:pt>
                <c:pt idx="56">
                  <c:v>230</c:v>
                </c:pt>
                <c:pt idx="57">
                  <c:v>231</c:v>
                </c:pt>
                <c:pt idx="58">
                  <c:v>232</c:v>
                </c:pt>
                <c:pt idx="59">
                  <c:v>233</c:v>
                </c:pt>
                <c:pt idx="60">
                  <c:v>234</c:v>
                </c:pt>
                <c:pt idx="61">
                  <c:v>235</c:v>
                </c:pt>
                <c:pt idx="62">
                  <c:v>236</c:v>
                </c:pt>
                <c:pt idx="63">
                  <c:v>237</c:v>
                </c:pt>
                <c:pt idx="64">
                  <c:v>238</c:v>
                </c:pt>
                <c:pt idx="65">
                  <c:v>239</c:v>
                </c:pt>
                <c:pt idx="66">
                  <c:v>240</c:v>
                </c:pt>
                <c:pt idx="67">
                  <c:v>241</c:v>
                </c:pt>
                <c:pt idx="68">
                  <c:v>242</c:v>
                </c:pt>
                <c:pt idx="69">
                  <c:v>243</c:v>
                </c:pt>
                <c:pt idx="70">
                  <c:v>244</c:v>
                </c:pt>
                <c:pt idx="71">
                  <c:v>245</c:v>
                </c:pt>
                <c:pt idx="72">
                  <c:v>246</c:v>
                </c:pt>
                <c:pt idx="73">
                  <c:v>247</c:v>
                </c:pt>
                <c:pt idx="74">
                  <c:v>248</c:v>
                </c:pt>
                <c:pt idx="75">
                  <c:v>249</c:v>
                </c:pt>
                <c:pt idx="76">
                  <c:v>250</c:v>
                </c:pt>
                <c:pt idx="77">
                  <c:v>251</c:v>
                </c:pt>
                <c:pt idx="78">
                  <c:v>252</c:v>
                </c:pt>
                <c:pt idx="79">
                  <c:v>253</c:v>
                </c:pt>
                <c:pt idx="80">
                  <c:v>254</c:v>
                </c:pt>
                <c:pt idx="81">
                  <c:v>255</c:v>
                </c:pt>
                <c:pt idx="82">
                  <c:v>256</c:v>
                </c:pt>
                <c:pt idx="83">
                  <c:v>257</c:v>
                </c:pt>
                <c:pt idx="84">
                  <c:v>258</c:v>
                </c:pt>
                <c:pt idx="85">
                  <c:v>259</c:v>
                </c:pt>
                <c:pt idx="86">
                  <c:v>260</c:v>
                </c:pt>
                <c:pt idx="87">
                  <c:v>261</c:v>
                </c:pt>
                <c:pt idx="88">
                  <c:v>262</c:v>
                </c:pt>
                <c:pt idx="89">
                  <c:v>263</c:v>
                </c:pt>
                <c:pt idx="90">
                  <c:v>264</c:v>
                </c:pt>
                <c:pt idx="91">
                  <c:v>265</c:v>
                </c:pt>
                <c:pt idx="92">
                  <c:v>266</c:v>
                </c:pt>
                <c:pt idx="93">
                  <c:v>267</c:v>
                </c:pt>
                <c:pt idx="94">
                  <c:v>268</c:v>
                </c:pt>
                <c:pt idx="95">
                  <c:v>269</c:v>
                </c:pt>
                <c:pt idx="96">
                  <c:v>270</c:v>
                </c:pt>
                <c:pt idx="97">
                  <c:v>271</c:v>
                </c:pt>
                <c:pt idx="98">
                  <c:v>272</c:v>
                </c:pt>
                <c:pt idx="99">
                  <c:v>273</c:v>
                </c:pt>
                <c:pt idx="100">
                  <c:v>274</c:v>
                </c:pt>
                <c:pt idx="101">
                  <c:v>275</c:v>
                </c:pt>
                <c:pt idx="102">
                  <c:v>276</c:v>
                </c:pt>
                <c:pt idx="103">
                  <c:v>277</c:v>
                </c:pt>
                <c:pt idx="104">
                  <c:v>278</c:v>
                </c:pt>
                <c:pt idx="105">
                  <c:v>279</c:v>
                </c:pt>
                <c:pt idx="106">
                  <c:v>280</c:v>
                </c:pt>
                <c:pt idx="107">
                  <c:v>281</c:v>
                </c:pt>
                <c:pt idx="108">
                  <c:v>282</c:v>
                </c:pt>
                <c:pt idx="109">
                  <c:v>283</c:v>
                </c:pt>
                <c:pt idx="110">
                  <c:v>284</c:v>
                </c:pt>
                <c:pt idx="111">
                  <c:v>285</c:v>
                </c:pt>
                <c:pt idx="112">
                  <c:v>286</c:v>
                </c:pt>
                <c:pt idx="113">
                  <c:v>287</c:v>
                </c:pt>
                <c:pt idx="114">
                  <c:v>288</c:v>
                </c:pt>
                <c:pt idx="115">
                  <c:v>289</c:v>
                </c:pt>
                <c:pt idx="116">
                  <c:v>290</c:v>
                </c:pt>
                <c:pt idx="117">
                  <c:v>291</c:v>
                </c:pt>
                <c:pt idx="118">
                  <c:v>292</c:v>
                </c:pt>
                <c:pt idx="119">
                  <c:v>293</c:v>
                </c:pt>
                <c:pt idx="120">
                  <c:v>294</c:v>
                </c:pt>
                <c:pt idx="121">
                  <c:v>295</c:v>
                </c:pt>
                <c:pt idx="122">
                  <c:v>296</c:v>
                </c:pt>
                <c:pt idx="123">
                  <c:v>297</c:v>
                </c:pt>
                <c:pt idx="124">
                  <c:v>298</c:v>
                </c:pt>
                <c:pt idx="125">
                  <c:v>299</c:v>
                </c:pt>
                <c:pt idx="126">
                  <c:v>300</c:v>
                </c:pt>
                <c:pt idx="127">
                  <c:v>301</c:v>
                </c:pt>
                <c:pt idx="128">
                  <c:v>302</c:v>
                </c:pt>
                <c:pt idx="129">
                  <c:v>303</c:v>
                </c:pt>
                <c:pt idx="130">
                  <c:v>304</c:v>
                </c:pt>
                <c:pt idx="131">
                  <c:v>305</c:v>
                </c:pt>
                <c:pt idx="132">
                  <c:v>306</c:v>
                </c:pt>
                <c:pt idx="133">
                  <c:v>307</c:v>
                </c:pt>
                <c:pt idx="134">
                  <c:v>308</c:v>
                </c:pt>
                <c:pt idx="135">
                  <c:v>309</c:v>
                </c:pt>
                <c:pt idx="136">
                  <c:v>310</c:v>
                </c:pt>
                <c:pt idx="137">
                  <c:v>311</c:v>
                </c:pt>
                <c:pt idx="138">
                  <c:v>312</c:v>
                </c:pt>
                <c:pt idx="139">
                  <c:v>313</c:v>
                </c:pt>
                <c:pt idx="140">
                  <c:v>314</c:v>
                </c:pt>
                <c:pt idx="141">
                  <c:v>315</c:v>
                </c:pt>
                <c:pt idx="142">
                  <c:v>316</c:v>
                </c:pt>
                <c:pt idx="143">
                  <c:v>317</c:v>
                </c:pt>
                <c:pt idx="144">
                  <c:v>318</c:v>
                </c:pt>
                <c:pt idx="145">
                  <c:v>319</c:v>
                </c:pt>
                <c:pt idx="146">
                  <c:v>320</c:v>
                </c:pt>
                <c:pt idx="147">
                  <c:v>321</c:v>
                </c:pt>
                <c:pt idx="148">
                  <c:v>322</c:v>
                </c:pt>
                <c:pt idx="149">
                  <c:v>323</c:v>
                </c:pt>
                <c:pt idx="150">
                  <c:v>324</c:v>
                </c:pt>
                <c:pt idx="151">
                  <c:v>325</c:v>
                </c:pt>
                <c:pt idx="152">
                  <c:v>326</c:v>
                </c:pt>
                <c:pt idx="153">
                  <c:v>327</c:v>
                </c:pt>
                <c:pt idx="154">
                  <c:v>328</c:v>
                </c:pt>
                <c:pt idx="155">
                  <c:v>329</c:v>
                </c:pt>
                <c:pt idx="156">
                  <c:v>330</c:v>
                </c:pt>
                <c:pt idx="157">
                  <c:v>331</c:v>
                </c:pt>
                <c:pt idx="158">
                  <c:v>332</c:v>
                </c:pt>
                <c:pt idx="159">
                  <c:v>333</c:v>
                </c:pt>
                <c:pt idx="160">
                  <c:v>334</c:v>
                </c:pt>
                <c:pt idx="161">
                  <c:v>335</c:v>
                </c:pt>
                <c:pt idx="162">
                  <c:v>336</c:v>
                </c:pt>
                <c:pt idx="163">
                  <c:v>337</c:v>
                </c:pt>
                <c:pt idx="164">
                  <c:v>338</c:v>
                </c:pt>
                <c:pt idx="165">
                  <c:v>339</c:v>
                </c:pt>
                <c:pt idx="166">
                  <c:v>340</c:v>
                </c:pt>
                <c:pt idx="167">
                  <c:v>341</c:v>
                </c:pt>
                <c:pt idx="168">
                  <c:v>342</c:v>
                </c:pt>
                <c:pt idx="169">
                  <c:v>343</c:v>
                </c:pt>
                <c:pt idx="170">
                  <c:v>344</c:v>
                </c:pt>
                <c:pt idx="171">
                  <c:v>345</c:v>
                </c:pt>
                <c:pt idx="172">
                  <c:v>346</c:v>
                </c:pt>
                <c:pt idx="173">
                  <c:v>347</c:v>
                </c:pt>
                <c:pt idx="174">
                  <c:v>348</c:v>
                </c:pt>
                <c:pt idx="175">
                  <c:v>349</c:v>
                </c:pt>
                <c:pt idx="176">
                  <c:v>350</c:v>
                </c:pt>
                <c:pt idx="177">
                  <c:v>351</c:v>
                </c:pt>
                <c:pt idx="178">
                  <c:v>352</c:v>
                </c:pt>
                <c:pt idx="179">
                  <c:v>353</c:v>
                </c:pt>
                <c:pt idx="180">
                  <c:v>354</c:v>
                </c:pt>
                <c:pt idx="181">
                  <c:v>355</c:v>
                </c:pt>
                <c:pt idx="182">
                  <c:v>356</c:v>
                </c:pt>
                <c:pt idx="183">
                  <c:v>357</c:v>
                </c:pt>
                <c:pt idx="184">
                  <c:v>358</c:v>
                </c:pt>
                <c:pt idx="185">
                  <c:v>359</c:v>
                </c:pt>
                <c:pt idx="186">
                  <c:v>360</c:v>
                </c:pt>
                <c:pt idx="187">
                  <c:v>361</c:v>
                </c:pt>
                <c:pt idx="188">
                  <c:v>362</c:v>
                </c:pt>
                <c:pt idx="189">
                  <c:v>363</c:v>
                </c:pt>
                <c:pt idx="190">
                  <c:v>364</c:v>
                </c:pt>
                <c:pt idx="191">
                  <c:v>365</c:v>
                </c:pt>
                <c:pt idx="192">
                  <c:v>366</c:v>
                </c:pt>
                <c:pt idx="193">
                  <c:v>367</c:v>
                </c:pt>
                <c:pt idx="194">
                  <c:v>368</c:v>
                </c:pt>
                <c:pt idx="195">
                  <c:v>369</c:v>
                </c:pt>
                <c:pt idx="196">
                  <c:v>370</c:v>
                </c:pt>
                <c:pt idx="197">
                  <c:v>371</c:v>
                </c:pt>
                <c:pt idx="198">
                  <c:v>372</c:v>
                </c:pt>
                <c:pt idx="199">
                  <c:v>373</c:v>
                </c:pt>
                <c:pt idx="200">
                  <c:v>374</c:v>
                </c:pt>
                <c:pt idx="201">
                  <c:v>375</c:v>
                </c:pt>
                <c:pt idx="202">
                  <c:v>376</c:v>
                </c:pt>
                <c:pt idx="203">
                  <c:v>377</c:v>
                </c:pt>
                <c:pt idx="204">
                  <c:v>378</c:v>
                </c:pt>
                <c:pt idx="205">
                  <c:v>379</c:v>
                </c:pt>
                <c:pt idx="206">
                  <c:v>380</c:v>
                </c:pt>
                <c:pt idx="207">
                  <c:v>381</c:v>
                </c:pt>
                <c:pt idx="208">
                  <c:v>382</c:v>
                </c:pt>
                <c:pt idx="209">
                  <c:v>383</c:v>
                </c:pt>
                <c:pt idx="210">
                  <c:v>384</c:v>
                </c:pt>
                <c:pt idx="211">
                  <c:v>385</c:v>
                </c:pt>
                <c:pt idx="212">
                  <c:v>386</c:v>
                </c:pt>
                <c:pt idx="213">
                  <c:v>387</c:v>
                </c:pt>
                <c:pt idx="214">
                  <c:v>388</c:v>
                </c:pt>
                <c:pt idx="215">
                  <c:v>389</c:v>
                </c:pt>
                <c:pt idx="216">
                  <c:v>390</c:v>
                </c:pt>
                <c:pt idx="217">
                  <c:v>391</c:v>
                </c:pt>
                <c:pt idx="218">
                  <c:v>392</c:v>
                </c:pt>
                <c:pt idx="219">
                  <c:v>393</c:v>
                </c:pt>
                <c:pt idx="220">
                  <c:v>394</c:v>
                </c:pt>
                <c:pt idx="221">
                  <c:v>395</c:v>
                </c:pt>
                <c:pt idx="222">
                  <c:v>396</c:v>
                </c:pt>
                <c:pt idx="223">
                  <c:v>397</c:v>
                </c:pt>
                <c:pt idx="224">
                  <c:v>398</c:v>
                </c:pt>
                <c:pt idx="225">
                  <c:v>399</c:v>
                </c:pt>
                <c:pt idx="226">
                  <c:v>400</c:v>
                </c:pt>
                <c:pt idx="227">
                  <c:v>401</c:v>
                </c:pt>
                <c:pt idx="228">
                  <c:v>402</c:v>
                </c:pt>
                <c:pt idx="229">
                  <c:v>403</c:v>
                </c:pt>
                <c:pt idx="230">
                  <c:v>404</c:v>
                </c:pt>
                <c:pt idx="231">
                  <c:v>405</c:v>
                </c:pt>
                <c:pt idx="232">
                  <c:v>406</c:v>
                </c:pt>
                <c:pt idx="233">
                  <c:v>407</c:v>
                </c:pt>
                <c:pt idx="234">
                  <c:v>408</c:v>
                </c:pt>
              </c:numCache>
            </c:numRef>
          </c:xVal>
          <c:yVal>
            <c:numRef>
              <c:f>Graph!$E$176:$E$408</c:f>
              <c:numCache>
                <c:formatCode>General</c:formatCode>
                <c:ptCount val="233"/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74-412F-88C8-C6AB4CB4DE54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Graph!$A$175:$A$409</c:f>
              <c:numCache>
                <c:formatCode>General</c:formatCode>
                <c:ptCount val="235"/>
                <c:pt idx="0">
                  <c:v>174</c:v>
                </c:pt>
                <c:pt idx="1">
                  <c:v>175</c:v>
                </c:pt>
                <c:pt idx="2">
                  <c:v>176</c:v>
                </c:pt>
                <c:pt idx="3">
                  <c:v>177</c:v>
                </c:pt>
                <c:pt idx="4">
                  <c:v>178</c:v>
                </c:pt>
                <c:pt idx="5">
                  <c:v>179</c:v>
                </c:pt>
                <c:pt idx="6">
                  <c:v>180</c:v>
                </c:pt>
                <c:pt idx="7">
                  <c:v>181</c:v>
                </c:pt>
                <c:pt idx="8">
                  <c:v>182</c:v>
                </c:pt>
                <c:pt idx="9">
                  <c:v>183</c:v>
                </c:pt>
                <c:pt idx="10">
                  <c:v>184</c:v>
                </c:pt>
                <c:pt idx="11">
                  <c:v>185</c:v>
                </c:pt>
                <c:pt idx="12">
                  <c:v>186</c:v>
                </c:pt>
                <c:pt idx="13">
                  <c:v>187</c:v>
                </c:pt>
                <c:pt idx="14">
                  <c:v>188</c:v>
                </c:pt>
                <c:pt idx="15">
                  <c:v>189</c:v>
                </c:pt>
                <c:pt idx="16">
                  <c:v>190</c:v>
                </c:pt>
                <c:pt idx="17">
                  <c:v>191</c:v>
                </c:pt>
                <c:pt idx="18">
                  <c:v>192</c:v>
                </c:pt>
                <c:pt idx="19">
                  <c:v>193</c:v>
                </c:pt>
                <c:pt idx="20">
                  <c:v>194</c:v>
                </c:pt>
                <c:pt idx="21">
                  <c:v>195</c:v>
                </c:pt>
                <c:pt idx="22">
                  <c:v>196</c:v>
                </c:pt>
                <c:pt idx="23">
                  <c:v>197</c:v>
                </c:pt>
                <c:pt idx="24">
                  <c:v>198</c:v>
                </c:pt>
                <c:pt idx="25">
                  <c:v>199</c:v>
                </c:pt>
                <c:pt idx="26">
                  <c:v>200</c:v>
                </c:pt>
                <c:pt idx="27">
                  <c:v>201</c:v>
                </c:pt>
                <c:pt idx="28">
                  <c:v>202</c:v>
                </c:pt>
                <c:pt idx="29">
                  <c:v>203</c:v>
                </c:pt>
                <c:pt idx="30">
                  <c:v>204</c:v>
                </c:pt>
                <c:pt idx="31">
                  <c:v>205</c:v>
                </c:pt>
                <c:pt idx="32">
                  <c:v>206</c:v>
                </c:pt>
                <c:pt idx="33">
                  <c:v>207</c:v>
                </c:pt>
                <c:pt idx="34">
                  <c:v>208</c:v>
                </c:pt>
                <c:pt idx="35">
                  <c:v>209</c:v>
                </c:pt>
                <c:pt idx="36">
                  <c:v>210</c:v>
                </c:pt>
                <c:pt idx="37">
                  <c:v>211</c:v>
                </c:pt>
                <c:pt idx="38">
                  <c:v>212</c:v>
                </c:pt>
                <c:pt idx="39">
                  <c:v>213</c:v>
                </c:pt>
                <c:pt idx="40">
                  <c:v>214</c:v>
                </c:pt>
                <c:pt idx="41">
                  <c:v>215</c:v>
                </c:pt>
                <c:pt idx="42">
                  <c:v>216</c:v>
                </c:pt>
                <c:pt idx="43">
                  <c:v>217</c:v>
                </c:pt>
                <c:pt idx="44">
                  <c:v>218</c:v>
                </c:pt>
                <c:pt idx="45">
                  <c:v>219</c:v>
                </c:pt>
                <c:pt idx="46">
                  <c:v>220</c:v>
                </c:pt>
                <c:pt idx="47">
                  <c:v>221</c:v>
                </c:pt>
                <c:pt idx="48">
                  <c:v>222</c:v>
                </c:pt>
                <c:pt idx="49">
                  <c:v>223</c:v>
                </c:pt>
                <c:pt idx="50">
                  <c:v>224</c:v>
                </c:pt>
                <c:pt idx="51">
                  <c:v>225</c:v>
                </c:pt>
                <c:pt idx="52">
                  <c:v>226</c:v>
                </c:pt>
                <c:pt idx="53">
                  <c:v>227</c:v>
                </c:pt>
                <c:pt idx="54">
                  <c:v>228</c:v>
                </c:pt>
                <c:pt idx="55">
                  <c:v>229</c:v>
                </c:pt>
                <c:pt idx="56">
                  <c:v>230</c:v>
                </c:pt>
                <c:pt idx="57">
                  <c:v>231</c:v>
                </c:pt>
                <c:pt idx="58">
                  <c:v>232</c:v>
                </c:pt>
                <c:pt idx="59">
                  <c:v>233</c:v>
                </c:pt>
                <c:pt idx="60">
                  <c:v>234</c:v>
                </c:pt>
                <c:pt idx="61">
                  <c:v>235</c:v>
                </c:pt>
                <c:pt idx="62">
                  <c:v>236</c:v>
                </c:pt>
                <c:pt idx="63">
                  <c:v>237</c:v>
                </c:pt>
                <c:pt idx="64">
                  <c:v>238</c:v>
                </c:pt>
                <c:pt idx="65">
                  <c:v>239</c:v>
                </c:pt>
                <c:pt idx="66">
                  <c:v>240</c:v>
                </c:pt>
                <c:pt idx="67">
                  <c:v>241</c:v>
                </c:pt>
                <c:pt idx="68">
                  <c:v>242</c:v>
                </c:pt>
                <c:pt idx="69">
                  <c:v>243</c:v>
                </c:pt>
                <c:pt idx="70">
                  <c:v>244</c:v>
                </c:pt>
                <c:pt idx="71">
                  <c:v>245</c:v>
                </c:pt>
                <c:pt idx="72">
                  <c:v>246</c:v>
                </c:pt>
                <c:pt idx="73">
                  <c:v>247</c:v>
                </c:pt>
                <c:pt idx="74">
                  <c:v>248</c:v>
                </c:pt>
                <c:pt idx="75">
                  <c:v>249</c:v>
                </c:pt>
                <c:pt idx="76">
                  <c:v>250</c:v>
                </c:pt>
                <c:pt idx="77">
                  <c:v>251</c:v>
                </c:pt>
                <c:pt idx="78">
                  <c:v>252</c:v>
                </c:pt>
                <c:pt idx="79">
                  <c:v>253</c:v>
                </c:pt>
                <c:pt idx="80">
                  <c:v>254</c:v>
                </c:pt>
                <c:pt idx="81">
                  <c:v>255</c:v>
                </c:pt>
                <c:pt idx="82">
                  <c:v>256</c:v>
                </c:pt>
                <c:pt idx="83">
                  <c:v>257</c:v>
                </c:pt>
                <c:pt idx="84">
                  <c:v>258</c:v>
                </c:pt>
                <c:pt idx="85">
                  <c:v>259</c:v>
                </c:pt>
                <c:pt idx="86">
                  <c:v>260</c:v>
                </c:pt>
                <c:pt idx="87">
                  <c:v>261</c:v>
                </c:pt>
                <c:pt idx="88">
                  <c:v>262</c:v>
                </c:pt>
                <c:pt idx="89">
                  <c:v>263</c:v>
                </c:pt>
                <c:pt idx="90">
                  <c:v>264</c:v>
                </c:pt>
                <c:pt idx="91">
                  <c:v>265</c:v>
                </c:pt>
                <c:pt idx="92">
                  <c:v>266</c:v>
                </c:pt>
                <c:pt idx="93">
                  <c:v>267</c:v>
                </c:pt>
                <c:pt idx="94">
                  <c:v>268</c:v>
                </c:pt>
                <c:pt idx="95">
                  <c:v>269</c:v>
                </c:pt>
                <c:pt idx="96">
                  <c:v>270</c:v>
                </c:pt>
                <c:pt idx="97">
                  <c:v>271</c:v>
                </c:pt>
                <c:pt idx="98">
                  <c:v>272</c:v>
                </c:pt>
                <c:pt idx="99">
                  <c:v>273</c:v>
                </c:pt>
                <c:pt idx="100">
                  <c:v>274</c:v>
                </c:pt>
                <c:pt idx="101">
                  <c:v>275</c:v>
                </c:pt>
                <c:pt idx="102">
                  <c:v>276</c:v>
                </c:pt>
                <c:pt idx="103">
                  <c:v>277</c:v>
                </c:pt>
                <c:pt idx="104">
                  <c:v>278</c:v>
                </c:pt>
                <c:pt idx="105">
                  <c:v>279</c:v>
                </c:pt>
                <c:pt idx="106">
                  <c:v>280</c:v>
                </c:pt>
                <c:pt idx="107">
                  <c:v>281</c:v>
                </c:pt>
                <c:pt idx="108">
                  <c:v>282</c:v>
                </c:pt>
                <c:pt idx="109">
                  <c:v>283</c:v>
                </c:pt>
                <c:pt idx="110">
                  <c:v>284</c:v>
                </c:pt>
                <c:pt idx="111">
                  <c:v>285</c:v>
                </c:pt>
                <c:pt idx="112">
                  <c:v>286</c:v>
                </c:pt>
                <c:pt idx="113">
                  <c:v>287</c:v>
                </c:pt>
                <c:pt idx="114">
                  <c:v>288</c:v>
                </c:pt>
                <c:pt idx="115">
                  <c:v>289</c:v>
                </c:pt>
                <c:pt idx="116">
                  <c:v>290</c:v>
                </c:pt>
                <c:pt idx="117">
                  <c:v>291</c:v>
                </c:pt>
                <c:pt idx="118">
                  <c:v>292</c:v>
                </c:pt>
                <c:pt idx="119">
                  <c:v>293</c:v>
                </c:pt>
                <c:pt idx="120">
                  <c:v>294</c:v>
                </c:pt>
                <c:pt idx="121">
                  <c:v>295</c:v>
                </c:pt>
                <c:pt idx="122">
                  <c:v>296</c:v>
                </c:pt>
                <c:pt idx="123">
                  <c:v>297</c:v>
                </c:pt>
                <c:pt idx="124">
                  <c:v>298</c:v>
                </c:pt>
                <c:pt idx="125">
                  <c:v>299</c:v>
                </c:pt>
                <c:pt idx="126">
                  <c:v>300</c:v>
                </c:pt>
                <c:pt idx="127">
                  <c:v>301</c:v>
                </c:pt>
                <c:pt idx="128">
                  <c:v>302</c:v>
                </c:pt>
                <c:pt idx="129">
                  <c:v>303</c:v>
                </c:pt>
                <c:pt idx="130">
                  <c:v>304</c:v>
                </c:pt>
                <c:pt idx="131">
                  <c:v>305</c:v>
                </c:pt>
                <c:pt idx="132">
                  <c:v>306</c:v>
                </c:pt>
                <c:pt idx="133">
                  <c:v>307</c:v>
                </c:pt>
                <c:pt idx="134">
                  <c:v>308</c:v>
                </c:pt>
                <c:pt idx="135">
                  <c:v>309</c:v>
                </c:pt>
                <c:pt idx="136">
                  <c:v>310</c:v>
                </c:pt>
                <c:pt idx="137">
                  <c:v>311</c:v>
                </c:pt>
                <c:pt idx="138">
                  <c:v>312</c:v>
                </c:pt>
                <c:pt idx="139">
                  <c:v>313</c:v>
                </c:pt>
                <c:pt idx="140">
                  <c:v>314</c:v>
                </c:pt>
                <c:pt idx="141">
                  <c:v>315</c:v>
                </c:pt>
                <c:pt idx="142">
                  <c:v>316</c:v>
                </c:pt>
                <c:pt idx="143">
                  <c:v>317</c:v>
                </c:pt>
                <c:pt idx="144">
                  <c:v>318</c:v>
                </c:pt>
                <c:pt idx="145">
                  <c:v>319</c:v>
                </c:pt>
                <c:pt idx="146">
                  <c:v>320</c:v>
                </c:pt>
                <c:pt idx="147">
                  <c:v>321</c:v>
                </c:pt>
                <c:pt idx="148">
                  <c:v>322</c:v>
                </c:pt>
                <c:pt idx="149">
                  <c:v>323</c:v>
                </c:pt>
                <c:pt idx="150">
                  <c:v>324</c:v>
                </c:pt>
                <c:pt idx="151">
                  <c:v>325</c:v>
                </c:pt>
                <c:pt idx="152">
                  <c:v>326</c:v>
                </c:pt>
                <c:pt idx="153">
                  <c:v>327</c:v>
                </c:pt>
                <c:pt idx="154">
                  <c:v>328</c:v>
                </c:pt>
                <c:pt idx="155">
                  <c:v>329</c:v>
                </c:pt>
                <c:pt idx="156">
                  <c:v>330</c:v>
                </c:pt>
                <c:pt idx="157">
                  <c:v>331</c:v>
                </c:pt>
                <c:pt idx="158">
                  <c:v>332</c:v>
                </c:pt>
                <c:pt idx="159">
                  <c:v>333</c:v>
                </c:pt>
                <c:pt idx="160">
                  <c:v>334</c:v>
                </c:pt>
                <c:pt idx="161">
                  <c:v>335</c:v>
                </c:pt>
                <c:pt idx="162">
                  <c:v>336</c:v>
                </c:pt>
                <c:pt idx="163">
                  <c:v>337</c:v>
                </c:pt>
                <c:pt idx="164">
                  <c:v>338</c:v>
                </c:pt>
                <c:pt idx="165">
                  <c:v>339</c:v>
                </c:pt>
                <c:pt idx="166">
                  <c:v>340</c:v>
                </c:pt>
                <c:pt idx="167">
                  <c:v>341</c:v>
                </c:pt>
                <c:pt idx="168">
                  <c:v>342</c:v>
                </c:pt>
                <c:pt idx="169">
                  <c:v>343</c:v>
                </c:pt>
                <c:pt idx="170">
                  <c:v>344</c:v>
                </c:pt>
                <c:pt idx="171">
                  <c:v>345</c:v>
                </c:pt>
                <c:pt idx="172">
                  <c:v>346</c:v>
                </c:pt>
                <c:pt idx="173">
                  <c:v>347</c:v>
                </c:pt>
                <c:pt idx="174">
                  <c:v>348</c:v>
                </c:pt>
                <c:pt idx="175">
                  <c:v>349</c:v>
                </c:pt>
                <c:pt idx="176">
                  <c:v>350</c:v>
                </c:pt>
                <c:pt idx="177">
                  <c:v>351</c:v>
                </c:pt>
                <c:pt idx="178">
                  <c:v>352</c:v>
                </c:pt>
                <c:pt idx="179">
                  <c:v>353</c:v>
                </c:pt>
                <c:pt idx="180">
                  <c:v>354</c:v>
                </c:pt>
                <c:pt idx="181">
                  <c:v>355</c:v>
                </c:pt>
                <c:pt idx="182">
                  <c:v>356</c:v>
                </c:pt>
                <c:pt idx="183">
                  <c:v>357</c:v>
                </c:pt>
                <c:pt idx="184">
                  <c:v>358</c:v>
                </c:pt>
                <c:pt idx="185">
                  <c:v>359</c:v>
                </c:pt>
                <c:pt idx="186">
                  <c:v>360</c:v>
                </c:pt>
                <c:pt idx="187">
                  <c:v>361</c:v>
                </c:pt>
                <c:pt idx="188">
                  <c:v>362</c:v>
                </c:pt>
                <c:pt idx="189">
                  <c:v>363</c:v>
                </c:pt>
                <c:pt idx="190">
                  <c:v>364</c:v>
                </c:pt>
                <c:pt idx="191">
                  <c:v>365</c:v>
                </c:pt>
                <c:pt idx="192">
                  <c:v>366</c:v>
                </c:pt>
                <c:pt idx="193">
                  <c:v>367</c:v>
                </c:pt>
                <c:pt idx="194">
                  <c:v>368</c:v>
                </c:pt>
                <c:pt idx="195">
                  <c:v>369</c:v>
                </c:pt>
                <c:pt idx="196">
                  <c:v>370</c:v>
                </c:pt>
                <c:pt idx="197">
                  <c:v>371</c:v>
                </c:pt>
                <c:pt idx="198">
                  <c:v>372</c:v>
                </c:pt>
                <c:pt idx="199">
                  <c:v>373</c:v>
                </c:pt>
                <c:pt idx="200">
                  <c:v>374</c:v>
                </c:pt>
                <c:pt idx="201">
                  <c:v>375</c:v>
                </c:pt>
                <c:pt idx="202">
                  <c:v>376</c:v>
                </c:pt>
                <c:pt idx="203">
                  <c:v>377</c:v>
                </c:pt>
                <c:pt idx="204">
                  <c:v>378</c:v>
                </c:pt>
                <c:pt idx="205">
                  <c:v>379</c:v>
                </c:pt>
                <c:pt idx="206">
                  <c:v>380</c:v>
                </c:pt>
                <c:pt idx="207">
                  <c:v>381</c:v>
                </c:pt>
                <c:pt idx="208">
                  <c:v>382</c:v>
                </c:pt>
                <c:pt idx="209">
                  <c:v>383</c:v>
                </c:pt>
                <c:pt idx="210">
                  <c:v>384</c:v>
                </c:pt>
                <c:pt idx="211">
                  <c:v>385</c:v>
                </c:pt>
                <c:pt idx="212">
                  <c:v>386</c:v>
                </c:pt>
                <c:pt idx="213">
                  <c:v>387</c:v>
                </c:pt>
                <c:pt idx="214">
                  <c:v>388</c:v>
                </c:pt>
                <c:pt idx="215">
                  <c:v>389</c:v>
                </c:pt>
                <c:pt idx="216">
                  <c:v>390</c:v>
                </c:pt>
                <c:pt idx="217">
                  <c:v>391</c:v>
                </c:pt>
                <c:pt idx="218">
                  <c:v>392</c:v>
                </c:pt>
                <c:pt idx="219">
                  <c:v>393</c:v>
                </c:pt>
                <c:pt idx="220">
                  <c:v>394</c:v>
                </c:pt>
                <c:pt idx="221">
                  <c:v>395</c:v>
                </c:pt>
                <c:pt idx="222">
                  <c:v>396</c:v>
                </c:pt>
                <c:pt idx="223">
                  <c:v>397</c:v>
                </c:pt>
                <c:pt idx="224">
                  <c:v>398</c:v>
                </c:pt>
                <c:pt idx="225">
                  <c:v>399</c:v>
                </c:pt>
                <c:pt idx="226">
                  <c:v>400</c:v>
                </c:pt>
                <c:pt idx="227">
                  <c:v>401</c:v>
                </c:pt>
                <c:pt idx="228">
                  <c:v>402</c:v>
                </c:pt>
                <c:pt idx="229">
                  <c:v>403</c:v>
                </c:pt>
                <c:pt idx="230">
                  <c:v>404</c:v>
                </c:pt>
                <c:pt idx="231">
                  <c:v>405</c:v>
                </c:pt>
                <c:pt idx="232">
                  <c:v>406</c:v>
                </c:pt>
                <c:pt idx="233">
                  <c:v>407</c:v>
                </c:pt>
                <c:pt idx="234">
                  <c:v>408</c:v>
                </c:pt>
              </c:numCache>
            </c:numRef>
          </c:xVal>
          <c:yVal>
            <c:numRef>
              <c:f>Graph!$G$176:$G$408</c:f>
              <c:numCache>
                <c:formatCode>General</c:formatCode>
                <c:ptCount val="2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74-412F-88C8-C6AB4CB4DE54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Graph!$A$175:$A$409</c:f>
              <c:numCache>
                <c:formatCode>General</c:formatCode>
                <c:ptCount val="235"/>
                <c:pt idx="0">
                  <c:v>174</c:v>
                </c:pt>
                <c:pt idx="1">
                  <c:v>175</c:v>
                </c:pt>
                <c:pt idx="2">
                  <c:v>176</c:v>
                </c:pt>
                <c:pt idx="3">
                  <c:v>177</c:v>
                </c:pt>
                <c:pt idx="4">
                  <c:v>178</c:v>
                </c:pt>
                <c:pt idx="5">
                  <c:v>179</c:v>
                </c:pt>
                <c:pt idx="6">
                  <c:v>180</c:v>
                </c:pt>
                <c:pt idx="7">
                  <c:v>181</c:v>
                </c:pt>
                <c:pt idx="8">
                  <c:v>182</c:v>
                </c:pt>
                <c:pt idx="9">
                  <c:v>183</c:v>
                </c:pt>
                <c:pt idx="10">
                  <c:v>184</c:v>
                </c:pt>
                <c:pt idx="11">
                  <c:v>185</c:v>
                </c:pt>
                <c:pt idx="12">
                  <c:v>186</c:v>
                </c:pt>
                <c:pt idx="13">
                  <c:v>187</c:v>
                </c:pt>
                <c:pt idx="14">
                  <c:v>188</c:v>
                </c:pt>
                <c:pt idx="15">
                  <c:v>189</c:v>
                </c:pt>
                <c:pt idx="16">
                  <c:v>190</c:v>
                </c:pt>
                <c:pt idx="17">
                  <c:v>191</c:v>
                </c:pt>
                <c:pt idx="18">
                  <c:v>192</c:v>
                </c:pt>
                <c:pt idx="19">
                  <c:v>193</c:v>
                </c:pt>
                <c:pt idx="20">
                  <c:v>194</c:v>
                </c:pt>
                <c:pt idx="21">
                  <c:v>195</c:v>
                </c:pt>
                <c:pt idx="22">
                  <c:v>196</c:v>
                </c:pt>
                <c:pt idx="23">
                  <c:v>197</c:v>
                </c:pt>
                <c:pt idx="24">
                  <c:v>198</c:v>
                </c:pt>
                <c:pt idx="25">
                  <c:v>199</c:v>
                </c:pt>
                <c:pt idx="26">
                  <c:v>200</c:v>
                </c:pt>
                <c:pt idx="27">
                  <c:v>201</c:v>
                </c:pt>
                <c:pt idx="28">
                  <c:v>202</c:v>
                </c:pt>
                <c:pt idx="29">
                  <c:v>203</c:v>
                </c:pt>
                <c:pt idx="30">
                  <c:v>204</c:v>
                </c:pt>
                <c:pt idx="31">
                  <c:v>205</c:v>
                </c:pt>
                <c:pt idx="32">
                  <c:v>206</c:v>
                </c:pt>
                <c:pt idx="33">
                  <c:v>207</c:v>
                </c:pt>
                <c:pt idx="34">
                  <c:v>208</c:v>
                </c:pt>
                <c:pt idx="35">
                  <c:v>209</c:v>
                </c:pt>
                <c:pt idx="36">
                  <c:v>210</c:v>
                </c:pt>
                <c:pt idx="37">
                  <c:v>211</c:v>
                </c:pt>
                <c:pt idx="38">
                  <c:v>212</c:v>
                </c:pt>
                <c:pt idx="39">
                  <c:v>213</c:v>
                </c:pt>
                <c:pt idx="40">
                  <c:v>214</c:v>
                </c:pt>
                <c:pt idx="41">
                  <c:v>215</c:v>
                </c:pt>
                <c:pt idx="42">
                  <c:v>216</c:v>
                </c:pt>
                <c:pt idx="43">
                  <c:v>217</c:v>
                </c:pt>
                <c:pt idx="44">
                  <c:v>218</c:v>
                </c:pt>
                <c:pt idx="45">
                  <c:v>219</c:v>
                </c:pt>
                <c:pt idx="46">
                  <c:v>220</c:v>
                </c:pt>
                <c:pt idx="47">
                  <c:v>221</c:v>
                </c:pt>
                <c:pt idx="48">
                  <c:v>222</c:v>
                </c:pt>
                <c:pt idx="49">
                  <c:v>223</c:v>
                </c:pt>
                <c:pt idx="50">
                  <c:v>224</c:v>
                </c:pt>
                <c:pt idx="51">
                  <c:v>225</c:v>
                </c:pt>
                <c:pt idx="52">
                  <c:v>226</c:v>
                </c:pt>
                <c:pt idx="53">
                  <c:v>227</c:v>
                </c:pt>
                <c:pt idx="54">
                  <c:v>228</c:v>
                </c:pt>
                <c:pt idx="55">
                  <c:v>229</c:v>
                </c:pt>
                <c:pt idx="56">
                  <c:v>230</c:v>
                </c:pt>
                <c:pt idx="57">
                  <c:v>231</c:v>
                </c:pt>
                <c:pt idx="58">
                  <c:v>232</c:v>
                </c:pt>
                <c:pt idx="59">
                  <c:v>233</c:v>
                </c:pt>
                <c:pt idx="60">
                  <c:v>234</c:v>
                </c:pt>
                <c:pt idx="61">
                  <c:v>235</c:v>
                </c:pt>
                <c:pt idx="62">
                  <c:v>236</c:v>
                </c:pt>
                <c:pt idx="63">
                  <c:v>237</c:v>
                </c:pt>
                <c:pt idx="64">
                  <c:v>238</c:v>
                </c:pt>
                <c:pt idx="65">
                  <c:v>239</c:v>
                </c:pt>
                <c:pt idx="66">
                  <c:v>240</c:v>
                </c:pt>
                <c:pt idx="67">
                  <c:v>241</c:v>
                </c:pt>
                <c:pt idx="68">
                  <c:v>242</c:v>
                </c:pt>
                <c:pt idx="69">
                  <c:v>243</c:v>
                </c:pt>
                <c:pt idx="70">
                  <c:v>244</c:v>
                </c:pt>
                <c:pt idx="71">
                  <c:v>245</c:v>
                </c:pt>
                <c:pt idx="72">
                  <c:v>246</c:v>
                </c:pt>
                <c:pt idx="73">
                  <c:v>247</c:v>
                </c:pt>
                <c:pt idx="74">
                  <c:v>248</c:v>
                </c:pt>
                <c:pt idx="75">
                  <c:v>249</c:v>
                </c:pt>
                <c:pt idx="76">
                  <c:v>250</c:v>
                </c:pt>
                <c:pt idx="77">
                  <c:v>251</c:v>
                </c:pt>
                <c:pt idx="78">
                  <c:v>252</c:v>
                </c:pt>
                <c:pt idx="79">
                  <c:v>253</c:v>
                </c:pt>
                <c:pt idx="80">
                  <c:v>254</c:v>
                </c:pt>
                <c:pt idx="81">
                  <c:v>255</c:v>
                </c:pt>
                <c:pt idx="82">
                  <c:v>256</c:v>
                </c:pt>
                <c:pt idx="83">
                  <c:v>257</c:v>
                </c:pt>
                <c:pt idx="84">
                  <c:v>258</c:v>
                </c:pt>
                <c:pt idx="85">
                  <c:v>259</c:v>
                </c:pt>
                <c:pt idx="86">
                  <c:v>260</c:v>
                </c:pt>
                <c:pt idx="87">
                  <c:v>261</c:v>
                </c:pt>
                <c:pt idx="88">
                  <c:v>262</c:v>
                </c:pt>
                <c:pt idx="89">
                  <c:v>263</c:v>
                </c:pt>
                <c:pt idx="90">
                  <c:v>264</c:v>
                </c:pt>
                <c:pt idx="91">
                  <c:v>265</c:v>
                </c:pt>
                <c:pt idx="92">
                  <c:v>266</c:v>
                </c:pt>
                <c:pt idx="93">
                  <c:v>267</c:v>
                </c:pt>
                <c:pt idx="94">
                  <c:v>268</c:v>
                </c:pt>
                <c:pt idx="95">
                  <c:v>269</c:v>
                </c:pt>
                <c:pt idx="96">
                  <c:v>270</c:v>
                </c:pt>
                <c:pt idx="97">
                  <c:v>271</c:v>
                </c:pt>
                <c:pt idx="98">
                  <c:v>272</c:v>
                </c:pt>
                <c:pt idx="99">
                  <c:v>273</c:v>
                </c:pt>
                <c:pt idx="100">
                  <c:v>274</c:v>
                </c:pt>
                <c:pt idx="101">
                  <c:v>275</c:v>
                </c:pt>
                <c:pt idx="102">
                  <c:v>276</c:v>
                </c:pt>
                <c:pt idx="103">
                  <c:v>277</c:v>
                </c:pt>
                <c:pt idx="104">
                  <c:v>278</c:v>
                </c:pt>
                <c:pt idx="105">
                  <c:v>279</c:v>
                </c:pt>
                <c:pt idx="106">
                  <c:v>280</c:v>
                </c:pt>
                <c:pt idx="107">
                  <c:v>281</c:v>
                </c:pt>
                <c:pt idx="108">
                  <c:v>282</c:v>
                </c:pt>
                <c:pt idx="109">
                  <c:v>283</c:v>
                </c:pt>
                <c:pt idx="110">
                  <c:v>284</c:v>
                </c:pt>
                <c:pt idx="111">
                  <c:v>285</c:v>
                </c:pt>
                <c:pt idx="112">
                  <c:v>286</c:v>
                </c:pt>
                <c:pt idx="113">
                  <c:v>287</c:v>
                </c:pt>
                <c:pt idx="114">
                  <c:v>288</c:v>
                </c:pt>
                <c:pt idx="115">
                  <c:v>289</c:v>
                </c:pt>
                <c:pt idx="116">
                  <c:v>290</c:v>
                </c:pt>
                <c:pt idx="117">
                  <c:v>291</c:v>
                </c:pt>
                <c:pt idx="118">
                  <c:v>292</c:v>
                </c:pt>
                <c:pt idx="119">
                  <c:v>293</c:v>
                </c:pt>
                <c:pt idx="120">
                  <c:v>294</c:v>
                </c:pt>
                <c:pt idx="121">
                  <c:v>295</c:v>
                </c:pt>
                <c:pt idx="122">
                  <c:v>296</c:v>
                </c:pt>
                <c:pt idx="123">
                  <c:v>297</c:v>
                </c:pt>
                <c:pt idx="124">
                  <c:v>298</c:v>
                </c:pt>
                <c:pt idx="125">
                  <c:v>299</c:v>
                </c:pt>
                <c:pt idx="126">
                  <c:v>300</c:v>
                </c:pt>
                <c:pt idx="127">
                  <c:v>301</c:v>
                </c:pt>
                <c:pt idx="128">
                  <c:v>302</c:v>
                </c:pt>
                <c:pt idx="129">
                  <c:v>303</c:v>
                </c:pt>
                <c:pt idx="130">
                  <c:v>304</c:v>
                </c:pt>
                <c:pt idx="131">
                  <c:v>305</c:v>
                </c:pt>
                <c:pt idx="132">
                  <c:v>306</c:v>
                </c:pt>
                <c:pt idx="133">
                  <c:v>307</c:v>
                </c:pt>
                <c:pt idx="134">
                  <c:v>308</c:v>
                </c:pt>
                <c:pt idx="135">
                  <c:v>309</c:v>
                </c:pt>
                <c:pt idx="136">
                  <c:v>310</c:v>
                </c:pt>
                <c:pt idx="137">
                  <c:v>311</c:v>
                </c:pt>
                <c:pt idx="138">
                  <c:v>312</c:v>
                </c:pt>
                <c:pt idx="139">
                  <c:v>313</c:v>
                </c:pt>
                <c:pt idx="140">
                  <c:v>314</c:v>
                </c:pt>
                <c:pt idx="141">
                  <c:v>315</c:v>
                </c:pt>
                <c:pt idx="142">
                  <c:v>316</c:v>
                </c:pt>
                <c:pt idx="143">
                  <c:v>317</c:v>
                </c:pt>
                <c:pt idx="144">
                  <c:v>318</c:v>
                </c:pt>
                <c:pt idx="145">
                  <c:v>319</c:v>
                </c:pt>
                <c:pt idx="146">
                  <c:v>320</c:v>
                </c:pt>
                <c:pt idx="147">
                  <c:v>321</c:v>
                </c:pt>
                <c:pt idx="148">
                  <c:v>322</c:v>
                </c:pt>
                <c:pt idx="149">
                  <c:v>323</c:v>
                </c:pt>
                <c:pt idx="150">
                  <c:v>324</c:v>
                </c:pt>
                <c:pt idx="151">
                  <c:v>325</c:v>
                </c:pt>
                <c:pt idx="152">
                  <c:v>326</c:v>
                </c:pt>
                <c:pt idx="153">
                  <c:v>327</c:v>
                </c:pt>
                <c:pt idx="154">
                  <c:v>328</c:v>
                </c:pt>
                <c:pt idx="155">
                  <c:v>329</c:v>
                </c:pt>
                <c:pt idx="156">
                  <c:v>330</c:v>
                </c:pt>
                <c:pt idx="157">
                  <c:v>331</c:v>
                </c:pt>
                <c:pt idx="158">
                  <c:v>332</c:v>
                </c:pt>
                <c:pt idx="159">
                  <c:v>333</c:v>
                </c:pt>
                <c:pt idx="160">
                  <c:v>334</c:v>
                </c:pt>
                <c:pt idx="161">
                  <c:v>335</c:v>
                </c:pt>
                <c:pt idx="162">
                  <c:v>336</c:v>
                </c:pt>
                <c:pt idx="163">
                  <c:v>337</c:v>
                </c:pt>
                <c:pt idx="164">
                  <c:v>338</c:v>
                </c:pt>
                <c:pt idx="165">
                  <c:v>339</c:v>
                </c:pt>
                <c:pt idx="166">
                  <c:v>340</c:v>
                </c:pt>
                <c:pt idx="167">
                  <c:v>341</c:v>
                </c:pt>
                <c:pt idx="168">
                  <c:v>342</c:v>
                </c:pt>
                <c:pt idx="169">
                  <c:v>343</c:v>
                </c:pt>
                <c:pt idx="170">
                  <c:v>344</c:v>
                </c:pt>
                <c:pt idx="171">
                  <c:v>345</c:v>
                </c:pt>
                <c:pt idx="172">
                  <c:v>346</c:v>
                </c:pt>
                <c:pt idx="173">
                  <c:v>347</c:v>
                </c:pt>
                <c:pt idx="174">
                  <c:v>348</c:v>
                </c:pt>
                <c:pt idx="175">
                  <c:v>349</c:v>
                </c:pt>
                <c:pt idx="176">
                  <c:v>350</c:v>
                </c:pt>
                <c:pt idx="177">
                  <c:v>351</c:v>
                </c:pt>
                <c:pt idx="178">
                  <c:v>352</c:v>
                </c:pt>
                <c:pt idx="179">
                  <c:v>353</c:v>
                </c:pt>
                <c:pt idx="180">
                  <c:v>354</c:v>
                </c:pt>
                <c:pt idx="181">
                  <c:v>355</c:v>
                </c:pt>
                <c:pt idx="182">
                  <c:v>356</c:v>
                </c:pt>
                <c:pt idx="183">
                  <c:v>357</c:v>
                </c:pt>
                <c:pt idx="184">
                  <c:v>358</c:v>
                </c:pt>
                <c:pt idx="185">
                  <c:v>359</c:v>
                </c:pt>
                <c:pt idx="186">
                  <c:v>360</c:v>
                </c:pt>
                <c:pt idx="187">
                  <c:v>361</c:v>
                </c:pt>
                <c:pt idx="188">
                  <c:v>362</c:v>
                </c:pt>
                <c:pt idx="189">
                  <c:v>363</c:v>
                </c:pt>
                <c:pt idx="190">
                  <c:v>364</c:v>
                </c:pt>
                <c:pt idx="191">
                  <c:v>365</c:v>
                </c:pt>
                <c:pt idx="192">
                  <c:v>366</c:v>
                </c:pt>
                <c:pt idx="193">
                  <c:v>367</c:v>
                </c:pt>
                <c:pt idx="194">
                  <c:v>368</c:v>
                </c:pt>
                <c:pt idx="195">
                  <c:v>369</c:v>
                </c:pt>
                <c:pt idx="196">
                  <c:v>370</c:v>
                </c:pt>
                <c:pt idx="197">
                  <c:v>371</c:v>
                </c:pt>
                <c:pt idx="198">
                  <c:v>372</c:v>
                </c:pt>
                <c:pt idx="199">
                  <c:v>373</c:v>
                </c:pt>
                <c:pt idx="200">
                  <c:v>374</c:v>
                </c:pt>
                <c:pt idx="201">
                  <c:v>375</c:v>
                </c:pt>
                <c:pt idx="202">
                  <c:v>376</c:v>
                </c:pt>
                <c:pt idx="203">
                  <c:v>377</c:v>
                </c:pt>
                <c:pt idx="204">
                  <c:v>378</c:v>
                </c:pt>
                <c:pt idx="205">
                  <c:v>379</c:v>
                </c:pt>
                <c:pt idx="206">
                  <c:v>380</c:v>
                </c:pt>
                <c:pt idx="207">
                  <c:v>381</c:v>
                </c:pt>
                <c:pt idx="208">
                  <c:v>382</c:v>
                </c:pt>
                <c:pt idx="209">
                  <c:v>383</c:v>
                </c:pt>
                <c:pt idx="210">
                  <c:v>384</c:v>
                </c:pt>
                <c:pt idx="211">
                  <c:v>385</c:v>
                </c:pt>
                <c:pt idx="212">
                  <c:v>386</c:v>
                </c:pt>
                <c:pt idx="213">
                  <c:v>387</c:v>
                </c:pt>
                <c:pt idx="214">
                  <c:v>388</c:v>
                </c:pt>
                <c:pt idx="215">
                  <c:v>389</c:v>
                </c:pt>
                <c:pt idx="216">
                  <c:v>390</c:v>
                </c:pt>
                <c:pt idx="217">
                  <c:v>391</c:v>
                </c:pt>
                <c:pt idx="218">
                  <c:v>392</c:v>
                </c:pt>
                <c:pt idx="219">
                  <c:v>393</c:v>
                </c:pt>
                <c:pt idx="220">
                  <c:v>394</c:v>
                </c:pt>
                <c:pt idx="221">
                  <c:v>395</c:v>
                </c:pt>
                <c:pt idx="222">
                  <c:v>396</c:v>
                </c:pt>
                <c:pt idx="223">
                  <c:v>397</c:v>
                </c:pt>
                <c:pt idx="224">
                  <c:v>398</c:v>
                </c:pt>
                <c:pt idx="225">
                  <c:v>399</c:v>
                </c:pt>
                <c:pt idx="226">
                  <c:v>400</c:v>
                </c:pt>
                <c:pt idx="227">
                  <c:v>401</c:v>
                </c:pt>
                <c:pt idx="228">
                  <c:v>402</c:v>
                </c:pt>
                <c:pt idx="229">
                  <c:v>403</c:v>
                </c:pt>
                <c:pt idx="230">
                  <c:v>404</c:v>
                </c:pt>
                <c:pt idx="231">
                  <c:v>405</c:v>
                </c:pt>
                <c:pt idx="232">
                  <c:v>406</c:v>
                </c:pt>
                <c:pt idx="233">
                  <c:v>407</c:v>
                </c:pt>
                <c:pt idx="234">
                  <c:v>408</c:v>
                </c:pt>
              </c:numCache>
            </c:numRef>
          </c:xVal>
          <c:yVal>
            <c:numRef>
              <c:f>Graph!$H$176:$H$408</c:f>
              <c:numCache>
                <c:formatCode>General</c:formatCode>
                <c:ptCount val="2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74-412F-88C8-C6AB4CB4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3727"/>
        <c:axId val="54332287"/>
      </c:scatterChart>
      <c:valAx>
        <c:axId val="54333727"/>
        <c:scaling>
          <c:orientation val="minMax"/>
          <c:max val="408"/>
          <c:min val="174"/>
        </c:scaling>
        <c:delete val="0"/>
        <c:axPos val="b"/>
        <c:numFmt formatCode="General" sourceLinked="1"/>
        <c:majorTickMark val="out"/>
        <c:minorTickMark val="none"/>
        <c:tickLblPos val="nextTo"/>
        <c:crossAx val="54332287"/>
        <c:crosses val="autoZero"/>
        <c:crossBetween val="midCat"/>
      </c:valAx>
      <c:valAx>
        <c:axId val="543322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3337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Graph!$A$412:$A$645</c:f>
              <c:numCache>
                <c:formatCode>General</c:formatCode>
                <c:ptCount val="234"/>
                <c:pt idx="0">
                  <c:v>411</c:v>
                </c:pt>
                <c:pt idx="1">
                  <c:v>412</c:v>
                </c:pt>
                <c:pt idx="2">
                  <c:v>413</c:v>
                </c:pt>
                <c:pt idx="3">
                  <c:v>414</c:v>
                </c:pt>
                <c:pt idx="4">
                  <c:v>415</c:v>
                </c:pt>
                <c:pt idx="5">
                  <c:v>416</c:v>
                </c:pt>
                <c:pt idx="6">
                  <c:v>417</c:v>
                </c:pt>
                <c:pt idx="7">
                  <c:v>418</c:v>
                </c:pt>
                <c:pt idx="8">
                  <c:v>419</c:v>
                </c:pt>
                <c:pt idx="9">
                  <c:v>420</c:v>
                </c:pt>
                <c:pt idx="10">
                  <c:v>421</c:v>
                </c:pt>
                <c:pt idx="11">
                  <c:v>422</c:v>
                </c:pt>
                <c:pt idx="12">
                  <c:v>423</c:v>
                </c:pt>
                <c:pt idx="13">
                  <c:v>424</c:v>
                </c:pt>
                <c:pt idx="14">
                  <c:v>425</c:v>
                </c:pt>
                <c:pt idx="15">
                  <c:v>426</c:v>
                </c:pt>
                <c:pt idx="16">
                  <c:v>427</c:v>
                </c:pt>
                <c:pt idx="17">
                  <c:v>428</c:v>
                </c:pt>
                <c:pt idx="18">
                  <c:v>429</c:v>
                </c:pt>
                <c:pt idx="19">
                  <c:v>430</c:v>
                </c:pt>
                <c:pt idx="20">
                  <c:v>431</c:v>
                </c:pt>
                <c:pt idx="21">
                  <c:v>432</c:v>
                </c:pt>
                <c:pt idx="22">
                  <c:v>433</c:v>
                </c:pt>
                <c:pt idx="23">
                  <c:v>434</c:v>
                </c:pt>
                <c:pt idx="24">
                  <c:v>435</c:v>
                </c:pt>
                <c:pt idx="25">
                  <c:v>436</c:v>
                </c:pt>
                <c:pt idx="26">
                  <c:v>437</c:v>
                </c:pt>
                <c:pt idx="27">
                  <c:v>438</c:v>
                </c:pt>
                <c:pt idx="28">
                  <c:v>439</c:v>
                </c:pt>
                <c:pt idx="29">
                  <c:v>440</c:v>
                </c:pt>
                <c:pt idx="30">
                  <c:v>441</c:v>
                </c:pt>
                <c:pt idx="31">
                  <c:v>442</c:v>
                </c:pt>
                <c:pt idx="32">
                  <c:v>443</c:v>
                </c:pt>
                <c:pt idx="33">
                  <c:v>444</c:v>
                </c:pt>
                <c:pt idx="34">
                  <c:v>445</c:v>
                </c:pt>
                <c:pt idx="35">
                  <c:v>446</c:v>
                </c:pt>
                <c:pt idx="36">
                  <c:v>447</c:v>
                </c:pt>
                <c:pt idx="37">
                  <c:v>448</c:v>
                </c:pt>
                <c:pt idx="38">
                  <c:v>449</c:v>
                </c:pt>
                <c:pt idx="39">
                  <c:v>450</c:v>
                </c:pt>
                <c:pt idx="40">
                  <c:v>451</c:v>
                </c:pt>
                <c:pt idx="41">
                  <c:v>452</c:v>
                </c:pt>
                <c:pt idx="42">
                  <c:v>453</c:v>
                </c:pt>
                <c:pt idx="43">
                  <c:v>454</c:v>
                </c:pt>
                <c:pt idx="44">
                  <c:v>455</c:v>
                </c:pt>
                <c:pt idx="45">
                  <c:v>456</c:v>
                </c:pt>
                <c:pt idx="46">
                  <c:v>457</c:v>
                </c:pt>
                <c:pt idx="47">
                  <c:v>458</c:v>
                </c:pt>
                <c:pt idx="48">
                  <c:v>459</c:v>
                </c:pt>
                <c:pt idx="49">
                  <c:v>460</c:v>
                </c:pt>
                <c:pt idx="50">
                  <c:v>461</c:v>
                </c:pt>
                <c:pt idx="51">
                  <c:v>462</c:v>
                </c:pt>
                <c:pt idx="52">
                  <c:v>463</c:v>
                </c:pt>
                <c:pt idx="53">
                  <c:v>464</c:v>
                </c:pt>
                <c:pt idx="54">
                  <c:v>465</c:v>
                </c:pt>
                <c:pt idx="55">
                  <c:v>466</c:v>
                </c:pt>
                <c:pt idx="56">
                  <c:v>467</c:v>
                </c:pt>
                <c:pt idx="57">
                  <c:v>468</c:v>
                </c:pt>
                <c:pt idx="58">
                  <c:v>469</c:v>
                </c:pt>
                <c:pt idx="59">
                  <c:v>470</c:v>
                </c:pt>
                <c:pt idx="60">
                  <c:v>471</c:v>
                </c:pt>
                <c:pt idx="61">
                  <c:v>472</c:v>
                </c:pt>
                <c:pt idx="62">
                  <c:v>473</c:v>
                </c:pt>
                <c:pt idx="63">
                  <c:v>474</c:v>
                </c:pt>
                <c:pt idx="64">
                  <c:v>475</c:v>
                </c:pt>
                <c:pt idx="65">
                  <c:v>476</c:v>
                </c:pt>
                <c:pt idx="66">
                  <c:v>477</c:v>
                </c:pt>
                <c:pt idx="67">
                  <c:v>478</c:v>
                </c:pt>
                <c:pt idx="68">
                  <c:v>479</c:v>
                </c:pt>
                <c:pt idx="69">
                  <c:v>480</c:v>
                </c:pt>
                <c:pt idx="70">
                  <c:v>481</c:v>
                </c:pt>
                <c:pt idx="71">
                  <c:v>482</c:v>
                </c:pt>
                <c:pt idx="72">
                  <c:v>483</c:v>
                </c:pt>
                <c:pt idx="73">
                  <c:v>484</c:v>
                </c:pt>
                <c:pt idx="74">
                  <c:v>485</c:v>
                </c:pt>
                <c:pt idx="75">
                  <c:v>486</c:v>
                </c:pt>
                <c:pt idx="76">
                  <c:v>487</c:v>
                </c:pt>
                <c:pt idx="77">
                  <c:v>488</c:v>
                </c:pt>
                <c:pt idx="78">
                  <c:v>489</c:v>
                </c:pt>
                <c:pt idx="79">
                  <c:v>490</c:v>
                </c:pt>
                <c:pt idx="80">
                  <c:v>491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497</c:v>
                </c:pt>
                <c:pt idx="87">
                  <c:v>498</c:v>
                </c:pt>
                <c:pt idx="88">
                  <c:v>499</c:v>
                </c:pt>
                <c:pt idx="89">
                  <c:v>500</c:v>
                </c:pt>
                <c:pt idx="90">
                  <c:v>501</c:v>
                </c:pt>
                <c:pt idx="91">
                  <c:v>502</c:v>
                </c:pt>
                <c:pt idx="92">
                  <c:v>503</c:v>
                </c:pt>
                <c:pt idx="93">
                  <c:v>504</c:v>
                </c:pt>
                <c:pt idx="94">
                  <c:v>505</c:v>
                </c:pt>
                <c:pt idx="95">
                  <c:v>506</c:v>
                </c:pt>
                <c:pt idx="96">
                  <c:v>507</c:v>
                </c:pt>
                <c:pt idx="97">
                  <c:v>508</c:v>
                </c:pt>
                <c:pt idx="98">
                  <c:v>509</c:v>
                </c:pt>
                <c:pt idx="99">
                  <c:v>510</c:v>
                </c:pt>
                <c:pt idx="100">
                  <c:v>511</c:v>
                </c:pt>
                <c:pt idx="101">
                  <c:v>512</c:v>
                </c:pt>
                <c:pt idx="102">
                  <c:v>513</c:v>
                </c:pt>
                <c:pt idx="103">
                  <c:v>514</c:v>
                </c:pt>
                <c:pt idx="104">
                  <c:v>515</c:v>
                </c:pt>
                <c:pt idx="105">
                  <c:v>516</c:v>
                </c:pt>
                <c:pt idx="106">
                  <c:v>517</c:v>
                </c:pt>
                <c:pt idx="107">
                  <c:v>518</c:v>
                </c:pt>
                <c:pt idx="108">
                  <c:v>519</c:v>
                </c:pt>
                <c:pt idx="109">
                  <c:v>520</c:v>
                </c:pt>
                <c:pt idx="110">
                  <c:v>521</c:v>
                </c:pt>
                <c:pt idx="111">
                  <c:v>522</c:v>
                </c:pt>
                <c:pt idx="112">
                  <c:v>523</c:v>
                </c:pt>
                <c:pt idx="113">
                  <c:v>524</c:v>
                </c:pt>
                <c:pt idx="114">
                  <c:v>525</c:v>
                </c:pt>
                <c:pt idx="115">
                  <c:v>526</c:v>
                </c:pt>
                <c:pt idx="116">
                  <c:v>527</c:v>
                </c:pt>
                <c:pt idx="117">
                  <c:v>528</c:v>
                </c:pt>
                <c:pt idx="118">
                  <c:v>529</c:v>
                </c:pt>
                <c:pt idx="119">
                  <c:v>530</c:v>
                </c:pt>
                <c:pt idx="120">
                  <c:v>531</c:v>
                </c:pt>
                <c:pt idx="121">
                  <c:v>532</c:v>
                </c:pt>
                <c:pt idx="122">
                  <c:v>533</c:v>
                </c:pt>
                <c:pt idx="123">
                  <c:v>534</c:v>
                </c:pt>
                <c:pt idx="124">
                  <c:v>535</c:v>
                </c:pt>
                <c:pt idx="125">
                  <c:v>536</c:v>
                </c:pt>
                <c:pt idx="126">
                  <c:v>537</c:v>
                </c:pt>
                <c:pt idx="127">
                  <c:v>538</c:v>
                </c:pt>
                <c:pt idx="128">
                  <c:v>539</c:v>
                </c:pt>
                <c:pt idx="129">
                  <c:v>540</c:v>
                </c:pt>
                <c:pt idx="130">
                  <c:v>541</c:v>
                </c:pt>
                <c:pt idx="131">
                  <c:v>542</c:v>
                </c:pt>
                <c:pt idx="132">
                  <c:v>543</c:v>
                </c:pt>
                <c:pt idx="133">
                  <c:v>544</c:v>
                </c:pt>
                <c:pt idx="134">
                  <c:v>545</c:v>
                </c:pt>
                <c:pt idx="135">
                  <c:v>546</c:v>
                </c:pt>
                <c:pt idx="136">
                  <c:v>547</c:v>
                </c:pt>
                <c:pt idx="137">
                  <c:v>548</c:v>
                </c:pt>
                <c:pt idx="138">
                  <c:v>549</c:v>
                </c:pt>
                <c:pt idx="139">
                  <c:v>550</c:v>
                </c:pt>
                <c:pt idx="140">
                  <c:v>551</c:v>
                </c:pt>
                <c:pt idx="141">
                  <c:v>552</c:v>
                </c:pt>
                <c:pt idx="142">
                  <c:v>553</c:v>
                </c:pt>
                <c:pt idx="143">
                  <c:v>554</c:v>
                </c:pt>
                <c:pt idx="144">
                  <c:v>555</c:v>
                </c:pt>
                <c:pt idx="145">
                  <c:v>556</c:v>
                </c:pt>
                <c:pt idx="146">
                  <c:v>557</c:v>
                </c:pt>
                <c:pt idx="147">
                  <c:v>558</c:v>
                </c:pt>
                <c:pt idx="148">
                  <c:v>559</c:v>
                </c:pt>
                <c:pt idx="149">
                  <c:v>560</c:v>
                </c:pt>
                <c:pt idx="150">
                  <c:v>561</c:v>
                </c:pt>
                <c:pt idx="151">
                  <c:v>562</c:v>
                </c:pt>
                <c:pt idx="152">
                  <c:v>563</c:v>
                </c:pt>
                <c:pt idx="153">
                  <c:v>564</c:v>
                </c:pt>
                <c:pt idx="154">
                  <c:v>565</c:v>
                </c:pt>
                <c:pt idx="155">
                  <c:v>566</c:v>
                </c:pt>
                <c:pt idx="156">
                  <c:v>567</c:v>
                </c:pt>
                <c:pt idx="157">
                  <c:v>568</c:v>
                </c:pt>
                <c:pt idx="158">
                  <c:v>569</c:v>
                </c:pt>
                <c:pt idx="159">
                  <c:v>570</c:v>
                </c:pt>
                <c:pt idx="160">
                  <c:v>571</c:v>
                </c:pt>
                <c:pt idx="161">
                  <c:v>572</c:v>
                </c:pt>
                <c:pt idx="162">
                  <c:v>573</c:v>
                </c:pt>
                <c:pt idx="163">
                  <c:v>574</c:v>
                </c:pt>
                <c:pt idx="164">
                  <c:v>575</c:v>
                </c:pt>
                <c:pt idx="165">
                  <c:v>576</c:v>
                </c:pt>
                <c:pt idx="166">
                  <c:v>577</c:v>
                </c:pt>
                <c:pt idx="167">
                  <c:v>578</c:v>
                </c:pt>
                <c:pt idx="168">
                  <c:v>579</c:v>
                </c:pt>
                <c:pt idx="169">
                  <c:v>580</c:v>
                </c:pt>
                <c:pt idx="170">
                  <c:v>581</c:v>
                </c:pt>
                <c:pt idx="171">
                  <c:v>582</c:v>
                </c:pt>
                <c:pt idx="172">
                  <c:v>583</c:v>
                </c:pt>
                <c:pt idx="173">
                  <c:v>584</c:v>
                </c:pt>
                <c:pt idx="174">
                  <c:v>585</c:v>
                </c:pt>
                <c:pt idx="175">
                  <c:v>586</c:v>
                </c:pt>
                <c:pt idx="176">
                  <c:v>587</c:v>
                </c:pt>
                <c:pt idx="177">
                  <c:v>588</c:v>
                </c:pt>
                <c:pt idx="178">
                  <c:v>589</c:v>
                </c:pt>
                <c:pt idx="179">
                  <c:v>590</c:v>
                </c:pt>
                <c:pt idx="180">
                  <c:v>591</c:v>
                </c:pt>
                <c:pt idx="181">
                  <c:v>592</c:v>
                </c:pt>
                <c:pt idx="182">
                  <c:v>593</c:v>
                </c:pt>
                <c:pt idx="183">
                  <c:v>594</c:v>
                </c:pt>
                <c:pt idx="184">
                  <c:v>595</c:v>
                </c:pt>
                <c:pt idx="185">
                  <c:v>596</c:v>
                </c:pt>
                <c:pt idx="186">
                  <c:v>597</c:v>
                </c:pt>
                <c:pt idx="187">
                  <c:v>598</c:v>
                </c:pt>
                <c:pt idx="188">
                  <c:v>599</c:v>
                </c:pt>
                <c:pt idx="189">
                  <c:v>600</c:v>
                </c:pt>
                <c:pt idx="190">
                  <c:v>601</c:v>
                </c:pt>
                <c:pt idx="191">
                  <c:v>602</c:v>
                </c:pt>
                <c:pt idx="192">
                  <c:v>603</c:v>
                </c:pt>
                <c:pt idx="193">
                  <c:v>604</c:v>
                </c:pt>
                <c:pt idx="194">
                  <c:v>605</c:v>
                </c:pt>
                <c:pt idx="195">
                  <c:v>606</c:v>
                </c:pt>
                <c:pt idx="196">
                  <c:v>607</c:v>
                </c:pt>
                <c:pt idx="197">
                  <c:v>608</c:v>
                </c:pt>
                <c:pt idx="198">
                  <c:v>609</c:v>
                </c:pt>
                <c:pt idx="199">
                  <c:v>610</c:v>
                </c:pt>
                <c:pt idx="200">
                  <c:v>611</c:v>
                </c:pt>
                <c:pt idx="201">
                  <c:v>612</c:v>
                </c:pt>
                <c:pt idx="202">
                  <c:v>613</c:v>
                </c:pt>
                <c:pt idx="203">
                  <c:v>614</c:v>
                </c:pt>
                <c:pt idx="204">
                  <c:v>615</c:v>
                </c:pt>
                <c:pt idx="205">
                  <c:v>616</c:v>
                </c:pt>
                <c:pt idx="206">
                  <c:v>617</c:v>
                </c:pt>
                <c:pt idx="207">
                  <c:v>618</c:v>
                </c:pt>
                <c:pt idx="208">
                  <c:v>619</c:v>
                </c:pt>
                <c:pt idx="209">
                  <c:v>620</c:v>
                </c:pt>
                <c:pt idx="210">
                  <c:v>621</c:v>
                </c:pt>
                <c:pt idx="211">
                  <c:v>622</c:v>
                </c:pt>
                <c:pt idx="212">
                  <c:v>623</c:v>
                </c:pt>
                <c:pt idx="213">
                  <c:v>624</c:v>
                </c:pt>
                <c:pt idx="214">
                  <c:v>625</c:v>
                </c:pt>
                <c:pt idx="215">
                  <c:v>626</c:v>
                </c:pt>
                <c:pt idx="216">
                  <c:v>627</c:v>
                </c:pt>
                <c:pt idx="217">
                  <c:v>628</c:v>
                </c:pt>
                <c:pt idx="218">
                  <c:v>629</c:v>
                </c:pt>
                <c:pt idx="219">
                  <c:v>630</c:v>
                </c:pt>
                <c:pt idx="220">
                  <c:v>631</c:v>
                </c:pt>
                <c:pt idx="221">
                  <c:v>632</c:v>
                </c:pt>
                <c:pt idx="222">
                  <c:v>633</c:v>
                </c:pt>
                <c:pt idx="223">
                  <c:v>634</c:v>
                </c:pt>
                <c:pt idx="224">
                  <c:v>635</c:v>
                </c:pt>
                <c:pt idx="225">
                  <c:v>636</c:v>
                </c:pt>
                <c:pt idx="226">
                  <c:v>637</c:v>
                </c:pt>
                <c:pt idx="227">
                  <c:v>638</c:v>
                </c:pt>
                <c:pt idx="228">
                  <c:v>639</c:v>
                </c:pt>
                <c:pt idx="229">
                  <c:v>640</c:v>
                </c:pt>
                <c:pt idx="230">
                  <c:v>641</c:v>
                </c:pt>
                <c:pt idx="231">
                  <c:v>642</c:v>
                </c:pt>
                <c:pt idx="232">
                  <c:v>643</c:v>
                </c:pt>
                <c:pt idx="233">
                  <c:v>644</c:v>
                </c:pt>
              </c:numCache>
            </c:numRef>
          </c:xVal>
          <c:yVal>
            <c:numRef>
              <c:f>Graph!$D$413:$D$644</c:f>
              <c:numCache>
                <c:formatCode>General</c:formatCode>
                <c:ptCount val="232"/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08-4C53-BA4A-43923592E63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Graph!$A$412:$A$645</c:f>
              <c:numCache>
                <c:formatCode>General</c:formatCode>
                <c:ptCount val="234"/>
                <c:pt idx="0">
                  <c:v>411</c:v>
                </c:pt>
                <c:pt idx="1">
                  <c:v>412</c:v>
                </c:pt>
                <c:pt idx="2">
                  <c:v>413</c:v>
                </c:pt>
                <c:pt idx="3">
                  <c:v>414</c:v>
                </c:pt>
                <c:pt idx="4">
                  <c:v>415</c:v>
                </c:pt>
                <c:pt idx="5">
                  <c:v>416</c:v>
                </c:pt>
                <c:pt idx="6">
                  <c:v>417</c:v>
                </c:pt>
                <c:pt idx="7">
                  <c:v>418</c:v>
                </c:pt>
                <c:pt idx="8">
                  <c:v>419</c:v>
                </c:pt>
                <c:pt idx="9">
                  <c:v>420</c:v>
                </c:pt>
                <c:pt idx="10">
                  <c:v>421</c:v>
                </c:pt>
                <c:pt idx="11">
                  <c:v>422</c:v>
                </c:pt>
                <c:pt idx="12">
                  <c:v>423</c:v>
                </c:pt>
                <c:pt idx="13">
                  <c:v>424</c:v>
                </c:pt>
                <c:pt idx="14">
                  <c:v>425</c:v>
                </c:pt>
                <c:pt idx="15">
                  <c:v>426</c:v>
                </c:pt>
                <c:pt idx="16">
                  <c:v>427</c:v>
                </c:pt>
                <c:pt idx="17">
                  <c:v>428</c:v>
                </c:pt>
                <c:pt idx="18">
                  <c:v>429</c:v>
                </c:pt>
                <c:pt idx="19">
                  <c:v>430</c:v>
                </c:pt>
                <c:pt idx="20">
                  <c:v>431</c:v>
                </c:pt>
                <c:pt idx="21">
                  <c:v>432</c:v>
                </c:pt>
                <c:pt idx="22">
                  <c:v>433</c:v>
                </c:pt>
                <c:pt idx="23">
                  <c:v>434</c:v>
                </c:pt>
                <c:pt idx="24">
                  <c:v>435</c:v>
                </c:pt>
                <c:pt idx="25">
                  <c:v>436</c:v>
                </c:pt>
                <c:pt idx="26">
                  <c:v>437</c:v>
                </c:pt>
                <c:pt idx="27">
                  <c:v>438</c:v>
                </c:pt>
                <c:pt idx="28">
                  <c:v>439</c:v>
                </c:pt>
                <c:pt idx="29">
                  <c:v>440</c:v>
                </c:pt>
                <c:pt idx="30">
                  <c:v>441</c:v>
                </c:pt>
                <c:pt idx="31">
                  <c:v>442</c:v>
                </c:pt>
                <c:pt idx="32">
                  <c:v>443</c:v>
                </c:pt>
                <c:pt idx="33">
                  <c:v>444</c:v>
                </c:pt>
                <c:pt idx="34">
                  <c:v>445</c:v>
                </c:pt>
                <c:pt idx="35">
                  <c:v>446</c:v>
                </c:pt>
                <c:pt idx="36">
                  <c:v>447</c:v>
                </c:pt>
                <c:pt idx="37">
                  <c:v>448</c:v>
                </c:pt>
                <c:pt idx="38">
                  <c:v>449</c:v>
                </c:pt>
                <c:pt idx="39">
                  <c:v>450</c:v>
                </c:pt>
                <c:pt idx="40">
                  <c:v>451</c:v>
                </c:pt>
                <c:pt idx="41">
                  <c:v>452</c:v>
                </c:pt>
                <c:pt idx="42">
                  <c:v>453</c:v>
                </c:pt>
                <c:pt idx="43">
                  <c:v>454</c:v>
                </c:pt>
                <c:pt idx="44">
                  <c:v>455</c:v>
                </c:pt>
                <c:pt idx="45">
                  <c:v>456</c:v>
                </c:pt>
                <c:pt idx="46">
                  <c:v>457</c:v>
                </c:pt>
                <c:pt idx="47">
                  <c:v>458</c:v>
                </c:pt>
                <c:pt idx="48">
                  <c:v>459</c:v>
                </c:pt>
                <c:pt idx="49">
                  <c:v>460</c:v>
                </c:pt>
                <c:pt idx="50">
                  <c:v>461</c:v>
                </c:pt>
                <c:pt idx="51">
                  <c:v>462</c:v>
                </c:pt>
                <c:pt idx="52">
                  <c:v>463</c:v>
                </c:pt>
                <c:pt idx="53">
                  <c:v>464</c:v>
                </c:pt>
                <c:pt idx="54">
                  <c:v>465</c:v>
                </c:pt>
                <c:pt idx="55">
                  <c:v>466</c:v>
                </c:pt>
                <c:pt idx="56">
                  <c:v>467</c:v>
                </c:pt>
                <c:pt idx="57">
                  <c:v>468</c:v>
                </c:pt>
                <c:pt idx="58">
                  <c:v>469</c:v>
                </c:pt>
                <c:pt idx="59">
                  <c:v>470</c:v>
                </c:pt>
                <c:pt idx="60">
                  <c:v>471</c:v>
                </c:pt>
                <c:pt idx="61">
                  <c:v>472</c:v>
                </c:pt>
                <c:pt idx="62">
                  <c:v>473</c:v>
                </c:pt>
                <c:pt idx="63">
                  <c:v>474</c:v>
                </c:pt>
                <c:pt idx="64">
                  <c:v>475</c:v>
                </c:pt>
                <c:pt idx="65">
                  <c:v>476</c:v>
                </c:pt>
                <c:pt idx="66">
                  <c:v>477</c:v>
                </c:pt>
                <c:pt idx="67">
                  <c:v>478</c:v>
                </c:pt>
                <c:pt idx="68">
                  <c:v>479</c:v>
                </c:pt>
                <c:pt idx="69">
                  <c:v>480</c:v>
                </c:pt>
                <c:pt idx="70">
                  <c:v>481</c:v>
                </c:pt>
                <c:pt idx="71">
                  <c:v>482</c:v>
                </c:pt>
                <c:pt idx="72">
                  <c:v>483</c:v>
                </c:pt>
                <c:pt idx="73">
                  <c:v>484</c:v>
                </c:pt>
                <c:pt idx="74">
                  <c:v>485</c:v>
                </c:pt>
                <c:pt idx="75">
                  <c:v>486</c:v>
                </c:pt>
                <c:pt idx="76">
                  <c:v>487</c:v>
                </c:pt>
                <c:pt idx="77">
                  <c:v>488</c:v>
                </c:pt>
                <c:pt idx="78">
                  <c:v>489</c:v>
                </c:pt>
                <c:pt idx="79">
                  <c:v>490</c:v>
                </c:pt>
                <c:pt idx="80">
                  <c:v>491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497</c:v>
                </c:pt>
                <c:pt idx="87">
                  <c:v>498</c:v>
                </c:pt>
                <c:pt idx="88">
                  <c:v>499</c:v>
                </c:pt>
                <c:pt idx="89">
                  <c:v>500</c:v>
                </c:pt>
                <c:pt idx="90">
                  <c:v>501</c:v>
                </c:pt>
                <c:pt idx="91">
                  <c:v>502</c:v>
                </c:pt>
                <c:pt idx="92">
                  <c:v>503</c:v>
                </c:pt>
                <c:pt idx="93">
                  <c:v>504</c:v>
                </c:pt>
                <c:pt idx="94">
                  <c:v>505</c:v>
                </c:pt>
                <c:pt idx="95">
                  <c:v>506</c:v>
                </c:pt>
                <c:pt idx="96">
                  <c:v>507</c:v>
                </c:pt>
                <c:pt idx="97">
                  <c:v>508</c:v>
                </c:pt>
                <c:pt idx="98">
                  <c:v>509</c:v>
                </c:pt>
                <c:pt idx="99">
                  <c:v>510</c:v>
                </c:pt>
                <c:pt idx="100">
                  <c:v>511</c:v>
                </c:pt>
                <c:pt idx="101">
                  <c:v>512</c:v>
                </c:pt>
                <c:pt idx="102">
                  <c:v>513</c:v>
                </c:pt>
                <c:pt idx="103">
                  <c:v>514</c:v>
                </c:pt>
                <c:pt idx="104">
                  <c:v>515</c:v>
                </c:pt>
                <c:pt idx="105">
                  <c:v>516</c:v>
                </c:pt>
                <c:pt idx="106">
                  <c:v>517</c:v>
                </c:pt>
                <c:pt idx="107">
                  <c:v>518</c:v>
                </c:pt>
                <c:pt idx="108">
                  <c:v>519</c:v>
                </c:pt>
                <c:pt idx="109">
                  <c:v>520</c:v>
                </c:pt>
                <c:pt idx="110">
                  <c:v>521</c:v>
                </c:pt>
                <c:pt idx="111">
                  <c:v>522</c:v>
                </c:pt>
                <c:pt idx="112">
                  <c:v>523</c:v>
                </c:pt>
                <c:pt idx="113">
                  <c:v>524</c:v>
                </c:pt>
                <c:pt idx="114">
                  <c:v>525</c:v>
                </c:pt>
                <c:pt idx="115">
                  <c:v>526</c:v>
                </c:pt>
                <c:pt idx="116">
                  <c:v>527</c:v>
                </c:pt>
                <c:pt idx="117">
                  <c:v>528</c:v>
                </c:pt>
                <c:pt idx="118">
                  <c:v>529</c:v>
                </c:pt>
                <c:pt idx="119">
                  <c:v>530</c:v>
                </c:pt>
                <c:pt idx="120">
                  <c:v>531</c:v>
                </c:pt>
                <c:pt idx="121">
                  <c:v>532</c:v>
                </c:pt>
                <c:pt idx="122">
                  <c:v>533</c:v>
                </c:pt>
                <c:pt idx="123">
                  <c:v>534</c:v>
                </c:pt>
                <c:pt idx="124">
                  <c:v>535</c:v>
                </c:pt>
                <c:pt idx="125">
                  <c:v>536</c:v>
                </c:pt>
                <c:pt idx="126">
                  <c:v>537</c:v>
                </c:pt>
                <c:pt idx="127">
                  <c:v>538</c:v>
                </c:pt>
                <c:pt idx="128">
                  <c:v>539</c:v>
                </c:pt>
                <c:pt idx="129">
                  <c:v>540</c:v>
                </c:pt>
                <c:pt idx="130">
                  <c:v>541</c:v>
                </c:pt>
                <c:pt idx="131">
                  <c:v>542</c:v>
                </c:pt>
                <c:pt idx="132">
                  <c:v>543</c:v>
                </c:pt>
                <c:pt idx="133">
                  <c:v>544</c:v>
                </c:pt>
                <c:pt idx="134">
                  <c:v>545</c:v>
                </c:pt>
                <c:pt idx="135">
                  <c:v>546</c:v>
                </c:pt>
                <c:pt idx="136">
                  <c:v>547</c:v>
                </c:pt>
                <c:pt idx="137">
                  <c:v>548</c:v>
                </c:pt>
                <c:pt idx="138">
                  <c:v>549</c:v>
                </c:pt>
                <c:pt idx="139">
                  <c:v>550</c:v>
                </c:pt>
                <c:pt idx="140">
                  <c:v>551</c:v>
                </c:pt>
                <c:pt idx="141">
                  <c:v>552</c:v>
                </c:pt>
                <c:pt idx="142">
                  <c:v>553</c:v>
                </c:pt>
                <c:pt idx="143">
                  <c:v>554</c:v>
                </c:pt>
                <c:pt idx="144">
                  <c:v>555</c:v>
                </c:pt>
                <c:pt idx="145">
                  <c:v>556</c:v>
                </c:pt>
                <c:pt idx="146">
                  <c:v>557</c:v>
                </c:pt>
                <c:pt idx="147">
                  <c:v>558</c:v>
                </c:pt>
                <c:pt idx="148">
                  <c:v>559</c:v>
                </c:pt>
                <c:pt idx="149">
                  <c:v>560</c:v>
                </c:pt>
                <c:pt idx="150">
                  <c:v>561</c:v>
                </c:pt>
                <c:pt idx="151">
                  <c:v>562</c:v>
                </c:pt>
                <c:pt idx="152">
                  <c:v>563</c:v>
                </c:pt>
                <c:pt idx="153">
                  <c:v>564</c:v>
                </c:pt>
                <c:pt idx="154">
                  <c:v>565</c:v>
                </c:pt>
                <c:pt idx="155">
                  <c:v>566</c:v>
                </c:pt>
                <c:pt idx="156">
                  <c:v>567</c:v>
                </c:pt>
                <c:pt idx="157">
                  <c:v>568</c:v>
                </c:pt>
                <c:pt idx="158">
                  <c:v>569</c:v>
                </c:pt>
                <c:pt idx="159">
                  <c:v>570</c:v>
                </c:pt>
                <c:pt idx="160">
                  <c:v>571</c:v>
                </c:pt>
                <c:pt idx="161">
                  <c:v>572</c:v>
                </c:pt>
                <c:pt idx="162">
                  <c:v>573</c:v>
                </c:pt>
                <c:pt idx="163">
                  <c:v>574</c:v>
                </c:pt>
                <c:pt idx="164">
                  <c:v>575</c:v>
                </c:pt>
                <c:pt idx="165">
                  <c:v>576</c:v>
                </c:pt>
                <c:pt idx="166">
                  <c:v>577</c:v>
                </c:pt>
                <c:pt idx="167">
                  <c:v>578</c:v>
                </c:pt>
                <c:pt idx="168">
                  <c:v>579</c:v>
                </c:pt>
                <c:pt idx="169">
                  <c:v>580</c:v>
                </c:pt>
                <c:pt idx="170">
                  <c:v>581</c:v>
                </c:pt>
                <c:pt idx="171">
                  <c:v>582</c:v>
                </c:pt>
                <c:pt idx="172">
                  <c:v>583</c:v>
                </c:pt>
                <c:pt idx="173">
                  <c:v>584</c:v>
                </c:pt>
                <c:pt idx="174">
                  <c:v>585</c:v>
                </c:pt>
                <c:pt idx="175">
                  <c:v>586</c:v>
                </c:pt>
                <c:pt idx="176">
                  <c:v>587</c:v>
                </c:pt>
                <c:pt idx="177">
                  <c:v>588</c:v>
                </c:pt>
                <c:pt idx="178">
                  <c:v>589</c:v>
                </c:pt>
                <c:pt idx="179">
                  <c:v>590</c:v>
                </c:pt>
                <c:pt idx="180">
                  <c:v>591</c:v>
                </c:pt>
                <c:pt idx="181">
                  <c:v>592</c:v>
                </c:pt>
                <c:pt idx="182">
                  <c:v>593</c:v>
                </c:pt>
                <c:pt idx="183">
                  <c:v>594</c:v>
                </c:pt>
                <c:pt idx="184">
                  <c:v>595</c:v>
                </c:pt>
                <c:pt idx="185">
                  <c:v>596</c:v>
                </c:pt>
                <c:pt idx="186">
                  <c:v>597</c:v>
                </c:pt>
                <c:pt idx="187">
                  <c:v>598</c:v>
                </c:pt>
                <c:pt idx="188">
                  <c:v>599</c:v>
                </c:pt>
                <c:pt idx="189">
                  <c:v>600</c:v>
                </c:pt>
                <c:pt idx="190">
                  <c:v>601</c:v>
                </c:pt>
                <c:pt idx="191">
                  <c:v>602</c:v>
                </c:pt>
                <c:pt idx="192">
                  <c:v>603</c:v>
                </c:pt>
                <c:pt idx="193">
                  <c:v>604</c:v>
                </c:pt>
                <c:pt idx="194">
                  <c:v>605</c:v>
                </c:pt>
                <c:pt idx="195">
                  <c:v>606</c:v>
                </c:pt>
                <c:pt idx="196">
                  <c:v>607</c:v>
                </c:pt>
                <c:pt idx="197">
                  <c:v>608</c:v>
                </c:pt>
                <c:pt idx="198">
                  <c:v>609</c:v>
                </c:pt>
                <c:pt idx="199">
                  <c:v>610</c:v>
                </c:pt>
                <c:pt idx="200">
                  <c:v>611</c:v>
                </c:pt>
                <c:pt idx="201">
                  <c:v>612</c:v>
                </c:pt>
                <c:pt idx="202">
                  <c:v>613</c:v>
                </c:pt>
                <c:pt idx="203">
                  <c:v>614</c:v>
                </c:pt>
                <c:pt idx="204">
                  <c:v>615</c:v>
                </c:pt>
                <c:pt idx="205">
                  <c:v>616</c:v>
                </c:pt>
                <c:pt idx="206">
                  <c:v>617</c:v>
                </c:pt>
                <c:pt idx="207">
                  <c:v>618</c:v>
                </c:pt>
                <c:pt idx="208">
                  <c:v>619</c:v>
                </c:pt>
                <c:pt idx="209">
                  <c:v>620</c:v>
                </c:pt>
                <c:pt idx="210">
                  <c:v>621</c:v>
                </c:pt>
                <c:pt idx="211">
                  <c:v>622</c:v>
                </c:pt>
                <c:pt idx="212">
                  <c:v>623</c:v>
                </c:pt>
                <c:pt idx="213">
                  <c:v>624</c:v>
                </c:pt>
                <c:pt idx="214">
                  <c:v>625</c:v>
                </c:pt>
                <c:pt idx="215">
                  <c:v>626</c:v>
                </c:pt>
                <c:pt idx="216">
                  <c:v>627</c:v>
                </c:pt>
                <c:pt idx="217">
                  <c:v>628</c:v>
                </c:pt>
                <c:pt idx="218">
                  <c:v>629</c:v>
                </c:pt>
                <c:pt idx="219">
                  <c:v>630</c:v>
                </c:pt>
                <c:pt idx="220">
                  <c:v>631</c:v>
                </c:pt>
                <c:pt idx="221">
                  <c:v>632</c:v>
                </c:pt>
                <c:pt idx="222">
                  <c:v>633</c:v>
                </c:pt>
                <c:pt idx="223">
                  <c:v>634</c:v>
                </c:pt>
                <c:pt idx="224">
                  <c:v>635</c:v>
                </c:pt>
                <c:pt idx="225">
                  <c:v>636</c:v>
                </c:pt>
                <c:pt idx="226">
                  <c:v>637</c:v>
                </c:pt>
                <c:pt idx="227">
                  <c:v>638</c:v>
                </c:pt>
                <c:pt idx="228">
                  <c:v>639</c:v>
                </c:pt>
                <c:pt idx="229">
                  <c:v>640</c:v>
                </c:pt>
                <c:pt idx="230">
                  <c:v>641</c:v>
                </c:pt>
                <c:pt idx="231">
                  <c:v>642</c:v>
                </c:pt>
                <c:pt idx="232">
                  <c:v>643</c:v>
                </c:pt>
                <c:pt idx="233">
                  <c:v>644</c:v>
                </c:pt>
              </c:numCache>
            </c:numRef>
          </c:xVal>
          <c:yVal>
            <c:numRef>
              <c:f>Graph!$B$413:$B$644</c:f>
              <c:numCache>
                <c:formatCode>General</c:formatCode>
                <c:ptCount val="232"/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08-4C53-BA4A-43923592E63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Graph!$A$412:$A$645</c:f>
              <c:numCache>
                <c:formatCode>General</c:formatCode>
                <c:ptCount val="234"/>
                <c:pt idx="0">
                  <c:v>411</c:v>
                </c:pt>
                <c:pt idx="1">
                  <c:v>412</c:v>
                </c:pt>
                <c:pt idx="2">
                  <c:v>413</c:v>
                </c:pt>
                <c:pt idx="3">
                  <c:v>414</c:v>
                </c:pt>
                <c:pt idx="4">
                  <c:v>415</c:v>
                </c:pt>
                <c:pt idx="5">
                  <c:v>416</c:v>
                </c:pt>
                <c:pt idx="6">
                  <c:v>417</c:v>
                </c:pt>
                <c:pt idx="7">
                  <c:v>418</c:v>
                </c:pt>
                <c:pt idx="8">
                  <c:v>419</c:v>
                </c:pt>
                <c:pt idx="9">
                  <c:v>420</c:v>
                </c:pt>
                <c:pt idx="10">
                  <c:v>421</c:v>
                </c:pt>
                <c:pt idx="11">
                  <c:v>422</c:v>
                </c:pt>
                <c:pt idx="12">
                  <c:v>423</c:v>
                </c:pt>
                <c:pt idx="13">
                  <c:v>424</c:v>
                </c:pt>
                <c:pt idx="14">
                  <c:v>425</c:v>
                </c:pt>
                <c:pt idx="15">
                  <c:v>426</c:v>
                </c:pt>
                <c:pt idx="16">
                  <c:v>427</c:v>
                </c:pt>
                <c:pt idx="17">
                  <c:v>428</c:v>
                </c:pt>
                <c:pt idx="18">
                  <c:v>429</c:v>
                </c:pt>
                <c:pt idx="19">
                  <c:v>430</c:v>
                </c:pt>
                <c:pt idx="20">
                  <c:v>431</c:v>
                </c:pt>
                <c:pt idx="21">
                  <c:v>432</c:v>
                </c:pt>
                <c:pt idx="22">
                  <c:v>433</c:v>
                </c:pt>
                <c:pt idx="23">
                  <c:v>434</c:v>
                </c:pt>
                <c:pt idx="24">
                  <c:v>435</c:v>
                </c:pt>
                <c:pt idx="25">
                  <c:v>436</c:v>
                </c:pt>
                <c:pt idx="26">
                  <c:v>437</c:v>
                </c:pt>
                <c:pt idx="27">
                  <c:v>438</c:v>
                </c:pt>
                <c:pt idx="28">
                  <c:v>439</c:v>
                </c:pt>
                <c:pt idx="29">
                  <c:v>440</c:v>
                </c:pt>
                <c:pt idx="30">
                  <c:v>441</c:v>
                </c:pt>
                <c:pt idx="31">
                  <c:v>442</c:v>
                </c:pt>
                <c:pt idx="32">
                  <c:v>443</c:v>
                </c:pt>
                <c:pt idx="33">
                  <c:v>444</c:v>
                </c:pt>
                <c:pt idx="34">
                  <c:v>445</c:v>
                </c:pt>
                <c:pt idx="35">
                  <c:v>446</c:v>
                </c:pt>
                <c:pt idx="36">
                  <c:v>447</c:v>
                </c:pt>
                <c:pt idx="37">
                  <c:v>448</c:v>
                </c:pt>
                <c:pt idx="38">
                  <c:v>449</c:v>
                </c:pt>
                <c:pt idx="39">
                  <c:v>450</c:v>
                </c:pt>
                <c:pt idx="40">
                  <c:v>451</c:v>
                </c:pt>
                <c:pt idx="41">
                  <c:v>452</c:v>
                </c:pt>
                <c:pt idx="42">
                  <c:v>453</c:v>
                </c:pt>
                <c:pt idx="43">
                  <c:v>454</c:v>
                </c:pt>
                <c:pt idx="44">
                  <c:v>455</c:v>
                </c:pt>
                <c:pt idx="45">
                  <c:v>456</c:v>
                </c:pt>
                <c:pt idx="46">
                  <c:v>457</c:v>
                </c:pt>
                <c:pt idx="47">
                  <c:v>458</c:v>
                </c:pt>
                <c:pt idx="48">
                  <c:v>459</c:v>
                </c:pt>
                <c:pt idx="49">
                  <c:v>460</c:v>
                </c:pt>
                <c:pt idx="50">
                  <c:v>461</c:v>
                </c:pt>
                <c:pt idx="51">
                  <c:v>462</c:v>
                </c:pt>
                <c:pt idx="52">
                  <c:v>463</c:v>
                </c:pt>
                <c:pt idx="53">
                  <c:v>464</c:v>
                </c:pt>
                <c:pt idx="54">
                  <c:v>465</c:v>
                </c:pt>
                <c:pt idx="55">
                  <c:v>466</c:v>
                </c:pt>
                <c:pt idx="56">
                  <c:v>467</c:v>
                </c:pt>
                <c:pt idx="57">
                  <c:v>468</c:v>
                </c:pt>
                <c:pt idx="58">
                  <c:v>469</c:v>
                </c:pt>
                <c:pt idx="59">
                  <c:v>470</c:v>
                </c:pt>
                <c:pt idx="60">
                  <c:v>471</c:v>
                </c:pt>
                <c:pt idx="61">
                  <c:v>472</c:v>
                </c:pt>
                <c:pt idx="62">
                  <c:v>473</c:v>
                </c:pt>
                <c:pt idx="63">
                  <c:v>474</c:v>
                </c:pt>
                <c:pt idx="64">
                  <c:v>475</c:v>
                </c:pt>
                <c:pt idx="65">
                  <c:v>476</c:v>
                </c:pt>
                <c:pt idx="66">
                  <c:v>477</c:v>
                </c:pt>
                <c:pt idx="67">
                  <c:v>478</c:v>
                </c:pt>
                <c:pt idx="68">
                  <c:v>479</c:v>
                </c:pt>
                <c:pt idx="69">
                  <c:v>480</c:v>
                </c:pt>
                <c:pt idx="70">
                  <c:v>481</c:v>
                </c:pt>
                <c:pt idx="71">
                  <c:v>482</c:v>
                </c:pt>
                <c:pt idx="72">
                  <c:v>483</c:v>
                </c:pt>
                <c:pt idx="73">
                  <c:v>484</c:v>
                </c:pt>
                <c:pt idx="74">
                  <c:v>485</c:v>
                </c:pt>
                <c:pt idx="75">
                  <c:v>486</c:v>
                </c:pt>
                <c:pt idx="76">
                  <c:v>487</c:v>
                </c:pt>
                <c:pt idx="77">
                  <c:v>488</c:v>
                </c:pt>
                <c:pt idx="78">
                  <c:v>489</c:v>
                </c:pt>
                <c:pt idx="79">
                  <c:v>490</c:v>
                </c:pt>
                <c:pt idx="80">
                  <c:v>491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497</c:v>
                </c:pt>
                <c:pt idx="87">
                  <c:v>498</c:v>
                </c:pt>
                <c:pt idx="88">
                  <c:v>499</c:v>
                </c:pt>
                <c:pt idx="89">
                  <c:v>500</c:v>
                </c:pt>
                <c:pt idx="90">
                  <c:v>501</c:v>
                </c:pt>
                <c:pt idx="91">
                  <c:v>502</c:v>
                </c:pt>
                <c:pt idx="92">
                  <c:v>503</c:v>
                </c:pt>
                <c:pt idx="93">
                  <c:v>504</c:v>
                </c:pt>
                <c:pt idx="94">
                  <c:v>505</c:v>
                </c:pt>
                <c:pt idx="95">
                  <c:v>506</c:v>
                </c:pt>
                <c:pt idx="96">
                  <c:v>507</c:v>
                </c:pt>
                <c:pt idx="97">
                  <c:v>508</c:v>
                </c:pt>
                <c:pt idx="98">
                  <c:v>509</c:v>
                </c:pt>
                <c:pt idx="99">
                  <c:v>510</c:v>
                </c:pt>
                <c:pt idx="100">
                  <c:v>511</c:v>
                </c:pt>
                <c:pt idx="101">
                  <c:v>512</c:v>
                </c:pt>
                <c:pt idx="102">
                  <c:v>513</c:v>
                </c:pt>
                <c:pt idx="103">
                  <c:v>514</c:v>
                </c:pt>
                <c:pt idx="104">
                  <c:v>515</c:v>
                </c:pt>
                <c:pt idx="105">
                  <c:v>516</c:v>
                </c:pt>
                <c:pt idx="106">
                  <c:v>517</c:v>
                </c:pt>
                <c:pt idx="107">
                  <c:v>518</c:v>
                </c:pt>
                <c:pt idx="108">
                  <c:v>519</c:v>
                </c:pt>
                <c:pt idx="109">
                  <c:v>520</c:v>
                </c:pt>
                <c:pt idx="110">
                  <c:v>521</c:v>
                </c:pt>
                <c:pt idx="111">
                  <c:v>522</c:v>
                </c:pt>
                <c:pt idx="112">
                  <c:v>523</c:v>
                </c:pt>
                <c:pt idx="113">
                  <c:v>524</c:v>
                </c:pt>
                <c:pt idx="114">
                  <c:v>525</c:v>
                </c:pt>
                <c:pt idx="115">
                  <c:v>526</c:v>
                </c:pt>
                <c:pt idx="116">
                  <c:v>527</c:v>
                </c:pt>
                <c:pt idx="117">
                  <c:v>528</c:v>
                </c:pt>
                <c:pt idx="118">
                  <c:v>529</c:v>
                </c:pt>
                <c:pt idx="119">
                  <c:v>530</c:v>
                </c:pt>
                <c:pt idx="120">
                  <c:v>531</c:v>
                </c:pt>
                <c:pt idx="121">
                  <c:v>532</c:v>
                </c:pt>
                <c:pt idx="122">
                  <c:v>533</c:v>
                </c:pt>
                <c:pt idx="123">
                  <c:v>534</c:v>
                </c:pt>
                <c:pt idx="124">
                  <c:v>535</c:v>
                </c:pt>
                <c:pt idx="125">
                  <c:v>536</c:v>
                </c:pt>
                <c:pt idx="126">
                  <c:v>537</c:v>
                </c:pt>
                <c:pt idx="127">
                  <c:v>538</c:v>
                </c:pt>
                <c:pt idx="128">
                  <c:v>539</c:v>
                </c:pt>
                <c:pt idx="129">
                  <c:v>540</c:v>
                </c:pt>
                <c:pt idx="130">
                  <c:v>541</c:v>
                </c:pt>
                <c:pt idx="131">
                  <c:v>542</c:v>
                </c:pt>
                <c:pt idx="132">
                  <c:v>543</c:v>
                </c:pt>
                <c:pt idx="133">
                  <c:v>544</c:v>
                </c:pt>
                <c:pt idx="134">
                  <c:v>545</c:v>
                </c:pt>
                <c:pt idx="135">
                  <c:v>546</c:v>
                </c:pt>
                <c:pt idx="136">
                  <c:v>547</c:v>
                </c:pt>
                <c:pt idx="137">
                  <c:v>548</c:v>
                </c:pt>
                <c:pt idx="138">
                  <c:v>549</c:v>
                </c:pt>
                <c:pt idx="139">
                  <c:v>550</c:v>
                </c:pt>
                <c:pt idx="140">
                  <c:v>551</c:v>
                </c:pt>
                <c:pt idx="141">
                  <c:v>552</c:v>
                </c:pt>
                <c:pt idx="142">
                  <c:v>553</c:v>
                </c:pt>
                <c:pt idx="143">
                  <c:v>554</c:v>
                </c:pt>
                <c:pt idx="144">
                  <c:v>555</c:v>
                </c:pt>
                <c:pt idx="145">
                  <c:v>556</c:v>
                </c:pt>
                <c:pt idx="146">
                  <c:v>557</c:v>
                </c:pt>
                <c:pt idx="147">
                  <c:v>558</c:v>
                </c:pt>
                <c:pt idx="148">
                  <c:v>559</c:v>
                </c:pt>
                <c:pt idx="149">
                  <c:v>560</c:v>
                </c:pt>
                <c:pt idx="150">
                  <c:v>561</c:v>
                </c:pt>
                <c:pt idx="151">
                  <c:v>562</c:v>
                </c:pt>
                <c:pt idx="152">
                  <c:v>563</c:v>
                </c:pt>
                <c:pt idx="153">
                  <c:v>564</c:v>
                </c:pt>
                <c:pt idx="154">
                  <c:v>565</c:v>
                </c:pt>
                <c:pt idx="155">
                  <c:v>566</c:v>
                </c:pt>
                <c:pt idx="156">
                  <c:v>567</c:v>
                </c:pt>
                <c:pt idx="157">
                  <c:v>568</c:v>
                </c:pt>
                <c:pt idx="158">
                  <c:v>569</c:v>
                </c:pt>
                <c:pt idx="159">
                  <c:v>570</c:v>
                </c:pt>
                <c:pt idx="160">
                  <c:v>571</c:v>
                </c:pt>
                <c:pt idx="161">
                  <c:v>572</c:v>
                </c:pt>
                <c:pt idx="162">
                  <c:v>573</c:v>
                </c:pt>
                <c:pt idx="163">
                  <c:v>574</c:v>
                </c:pt>
                <c:pt idx="164">
                  <c:v>575</c:v>
                </c:pt>
                <c:pt idx="165">
                  <c:v>576</c:v>
                </c:pt>
                <c:pt idx="166">
                  <c:v>577</c:v>
                </c:pt>
                <c:pt idx="167">
                  <c:v>578</c:v>
                </c:pt>
                <c:pt idx="168">
                  <c:v>579</c:v>
                </c:pt>
                <c:pt idx="169">
                  <c:v>580</c:v>
                </c:pt>
                <c:pt idx="170">
                  <c:v>581</c:v>
                </c:pt>
                <c:pt idx="171">
                  <c:v>582</c:v>
                </c:pt>
                <c:pt idx="172">
                  <c:v>583</c:v>
                </c:pt>
                <c:pt idx="173">
                  <c:v>584</c:v>
                </c:pt>
                <c:pt idx="174">
                  <c:v>585</c:v>
                </c:pt>
                <c:pt idx="175">
                  <c:v>586</c:v>
                </c:pt>
                <c:pt idx="176">
                  <c:v>587</c:v>
                </c:pt>
                <c:pt idx="177">
                  <c:v>588</c:v>
                </c:pt>
                <c:pt idx="178">
                  <c:v>589</c:v>
                </c:pt>
                <c:pt idx="179">
                  <c:v>590</c:v>
                </c:pt>
                <c:pt idx="180">
                  <c:v>591</c:v>
                </c:pt>
                <c:pt idx="181">
                  <c:v>592</c:v>
                </c:pt>
                <c:pt idx="182">
                  <c:v>593</c:v>
                </c:pt>
                <c:pt idx="183">
                  <c:v>594</c:v>
                </c:pt>
                <c:pt idx="184">
                  <c:v>595</c:v>
                </c:pt>
                <c:pt idx="185">
                  <c:v>596</c:v>
                </c:pt>
                <c:pt idx="186">
                  <c:v>597</c:v>
                </c:pt>
                <c:pt idx="187">
                  <c:v>598</c:v>
                </c:pt>
                <c:pt idx="188">
                  <c:v>599</c:v>
                </c:pt>
                <c:pt idx="189">
                  <c:v>600</c:v>
                </c:pt>
                <c:pt idx="190">
                  <c:v>601</c:v>
                </c:pt>
                <c:pt idx="191">
                  <c:v>602</c:v>
                </c:pt>
                <c:pt idx="192">
                  <c:v>603</c:v>
                </c:pt>
                <c:pt idx="193">
                  <c:v>604</c:v>
                </c:pt>
                <c:pt idx="194">
                  <c:v>605</c:v>
                </c:pt>
                <c:pt idx="195">
                  <c:v>606</c:v>
                </c:pt>
                <c:pt idx="196">
                  <c:v>607</c:v>
                </c:pt>
                <c:pt idx="197">
                  <c:v>608</c:v>
                </c:pt>
                <c:pt idx="198">
                  <c:v>609</c:v>
                </c:pt>
                <c:pt idx="199">
                  <c:v>610</c:v>
                </c:pt>
                <c:pt idx="200">
                  <c:v>611</c:v>
                </c:pt>
                <c:pt idx="201">
                  <c:v>612</c:v>
                </c:pt>
                <c:pt idx="202">
                  <c:v>613</c:v>
                </c:pt>
                <c:pt idx="203">
                  <c:v>614</c:v>
                </c:pt>
                <c:pt idx="204">
                  <c:v>615</c:v>
                </c:pt>
                <c:pt idx="205">
                  <c:v>616</c:v>
                </c:pt>
                <c:pt idx="206">
                  <c:v>617</c:v>
                </c:pt>
                <c:pt idx="207">
                  <c:v>618</c:v>
                </c:pt>
                <c:pt idx="208">
                  <c:v>619</c:v>
                </c:pt>
                <c:pt idx="209">
                  <c:v>620</c:v>
                </c:pt>
                <c:pt idx="210">
                  <c:v>621</c:v>
                </c:pt>
                <c:pt idx="211">
                  <c:v>622</c:v>
                </c:pt>
                <c:pt idx="212">
                  <c:v>623</c:v>
                </c:pt>
                <c:pt idx="213">
                  <c:v>624</c:v>
                </c:pt>
                <c:pt idx="214">
                  <c:v>625</c:v>
                </c:pt>
                <c:pt idx="215">
                  <c:v>626</c:v>
                </c:pt>
                <c:pt idx="216">
                  <c:v>627</c:v>
                </c:pt>
                <c:pt idx="217">
                  <c:v>628</c:v>
                </c:pt>
                <c:pt idx="218">
                  <c:v>629</c:v>
                </c:pt>
                <c:pt idx="219">
                  <c:v>630</c:v>
                </c:pt>
                <c:pt idx="220">
                  <c:v>631</c:v>
                </c:pt>
                <c:pt idx="221">
                  <c:v>632</c:v>
                </c:pt>
                <c:pt idx="222">
                  <c:v>633</c:v>
                </c:pt>
                <c:pt idx="223">
                  <c:v>634</c:v>
                </c:pt>
                <c:pt idx="224">
                  <c:v>635</c:v>
                </c:pt>
                <c:pt idx="225">
                  <c:v>636</c:v>
                </c:pt>
                <c:pt idx="226">
                  <c:v>637</c:v>
                </c:pt>
                <c:pt idx="227">
                  <c:v>638</c:v>
                </c:pt>
                <c:pt idx="228">
                  <c:v>639</c:v>
                </c:pt>
                <c:pt idx="229">
                  <c:v>640</c:v>
                </c:pt>
                <c:pt idx="230">
                  <c:v>641</c:v>
                </c:pt>
                <c:pt idx="231">
                  <c:v>642</c:v>
                </c:pt>
                <c:pt idx="232">
                  <c:v>643</c:v>
                </c:pt>
                <c:pt idx="233">
                  <c:v>644</c:v>
                </c:pt>
              </c:numCache>
            </c:numRef>
          </c:xVal>
          <c:yVal>
            <c:numRef>
              <c:f>Graph!$C$413:$C$644</c:f>
              <c:numCache>
                <c:formatCode>General</c:formatCode>
                <c:ptCount val="2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08-4C53-BA4A-43923592E63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Graph!$A$412:$A$645</c:f>
              <c:numCache>
                <c:formatCode>General</c:formatCode>
                <c:ptCount val="234"/>
                <c:pt idx="0">
                  <c:v>411</c:v>
                </c:pt>
                <c:pt idx="1">
                  <c:v>412</c:v>
                </c:pt>
                <c:pt idx="2">
                  <c:v>413</c:v>
                </c:pt>
                <c:pt idx="3">
                  <c:v>414</c:v>
                </c:pt>
                <c:pt idx="4">
                  <c:v>415</c:v>
                </c:pt>
                <c:pt idx="5">
                  <c:v>416</c:v>
                </c:pt>
                <c:pt idx="6">
                  <c:v>417</c:v>
                </c:pt>
                <c:pt idx="7">
                  <c:v>418</c:v>
                </c:pt>
                <c:pt idx="8">
                  <c:v>419</c:v>
                </c:pt>
                <c:pt idx="9">
                  <c:v>420</c:v>
                </c:pt>
                <c:pt idx="10">
                  <c:v>421</c:v>
                </c:pt>
                <c:pt idx="11">
                  <c:v>422</c:v>
                </c:pt>
                <c:pt idx="12">
                  <c:v>423</c:v>
                </c:pt>
                <c:pt idx="13">
                  <c:v>424</c:v>
                </c:pt>
                <c:pt idx="14">
                  <c:v>425</c:v>
                </c:pt>
                <c:pt idx="15">
                  <c:v>426</c:v>
                </c:pt>
                <c:pt idx="16">
                  <c:v>427</c:v>
                </c:pt>
                <c:pt idx="17">
                  <c:v>428</c:v>
                </c:pt>
                <c:pt idx="18">
                  <c:v>429</c:v>
                </c:pt>
                <c:pt idx="19">
                  <c:v>430</c:v>
                </c:pt>
                <c:pt idx="20">
                  <c:v>431</c:v>
                </c:pt>
                <c:pt idx="21">
                  <c:v>432</c:v>
                </c:pt>
                <c:pt idx="22">
                  <c:v>433</c:v>
                </c:pt>
                <c:pt idx="23">
                  <c:v>434</c:v>
                </c:pt>
                <c:pt idx="24">
                  <c:v>435</c:v>
                </c:pt>
                <c:pt idx="25">
                  <c:v>436</c:v>
                </c:pt>
                <c:pt idx="26">
                  <c:v>437</c:v>
                </c:pt>
                <c:pt idx="27">
                  <c:v>438</c:v>
                </c:pt>
                <c:pt idx="28">
                  <c:v>439</c:v>
                </c:pt>
                <c:pt idx="29">
                  <c:v>440</c:v>
                </c:pt>
                <c:pt idx="30">
                  <c:v>441</c:v>
                </c:pt>
                <c:pt idx="31">
                  <c:v>442</c:v>
                </c:pt>
                <c:pt idx="32">
                  <c:v>443</c:v>
                </c:pt>
                <c:pt idx="33">
                  <c:v>444</c:v>
                </c:pt>
                <c:pt idx="34">
                  <c:v>445</c:v>
                </c:pt>
                <c:pt idx="35">
                  <c:v>446</c:v>
                </c:pt>
                <c:pt idx="36">
                  <c:v>447</c:v>
                </c:pt>
                <c:pt idx="37">
                  <c:v>448</c:v>
                </c:pt>
                <c:pt idx="38">
                  <c:v>449</c:v>
                </c:pt>
                <c:pt idx="39">
                  <c:v>450</c:v>
                </c:pt>
                <c:pt idx="40">
                  <c:v>451</c:v>
                </c:pt>
                <c:pt idx="41">
                  <c:v>452</c:v>
                </c:pt>
                <c:pt idx="42">
                  <c:v>453</c:v>
                </c:pt>
                <c:pt idx="43">
                  <c:v>454</c:v>
                </c:pt>
                <c:pt idx="44">
                  <c:v>455</c:v>
                </c:pt>
                <c:pt idx="45">
                  <c:v>456</c:v>
                </c:pt>
                <c:pt idx="46">
                  <c:v>457</c:v>
                </c:pt>
                <c:pt idx="47">
                  <c:v>458</c:v>
                </c:pt>
                <c:pt idx="48">
                  <c:v>459</c:v>
                </c:pt>
                <c:pt idx="49">
                  <c:v>460</c:v>
                </c:pt>
                <c:pt idx="50">
                  <c:v>461</c:v>
                </c:pt>
                <c:pt idx="51">
                  <c:v>462</c:v>
                </c:pt>
                <c:pt idx="52">
                  <c:v>463</c:v>
                </c:pt>
                <c:pt idx="53">
                  <c:v>464</c:v>
                </c:pt>
                <c:pt idx="54">
                  <c:v>465</c:v>
                </c:pt>
                <c:pt idx="55">
                  <c:v>466</c:v>
                </c:pt>
                <c:pt idx="56">
                  <c:v>467</c:v>
                </c:pt>
                <c:pt idx="57">
                  <c:v>468</c:v>
                </c:pt>
                <c:pt idx="58">
                  <c:v>469</c:v>
                </c:pt>
                <c:pt idx="59">
                  <c:v>470</c:v>
                </c:pt>
                <c:pt idx="60">
                  <c:v>471</c:v>
                </c:pt>
                <c:pt idx="61">
                  <c:v>472</c:v>
                </c:pt>
                <c:pt idx="62">
                  <c:v>473</c:v>
                </c:pt>
                <c:pt idx="63">
                  <c:v>474</c:v>
                </c:pt>
                <c:pt idx="64">
                  <c:v>475</c:v>
                </c:pt>
                <c:pt idx="65">
                  <c:v>476</c:v>
                </c:pt>
                <c:pt idx="66">
                  <c:v>477</c:v>
                </c:pt>
                <c:pt idx="67">
                  <c:v>478</c:v>
                </c:pt>
                <c:pt idx="68">
                  <c:v>479</c:v>
                </c:pt>
                <c:pt idx="69">
                  <c:v>480</c:v>
                </c:pt>
                <c:pt idx="70">
                  <c:v>481</c:v>
                </c:pt>
                <c:pt idx="71">
                  <c:v>482</c:v>
                </c:pt>
                <c:pt idx="72">
                  <c:v>483</c:v>
                </c:pt>
                <c:pt idx="73">
                  <c:v>484</c:v>
                </c:pt>
                <c:pt idx="74">
                  <c:v>485</c:v>
                </c:pt>
                <c:pt idx="75">
                  <c:v>486</c:v>
                </c:pt>
                <c:pt idx="76">
                  <c:v>487</c:v>
                </c:pt>
                <c:pt idx="77">
                  <c:v>488</c:v>
                </c:pt>
                <c:pt idx="78">
                  <c:v>489</c:v>
                </c:pt>
                <c:pt idx="79">
                  <c:v>490</c:v>
                </c:pt>
                <c:pt idx="80">
                  <c:v>491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497</c:v>
                </c:pt>
                <c:pt idx="87">
                  <c:v>498</c:v>
                </c:pt>
                <c:pt idx="88">
                  <c:v>499</c:v>
                </c:pt>
                <c:pt idx="89">
                  <c:v>500</c:v>
                </c:pt>
                <c:pt idx="90">
                  <c:v>501</c:v>
                </c:pt>
                <c:pt idx="91">
                  <c:v>502</c:v>
                </c:pt>
                <c:pt idx="92">
                  <c:v>503</c:v>
                </c:pt>
                <c:pt idx="93">
                  <c:v>504</c:v>
                </c:pt>
                <c:pt idx="94">
                  <c:v>505</c:v>
                </c:pt>
                <c:pt idx="95">
                  <c:v>506</c:v>
                </c:pt>
                <c:pt idx="96">
                  <c:v>507</c:v>
                </c:pt>
                <c:pt idx="97">
                  <c:v>508</c:v>
                </c:pt>
                <c:pt idx="98">
                  <c:v>509</c:v>
                </c:pt>
                <c:pt idx="99">
                  <c:v>510</c:v>
                </c:pt>
                <c:pt idx="100">
                  <c:v>511</c:v>
                </c:pt>
                <c:pt idx="101">
                  <c:v>512</c:v>
                </c:pt>
                <c:pt idx="102">
                  <c:v>513</c:v>
                </c:pt>
                <c:pt idx="103">
                  <c:v>514</c:v>
                </c:pt>
                <c:pt idx="104">
                  <c:v>515</c:v>
                </c:pt>
                <c:pt idx="105">
                  <c:v>516</c:v>
                </c:pt>
                <c:pt idx="106">
                  <c:v>517</c:v>
                </c:pt>
                <c:pt idx="107">
                  <c:v>518</c:v>
                </c:pt>
                <c:pt idx="108">
                  <c:v>519</c:v>
                </c:pt>
                <c:pt idx="109">
                  <c:v>520</c:v>
                </c:pt>
                <c:pt idx="110">
                  <c:v>521</c:v>
                </c:pt>
                <c:pt idx="111">
                  <c:v>522</c:v>
                </c:pt>
                <c:pt idx="112">
                  <c:v>523</c:v>
                </c:pt>
                <c:pt idx="113">
                  <c:v>524</c:v>
                </c:pt>
                <c:pt idx="114">
                  <c:v>525</c:v>
                </c:pt>
                <c:pt idx="115">
                  <c:v>526</c:v>
                </c:pt>
                <c:pt idx="116">
                  <c:v>527</c:v>
                </c:pt>
                <c:pt idx="117">
                  <c:v>528</c:v>
                </c:pt>
                <c:pt idx="118">
                  <c:v>529</c:v>
                </c:pt>
                <c:pt idx="119">
                  <c:v>530</c:v>
                </c:pt>
                <c:pt idx="120">
                  <c:v>531</c:v>
                </c:pt>
                <c:pt idx="121">
                  <c:v>532</c:v>
                </c:pt>
                <c:pt idx="122">
                  <c:v>533</c:v>
                </c:pt>
                <c:pt idx="123">
                  <c:v>534</c:v>
                </c:pt>
                <c:pt idx="124">
                  <c:v>535</c:v>
                </c:pt>
                <c:pt idx="125">
                  <c:v>536</c:v>
                </c:pt>
                <c:pt idx="126">
                  <c:v>537</c:v>
                </c:pt>
                <c:pt idx="127">
                  <c:v>538</c:v>
                </c:pt>
                <c:pt idx="128">
                  <c:v>539</c:v>
                </c:pt>
                <c:pt idx="129">
                  <c:v>540</c:v>
                </c:pt>
                <c:pt idx="130">
                  <c:v>541</c:v>
                </c:pt>
                <c:pt idx="131">
                  <c:v>542</c:v>
                </c:pt>
                <c:pt idx="132">
                  <c:v>543</c:v>
                </c:pt>
                <c:pt idx="133">
                  <c:v>544</c:v>
                </c:pt>
                <c:pt idx="134">
                  <c:v>545</c:v>
                </c:pt>
                <c:pt idx="135">
                  <c:v>546</c:v>
                </c:pt>
                <c:pt idx="136">
                  <c:v>547</c:v>
                </c:pt>
                <c:pt idx="137">
                  <c:v>548</c:v>
                </c:pt>
                <c:pt idx="138">
                  <c:v>549</c:v>
                </c:pt>
                <c:pt idx="139">
                  <c:v>550</c:v>
                </c:pt>
                <c:pt idx="140">
                  <c:v>551</c:v>
                </c:pt>
                <c:pt idx="141">
                  <c:v>552</c:v>
                </c:pt>
                <c:pt idx="142">
                  <c:v>553</c:v>
                </c:pt>
                <c:pt idx="143">
                  <c:v>554</c:v>
                </c:pt>
                <c:pt idx="144">
                  <c:v>555</c:v>
                </c:pt>
                <c:pt idx="145">
                  <c:v>556</c:v>
                </c:pt>
                <c:pt idx="146">
                  <c:v>557</c:v>
                </c:pt>
                <c:pt idx="147">
                  <c:v>558</c:v>
                </c:pt>
                <c:pt idx="148">
                  <c:v>559</c:v>
                </c:pt>
                <c:pt idx="149">
                  <c:v>560</c:v>
                </c:pt>
                <c:pt idx="150">
                  <c:v>561</c:v>
                </c:pt>
                <c:pt idx="151">
                  <c:v>562</c:v>
                </c:pt>
                <c:pt idx="152">
                  <c:v>563</c:v>
                </c:pt>
                <c:pt idx="153">
                  <c:v>564</c:v>
                </c:pt>
                <c:pt idx="154">
                  <c:v>565</c:v>
                </c:pt>
                <c:pt idx="155">
                  <c:v>566</c:v>
                </c:pt>
                <c:pt idx="156">
                  <c:v>567</c:v>
                </c:pt>
                <c:pt idx="157">
                  <c:v>568</c:v>
                </c:pt>
                <c:pt idx="158">
                  <c:v>569</c:v>
                </c:pt>
                <c:pt idx="159">
                  <c:v>570</c:v>
                </c:pt>
                <c:pt idx="160">
                  <c:v>571</c:v>
                </c:pt>
                <c:pt idx="161">
                  <c:v>572</c:v>
                </c:pt>
                <c:pt idx="162">
                  <c:v>573</c:v>
                </c:pt>
                <c:pt idx="163">
                  <c:v>574</c:v>
                </c:pt>
                <c:pt idx="164">
                  <c:v>575</c:v>
                </c:pt>
                <c:pt idx="165">
                  <c:v>576</c:v>
                </c:pt>
                <c:pt idx="166">
                  <c:v>577</c:v>
                </c:pt>
                <c:pt idx="167">
                  <c:v>578</c:v>
                </c:pt>
                <c:pt idx="168">
                  <c:v>579</c:v>
                </c:pt>
                <c:pt idx="169">
                  <c:v>580</c:v>
                </c:pt>
                <c:pt idx="170">
                  <c:v>581</c:v>
                </c:pt>
                <c:pt idx="171">
                  <c:v>582</c:v>
                </c:pt>
                <c:pt idx="172">
                  <c:v>583</c:v>
                </c:pt>
                <c:pt idx="173">
                  <c:v>584</c:v>
                </c:pt>
                <c:pt idx="174">
                  <c:v>585</c:v>
                </c:pt>
                <c:pt idx="175">
                  <c:v>586</c:v>
                </c:pt>
                <c:pt idx="176">
                  <c:v>587</c:v>
                </c:pt>
                <c:pt idx="177">
                  <c:v>588</c:v>
                </c:pt>
                <c:pt idx="178">
                  <c:v>589</c:v>
                </c:pt>
                <c:pt idx="179">
                  <c:v>590</c:v>
                </c:pt>
                <c:pt idx="180">
                  <c:v>591</c:v>
                </c:pt>
                <c:pt idx="181">
                  <c:v>592</c:v>
                </c:pt>
                <c:pt idx="182">
                  <c:v>593</c:v>
                </c:pt>
                <c:pt idx="183">
                  <c:v>594</c:v>
                </c:pt>
                <c:pt idx="184">
                  <c:v>595</c:v>
                </c:pt>
                <c:pt idx="185">
                  <c:v>596</c:v>
                </c:pt>
                <c:pt idx="186">
                  <c:v>597</c:v>
                </c:pt>
                <c:pt idx="187">
                  <c:v>598</c:v>
                </c:pt>
                <c:pt idx="188">
                  <c:v>599</c:v>
                </c:pt>
                <c:pt idx="189">
                  <c:v>600</c:v>
                </c:pt>
                <c:pt idx="190">
                  <c:v>601</c:v>
                </c:pt>
                <c:pt idx="191">
                  <c:v>602</c:v>
                </c:pt>
                <c:pt idx="192">
                  <c:v>603</c:v>
                </c:pt>
                <c:pt idx="193">
                  <c:v>604</c:v>
                </c:pt>
                <c:pt idx="194">
                  <c:v>605</c:v>
                </c:pt>
                <c:pt idx="195">
                  <c:v>606</c:v>
                </c:pt>
                <c:pt idx="196">
                  <c:v>607</c:v>
                </c:pt>
                <c:pt idx="197">
                  <c:v>608</c:v>
                </c:pt>
                <c:pt idx="198">
                  <c:v>609</c:v>
                </c:pt>
                <c:pt idx="199">
                  <c:v>610</c:v>
                </c:pt>
                <c:pt idx="200">
                  <c:v>611</c:v>
                </c:pt>
                <c:pt idx="201">
                  <c:v>612</c:v>
                </c:pt>
                <c:pt idx="202">
                  <c:v>613</c:v>
                </c:pt>
                <c:pt idx="203">
                  <c:v>614</c:v>
                </c:pt>
                <c:pt idx="204">
                  <c:v>615</c:v>
                </c:pt>
                <c:pt idx="205">
                  <c:v>616</c:v>
                </c:pt>
                <c:pt idx="206">
                  <c:v>617</c:v>
                </c:pt>
                <c:pt idx="207">
                  <c:v>618</c:v>
                </c:pt>
                <c:pt idx="208">
                  <c:v>619</c:v>
                </c:pt>
                <c:pt idx="209">
                  <c:v>620</c:v>
                </c:pt>
                <c:pt idx="210">
                  <c:v>621</c:v>
                </c:pt>
                <c:pt idx="211">
                  <c:v>622</c:v>
                </c:pt>
                <c:pt idx="212">
                  <c:v>623</c:v>
                </c:pt>
                <c:pt idx="213">
                  <c:v>624</c:v>
                </c:pt>
                <c:pt idx="214">
                  <c:v>625</c:v>
                </c:pt>
                <c:pt idx="215">
                  <c:v>626</c:v>
                </c:pt>
                <c:pt idx="216">
                  <c:v>627</c:v>
                </c:pt>
                <c:pt idx="217">
                  <c:v>628</c:v>
                </c:pt>
                <c:pt idx="218">
                  <c:v>629</c:v>
                </c:pt>
                <c:pt idx="219">
                  <c:v>630</c:v>
                </c:pt>
                <c:pt idx="220">
                  <c:v>631</c:v>
                </c:pt>
                <c:pt idx="221">
                  <c:v>632</c:v>
                </c:pt>
                <c:pt idx="222">
                  <c:v>633</c:v>
                </c:pt>
                <c:pt idx="223">
                  <c:v>634</c:v>
                </c:pt>
                <c:pt idx="224">
                  <c:v>635</c:v>
                </c:pt>
                <c:pt idx="225">
                  <c:v>636</c:v>
                </c:pt>
                <c:pt idx="226">
                  <c:v>637</c:v>
                </c:pt>
                <c:pt idx="227">
                  <c:v>638</c:v>
                </c:pt>
                <c:pt idx="228">
                  <c:v>639</c:v>
                </c:pt>
                <c:pt idx="229">
                  <c:v>640</c:v>
                </c:pt>
                <c:pt idx="230">
                  <c:v>641</c:v>
                </c:pt>
                <c:pt idx="231">
                  <c:v>642</c:v>
                </c:pt>
                <c:pt idx="232">
                  <c:v>643</c:v>
                </c:pt>
                <c:pt idx="233">
                  <c:v>644</c:v>
                </c:pt>
              </c:numCache>
            </c:numRef>
          </c:xVal>
          <c:yVal>
            <c:numRef>
              <c:f>Graph!$E$413:$E$644</c:f>
              <c:numCache>
                <c:formatCode>General</c:formatCode>
                <c:ptCount val="232"/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08-4C53-BA4A-43923592E63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Graph!$A$412:$A$645</c:f>
              <c:numCache>
                <c:formatCode>General</c:formatCode>
                <c:ptCount val="234"/>
                <c:pt idx="0">
                  <c:v>411</c:v>
                </c:pt>
                <c:pt idx="1">
                  <c:v>412</c:v>
                </c:pt>
                <c:pt idx="2">
                  <c:v>413</c:v>
                </c:pt>
                <c:pt idx="3">
                  <c:v>414</c:v>
                </c:pt>
                <c:pt idx="4">
                  <c:v>415</c:v>
                </c:pt>
                <c:pt idx="5">
                  <c:v>416</c:v>
                </c:pt>
                <c:pt idx="6">
                  <c:v>417</c:v>
                </c:pt>
                <c:pt idx="7">
                  <c:v>418</c:v>
                </c:pt>
                <c:pt idx="8">
                  <c:v>419</c:v>
                </c:pt>
                <c:pt idx="9">
                  <c:v>420</c:v>
                </c:pt>
                <c:pt idx="10">
                  <c:v>421</c:v>
                </c:pt>
                <c:pt idx="11">
                  <c:v>422</c:v>
                </c:pt>
                <c:pt idx="12">
                  <c:v>423</c:v>
                </c:pt>
                <c:pt idx="13">
                  <c:v>424</c:v>
                </c:pt>
                <c:pt idx="14">
                  <c:v>425</c:v>
                </c:pt>
                <c:pt idx="15">
                  <c:v>426</c:v>
                </c:pt>
                <c:pt idx="16">
                  <c:v>427</c:v>
                </c:pt>
                <c:pt idx="17">
                  <c:v>428</c:v>
                </c:pt>
                <c:pt idx="18">
                  <c:v>429</c:v>
                </c:pt>
                <c:pt idx="19">
                  <c:v>430</c:v>
                </c:pt>
                <c:pt idx="20">
                  <c:v>431</c:v>
                </c:pt>
                <c:pt idx="21">
                  <c:v>432</c:v>
                </c:pt>
                <c:pt idx="22">
                  <c:v>433</c:v>
                </c:pt>
                <c:pt idx="23">
                  <c:v>434</c:v>
                </c:pt>
                <c:pt idx="24">
                  <c:v>435</c:v>
                </c:pt>
                <c:pt idx="25">
                  <c:v>436</c:v>
                </c:pt>
                <c:pt idx="26">
                  <c:v>437</c:v>
                </c:pt>
                <c:pt idx="27">
                  <c:v>438</c:v>
                </c:pt>
                <c:pt idx="28">
                  <c:v>439</c:v>
                </c:pt>
                <c:pt idx="29">
                  <c:v>440</c:v>
                </c:pt>
                <c:pt idx="30">
                  <c:v>441</c:v>
                </c:pt>
                <c:pt idx="31">
                  <c:v>442</c:v>
                </c:pt>
                <c:pt idx="32">
                  <c:v>443</c:v>
                </c:pt>
                <c:pt idx="33">
                  <c:v>444</c:v>
                </c:pt>
                <c:pt idx="34">
                  <c:v>445</c:v>
                </c:pt>
                <c:pt idx="35">
                  <c:v>446</c:v>
                </c:pt>
                <c:pt idx="36">
                  <c:v>447</c:v>
                </c:pt>
                <c:pt idx="37">
                  <c:v>448</c:v>
                </c:pt>
                <c:pt idx="38">
                  <c:v>449</c:v>
                </c:pt>
                <c:pt idx="39">
                  <c:v>450</c:v>
                </c:pt>
                <c:pt idx="40">
                  <c:v>451</c:v>
                </c:pt>
                <c:pt idx="41">
                  <c:v>452</c:v>
                </c:pt>
                <c:pt idx="42">
                  <c:v>453</c:v>
                </c:pt>
                <c:pt idx="43">
                  <c:v>454</c:v>
                </c:pt>
                <c:pt idx="44">
                  <c:v>455</c:v>
                </c:pt>
                <c:pt idx="45">
                  <c:v>456</c:v>
                </c:pt>
                <c:pt idx="46">
                  <c:v>457</c:v>
                </c:pt>
                <c:pt idx="47">
                  <c:v>458</c:v>
                </c:pt>
                <c:pt idx="48">
                  <c:v>459</c:v>
                </c:pt>
                <c:pt idx="49">
                  <c:v>460</c:v>
                </c:pt>
                <c:pt idx="50">
                  <c:v>461</c:v>
                </c:pt>
                <c:pt idx="51">
                  <c:v>462</c:v>
                </c:pt>
                <c:pt idx="52">
                  <c:v>463</c:v>
                </c:pt>
                <c:pt idx="53">
                  <c:v>464</c:v>
                </c:pt>
                <c:pt idx="54">
                  <c:v>465</c:v>
                </c:pt>
                <c:pt idx="55">
                  <c:v>466</c:v>
                </c:pt>
                <c:pt idx="56">
                  <c:v>467</c:v>
                </c:pt>
                <c:pt idx="57">
                  <c:v>468</c:v>
                </c:pt>
                <c:pt idx="58">
                  <c:v>469</c:v>
                </c:pt>
                <c:pt idx="59">
                  <c:v>470</c:v>
                </c:pt>
                <c:pt idx="60">
                  <c:v>471</c:v>
                </c:pt>
                <c:pt idx="61">
                  <c:v>472</c:v>
                </c:pt>
                <c:pt idx="62">
                  <c:v>473</c:v>
                </c:pt>
                <c:pt idx="63">
                  <c:v>474</c:v>
                </c:pt>
                <c:pt idx="64">
                  <c:v>475</c:v>
                </c:pt>
                <c:pt idx="65">
                  <c:v>476</c:v>
                </c:pt>
                <c:pt idx="66">
                  <c:v>477</c:v>
                </c:pt>
                <c:pt idx="67">
                  <c:v>478</c:v>
                </c:pt>
                <c:pt idx="68">
                  <c:v>479</c:v>
                </c:pt>
                <c:pt idx="69">
                  <c:v>480</c:v>
                </c:pt>
                <c:pt idx="70">
                  <c:v>481</c:v>
                </c:pt>
                <c:pt idx="71">
                  <c:v>482</c:v>
                </c:pt>
                <c:pt idx="72">
                  <c:v>483</c:v>
                </c:pt>
                <c:pt idx="73">
                  <c:v>484</c:v>
                </c:pt>
                <c:pt idx="74">
                  <c:v>485</c:v>
                </c:pt>
                <c:pt idx="75">
                  <c:v>486</c:v>
                </c:pt>
                <c:pt idx="76">
                  <c:v>487</c:v>
                </c:pt>
                <c:pt idx="77">
                  <c:v>488</c:v>
                </c:pt>
                <c:pt idx="78">
                  <c:v>489</c:v>
                </c:pt>
                <c:pt idx="79">
                  <c:v>490</c:v>
                </c:pt>
                <c:pt idx="80">
                  <c:v>491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497</c:v>
                </c:pt>
                <c:pt idx="87">
                  <c:v>498</c:v>
                </c:pt>
                <c:pt idx="88">
                  <c:v>499</c:v>
                </c:pt>
                <c:pt idx="89">
                  <c:v>500</c:v>
                </c:pt>
                <c:pt idx="90">
                  <c:v>501</c:v>
                </c:pt>
                <c:pt idx="91">
                  <c:v>502</c:v>
                </c:pt>
                <c:pt idx="92">
                  <c:v>503</c:v>
                </c:pt>
                <c:pt idx="93">
                  <c:v>504</c:v>
                </c:pt>
                <c:pt idx="94">
                  <c:v>505</c:v>
                </c:pt>
                <c:pt idx="95">
                  <c:v>506</c:v>
                </c:pt>
                <c:pt idx="96">
                  <c:v>507</c:v>
                </c:pt>
                <c:pt idx="97">
                  <c:v>508</c:v>
                </c:pt>
                <c:pt idx="98">
                  <c:v>509</c:v>
                </c:pt>
                <c:pt idx="99">
                  <c:v>510</c:v>
                </c:pt>
                <c:pt idx="100">
                  <c:v>511</c:v>
                </c:pt>
                <c:pt idx="101">
                  <c:v>512</c:v>
                </c:pt>
                <c:pt idx="102">
                  <c:v>513</c:v>
                </c:pt>
                <c:pt idx="103">
                  <c:v>514</c:v>
                </c:pt>
                <c:pt idx="104">
                  <c:v>515</c:v>
                </c:pt>
                <c:pt idx="105">
                  <c:v>516</c:v>
                </c:pt>
                <c:pt idx="106">
                  <c:v>517</c:v>
                </c:pt>
                <c:pt idx="107">
                  <c:v>518</c:v>
                </c:pt>
                <c:pt idx="108">
                  <c:v>519</c:v>
                </c:pt>
                <c:pt idx="109">
                  <c:v>520</c:v>
                </c:pt>
                <c:pt idx="110">
                  <c:v>521</c:v>
                </c:pt>
                <c:pt idx="111">
                  <c:v>522</c:v>
                </c:pt>
                <c:pt idx="112">
                  <c:v>523</c:v>
                </c:pt>
                <c:pt idx="113">
                  <c:v>524</c:v>
                </c:pt>
                <c:pt idx="114">
                  <c:v>525</c:v>
                </c:pt>
                <c:pt idx="115">
                  <c:v>526</c:v>
                </c:pt>
                <c:pt idx="116">
                  <c:v>527</c:v>
                </c:pt>
                <c:pt idx="117">
                  <c:v>528</c:v>
                </c:pt>
                <c:pt idx="118">
                  <c:v>529</c:v>
                </c:pt>
                <c:pt idx="119">
                  <c:v>530</c:v>
                </c:pt>
                <c:pt idx="120">
                  <c:v>531</c:v>
                </c:pt>
                <c:pt idx="121">
                  <c:v>532</c:v>
                </c:pt>
                <c:pt idx="122">
                  <c:v>533</c:v>
                </c:pt>
                <c:pt idx="123">
                  <c:v>534</c:v>
                </c:pt>
                <c:pt idx="124">
                  <c:v>535</c:v>
                </c:pt>
                <c:pt idx="125">
                  <c:v>536</c:v>
                </c:pt>
                <c:pt idx="126">
                  <c:v>537</c:v>
                </c:pt>
                <c:pt idx="127">
                  <c:v>538</c:v>
                </c:pt>
                <c:pt idx="128">
                  <c:v>539</c:v>
                </c:pt>
                <c:pt idx="129">
                  <c:v>540</c:v>
                </c:pt>
                <c:pt idx="130">
                  <c:v>541</c:v>
                </c:pt>
                <c:pt idx="131">
                  <c:v>542</c:v>
                </c:pt>
                <c:pt idx="132">
                  <c:v>543</c:v>
                </c:pt>
                <c:pt idx="133">
                  <c:v>544</c:v>
                </c:pt>
                <c:pt idx="134">
                  <c:v>545</c:v>
                </c:pt>
                <c:pt idx="135">
                  <c:v>546</c:v>
                </c:pt>
                <c:pt idx="136">
                  <c:v>547</c:v>
                </c:pt>
                <c:pt idx="137">
                  <c:v>548</c:v>
                </c:pt>
                <c:pt idx="138">
                  <c:v>549</c:v>
                </c:pt>
                <c:pt idx="139">
                  <c:v>550</c:v>
                </c:pt>
                <c:pt idx="140">
                  <c:v>551</c:v>
                </c:pt>
                <c:pt idx="141">
                  <c:v>552</c:v>
                </c:pt>
                <c:pt idx="142">
                  <c:v>553</c:v>
                </c:pt>
                <c:pt idx="143">
                  <c:v>554</c:v>
                </c:pt>
                <c:pt idx="144">
                  <c:v>555</c:v>
                </c:pt>
                <c:pt idx="145">
                  <c:v>556</c:v>
                </c:pt>
                <c:pt idx="146">
                  <c:v>557</c:v>
                </c:pt>
                <c:pt idx="147">
                  <c:v>558</c:v>
                </c:pt>
                <c:pt idx="148">
                  <c:v>559</c:v>
                </c:pt>
                <c:pt idx="149">
                  <c:v>560</c:v>
                </c:pt>
                <c:pt idx="150">
                  <c:v>561</c:v>
                </c:pt>
                <c:pt idx="151">
                  <c:v>562</c:v>
                </c:pt>
                <c:pt idx="152">
                  <c:v>563</c:v>
                </c:pt>
                <c:pt idx="153">
                  <c:v>564</c:v>
                </c:pt>
                <c:pt idx="154">
                  <c:v>565</c:v>
                </c:pt>
                <c:pt idx="155">
                  <c:v>566</c:v>
                </c:pt>
                <c:pt idx="156">
                  <c:v>567</c:v>
                </c:pt>
                <c:pt idx="157">
                  <c:v>568</c:v>
                </c:pt>
                <c:pt idx="158">
                  <c:v>569</c:v>
                </c:pt>
                <c:pt idx="159">
                  <c:v>570</c:v>
                </c:pt>
                <c:pt idx="160">
                  <c:v>571</c:v>
                </c:pt>
                <c:pt idx="161">
                  <c:v>572</c:v>
                </c:pt>
                <c:pt idx="162">
                  <c:v>573</c:v>
                </c:pt>
                <c:pt idx="163">
                  <c:v>574</c:v>
                </c:pt>
                <c:pt idx="164">
                  <c:v>575</c:v>
                </c:pt>
                <c:pt idx="165">
                  <c:v>576</c:v>
                </c:pt>
                <c:pt idx="166">
                  <c:v>577</c:v>
                </c:pt>
                <c:pt idx="167">
                  <c:v>578</c:v>
                </c:pt>
                <c:pt idx="168">
                  <c:v>579</c:v>
                </c:pt>
                <c:pt idx="169">
                  <c:v>580</c:v>
                </c:pt>
                <c:pt idx="170">
                  <c:v>581</c:v>
                </c:pt>
                <c:pt idx="171">
                  <c:v>582</c:v>
                </c:pt>
                <c:pt idx="172">
                  <c:v>583</c:v>
                </c:pt>
                <c:pt idx="173">
                  <c:v>584</c:v>
                </c:pt>
                <c:pt idx="174">
                  <c:v>585</c:v>
                </c:pt>
                <c:pt idx="175">
                  <c:v>586</c:v>
                </c:pt>
                <c:pt idx="176">
                  <c:v>587</c:v>
                </c:pt>
                <c:pt idx="177">
                  <c:v>588</c:v>
                </c:pt>
                <c:pt idx="178">
                  <c:v>589</c:v>
                </c:pt>
                <c:pt idx="179">
                  <c:v>590</c:v>
                </c:pt>
                <c:pt idx="180">
                  <c:v>591</c:v>
                </c:pt>
                <c:pt idx="181">
                  <c:v>592</c:v>
                </c:pt>
                <c:pt idx="182">
                  <c:v>593</c:v>
                </c:pt>
                <c:pt idx="183">
                  <c:v>594</c:v>
                </c:pt>
                <c:pt idx="184">
                  <c:v>595</c:v>
                </c:pt>
                <c:pt idx="185">
                  <c:v>596</c:v>
                </c:pt>
                <c:pt idx="186">
                  <c:v>597</c:v>
                </c:pt>
                <c:pt idx="187">
                  <c:v>598</c:v>
                </c:pt>
                <c:pt idx="188">
                  <c:v>599</c:v>
                </c:pt>
                <c:pt idx="189">
                  <c:v>600</c:v>
                </c:pt>
                <c:pt idx="190">
                  <c:v>601</c:v>
                </c:pt>
                <c:pt idx="191">
                  <c:v>602</c:v>
                </c:pt>
                <c:pt idx="192">
                  <c:v>603</c:v>
                </c:pt>
                <c:pt idx="193">
                  <c:v>604</c:v>
                </c:pt>
                <c:pt idx="194">
                  <c:v>605</c:v>
                </c:pt>
                <c:pt idx="195">
                  <c:v>606</c:v>
                </c:pt>
                <c:pt idx="196">
                  <c:v>607</c:v>
                </c:pt>
                <c:pt idx="197">
                  <c:v>608</c:v>
                </c:pt>
                <c:pt idx="198">
                  <c:v>609</c:v>
                </c:pt>
                <c:pt idx="199">
                  <c:v>610</c:v>
                </c:pt>
                <c:pt idx="200">
                  <c:v>611</c:v>
                </c:pt>
                <c:pt idx="201">
                  <c:v>612</c:v>
                </c:pt>
                <c:pt idx="202">
                  <c:v>613</c:v>
                </c:pt>
                <c:pt idx="203">
                  <c:v>614</c:v>
                </c:pt>
                <c:pt idx="204">
                  <c:v>615</c:v>
                </c:pt>
                <c:pt idx="205">
                  <c:v>616</c:v>
                </c:pt>
                <c:pt idx="206">
                  <c:v>617</c:v>
                </c:pt>
                <c:pt idx="207">
                  <c:v>618</c:v>
                </c:pt>
                <c:pt idx="208">
                  <c:v>619</c:v>
                </c:pt>
                <c:pt idx="209">
                  <c:v>620</c:v>
                </c:pt>
                <c:pt idx="210">
                  <c:v>621</c:v>
                </c:pt>
                <c:pt idx="211">
                  <c:v>622</c:v>
                </c:pt>
                <c:pt idx="212">
                  <c:v>623</c:v>
                </c:pt>
                <c:pt idx="213">
                  <c:v>624</c:v>
                </c:pt>
                <c:pt idx="214">
                  <c:v>625</c:v>
                </c:pt>
                <c:pt idx="215">
                  <c:v>626</c:v>
                </c:pt>
                <c:pt idx="216">
                  <c:v>627</c:v>
                </c:pt>
                <c:pt idx="217">
                  <c:v>628</c:v>
                </c:pt>
                <c:pt idx="218">
                  <c:v>629</c:v>
                </c:pt>
                <c:pt idx="219">
                  <c:v>630</c:v>
                </c:pt>
                <c:pt idx="220">
                  <c:v>631</c:v>
                </c:pt>
                <c:pt idx="221">
                  <c:v>632</c:v>
                </c:pt>
                <c:pt idx="222">
                  <c:v>633</c:v>
                </c:pt>
                <c:pt idx="223">
                  <c:v>634</c:v>
                </c:pt>
                <c:pt idx="224">
                  <c:v>635</c:v>
                </c:pt>
                <c:pt idx="225">
                  <c:v>636</c:v>
                </c:pt>
                <c:pt idx="226">
                  <c:v>637</c:v>
                </c:pt>
                <c:pt idx="227">
                  <c:v>638</c:v>
                </c:pt>
                <c:pt idx="228">
                  <c:v>639</c:v>
                </c:pt>
                <c:pt idx="229">
                  <c:v>640</c:v>
                </c:pt>
                <c:pt idx="230">
                  <c:v>641</c:v>
                </c:pt>
                <c:pt idx="231">
                  <c:v>642</c:v>
                </c:pt>
                <c:pt idx="232">
                  <c:v>643</c:v>
                </c:pt>
                <c:pt idx="233">
                  <c:v>644</c:v>
                </c:pt>
              </c:numCache>
            </c:numRef>
          </c:xVal>
          <c:yVal>
            <c:numRef>
              <c:f>Graph!$G$413:$G$644</c:f>
              <c:numCache>
                <c:formatCode>General</c:formatCode>
                <c:ptCount val="2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08-4C53-BA4A-43923592E63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Graph!$A$412:$A$645</c:f>
              <c:numCache>
                <c:formatCode>General</c:formatCode>
                <c:ptCount val="234"/>
                <c:pt idx="0">
                  <c:v>411</c:v>
                </c:pt>
                <c:pt idx="1">
                  <c:v>412</c:v>
                </c:pt>
                <c:pt idx="2">
                  <c:v>413</c:v>
                </c:pt>
                <c:pt idx="3">
                  <c:v>414</c:v>
                </c:pt>
                <c:pt idx="4">
                  <c:v>415</c:v>
                </c:pt>
                <c:pt idx="5">
                  <c:v>416</c:v>
                </c:pt>
                <c:pt idx="6">
                  <c:v>417</c:v>
                </c:pt>
                <c:pt idx="7">
                  <c:v>418</c:v>
                </c:pt>
                <c:pt idx="8">
                  <c:v>419</c:v>
                </c:pt>
                <c:pt idx="9">
                  <c:v>420</c:v>
                </c:pt>
                <c:pt idx="10">
                  <c:v>421</c:v>
                </c:pt>
                <c:pt idx="11">
                  <c:v>422</c:v>
                </c:pt>
                <c:pt idx="12">
                  <c:v>423</c:v>
                </c:pt>
                <c:pt idx="13">
                  <c:v>424</c:v>
                </c:pt>
                <c:pt idx="14">
                  <c:v>425</c:v>
                </c:pt>
                <c:pt idx="15">
                  <c:v>426</c:v>
                </c:pt>
                <c:pt idx="16">
                  <c:v>427</c:v>
                </c:pt>
                <c:pt idx="17">
                  <c:v>428</c:v>
                </c:pt>
                <c:pt idx="18">
                  <c:v>429</c:v>
                </c:pt>
                <c:pt idx="19">
                  <c:v>430</c:v>
                </c:pt>
                <c:pt idx="20">
                  <c:v>431</c:v>
                </c:pt>
                <c:pt idx="21">
                  <c:v>432</c:v>
                </c:pt>
                <c:pt idx="22">
                  <c:v>433</c:v>
                </c:pt>
                <c:pt idx="23">
                  <c:v>434</c:v>
                </c:pt>
                <c:pt idx="24">
                  <c:v>435</c:v>
                </c:pt>
                <c:pt idx="25">
                  <c:v>436</c:v>
                </c:pt>
                <c:pt idx="26">
                  <c:v>437</c:v>
                </c:pt>
                <c:pt idx="27">
                  <c:v>438</c:v>
                </c:pt>
                <c:pt idx="28">
                  <c:v>439</c:v>
                </c:pt>
                <c:pt idx="29">
                  <c:v>440</c:v>
                </c:pt>
                <c:pt idx="30">
                  <c:v>441</c:v>
                </c:pt>
                <c:pt idx="31">
                  <c:v>442</c:v>
                </c:pt>
                <c:pt idx="32">
                  <c:v>443</c:v>
                </c:pt>
                <c:pt idx="33">
                  <c:v>444</c:v>
                </c:pt>
                <c:pt idx="34">
                  <c:v>445</c:v>
                </c:pt>
                <c:pt idx="35">
                  <c:v>446</c:v>
                </c:pt>
                <c:pt idx="36">
                  <c:v>447</c:v>
                </c:pt>
                <c:pt idx="37">
                  <c:v>448</c:v>
                </c:pt>
                <c:pt idx="38">
                  <c:v>449</c:v>
                </c:pt>
                <c:pt idx="39">
                  <c:v>450</c:v>
                </c:pt>
                <c:pt idx="40">
                  <c:v>451</c:v>
                </c:pt>
                <c:pt idx="41">
                  <c:v>452</c:v>
                </c:pt>
                <c:pt idx="42">
                  <c:v>453</c:v>
                </c:pt>
                <c:pt idx="43">
                  <c:v>454</c:v>
                </c:pt>
                <c:pt idx="44">
                  <c:v>455</c:v>
                </c:pt>
                <c:pt idx="45">
                  <c:v>456</c:v>
                </c:pt>
                <c:pt idx="46">
                  <c:v>457</c:v>
                </c:pt>
                <c:pt idx="47">
                  <c:v>458</c:v>
                </c:pt>
                <c:pt idx="48">
                  <c:v>459</c:v>
                </c:pt>
                <c:pt idx="49">
                  <c:v>460</c:v>
                </c:pt>
                <c:pt idx="50">
                  <c:v>461</c:v>
                </c:pt>
                <c:pt idx="51">
                  <c:v>462</c:v>
                </c:pt>
                <c:pt idx="52">
                  <c:v>463</c:v>
                </c:pt>
                <c:pt idx="53">
                  <c:v>464</c:v>
                </c:pt>
                <c:pt idx="54">
                  <c:v>465</c:v>
                </c:pt>
                <c:pt idx="55">
                  <c:v>466</c:v>
                </c:pt>
                <c:pt idx="56">
                  <c:v>467</c:v>
                </c:pt>
                <c:pt idx="57">
                  <c:v>468</c:v>
                </c:pt>
                <c:pt idx="58">
                  <c:v>469</c:v>
                </c:pt>
                <c:pt idx="59">
                  <c:v>470</c:v>
                </c:pt>
                <c:pt idx="60">
                  <c:v>471</c:v>
                </c:pt>
                <c:pt idx="61">
                  <c:v>472</c:v>
                </c:pt>
                <c:pt idx="62">
                  <c:v>473</c:v>
                </c:pt>
                <c:pt idx="63">
                  <c:v>474</c:v>
                </c:pt>
                <c:pt idx="64">
                  <c:v>475</c:v>
                </c:pt>
                <c:pt idx="65">
                  <c:v>476</c:v>
                </c:pt>
                <c:pt idx="66">
                  <c:v>477</c:v>
                </c:pt>
                <c:pt idx="67">
                  <c:v>478</c:v>
                </c:pt>
                <c:pt idx="68">
                  <c:v>479</c:v>
                </c:pt>
                <c:pt idx="69">
                  <c:v>480</c:v>
                </c:pt>
                <c:pt idx="70">
                  <c:v>481</c:v>
                </c:pt>
                <c:pt idx="71">
                  <c:v>482</c:v>
                </c:pt>
                <c:pt idx="72">
                  <c:v>483</c:v>
                </c:pt>
                <c:pt idx="73">
                  <c:v>484</c:v>
                </c:pt>
                <c:pt idx="74">
                  <c:v>485</c:v>
                </c:pt>
                <c:pt idx="75">
                  <c:v>486</c:v>
                </c:pt>
                <c:pt idx="76">
                  <c:v>487</c:v>
                </c:pt>
                <c:pt idx="77">
                  <c:v>488</c:v>
                </c:pt>
                <c:pt idx="78">
                  <c:v>489</c:v>
                </c:pt>
                <c:pt idx="79">
                  <c:v>490</c:v>
                </c:pt>
                <c:pt idx="80">
                  <c:v>491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497</c:v>
                </c:pt>
                <c:pt idx="87">
                  <c:v>498</c:v>
                </c:pt>
                <c:pt idx="88">
                  <c:v>499</c:v>
                </c:pt>
                <c:pt idx="89">
                  <c:v>500</c:v>
                </c:pt>
                <c:pt idx="90">
                  <c:v>501</c:v>
                </c:pt>
                <c:pt idx="91">
                  <c:v>502</c:v>
                </c:pt>
                <c:pt idx="92">
                  <c:v>503</c:v>
                </c:pt>
                <c:pt idx="93">
                  <c:v>504</c:v>
                </c:pt>
                <c:pt idx="94">
                  <c:v>505</c:v>
                </c:pt>
                <c:pt idx="95">
                  <c:v>506</c:v>
                </c:pt>
                <c:pt idx="96">
                  <c:v>507</c:v>
                </c:pt>
                <c:pt idx="97">
                  <c:v>508</c:v>
                </c:pt>
                <c:pt idx="98">
                  <c:v>509</c:v>
                </c:pt>
                <c:pt idx="99">
                  <c:v>510</c:v>
                </c:pt>
                <c:pt idx="100">
                  <c:v>511</c:v>
                </c:pt>
                <c:pt idx="101">
                  <c:v>512</c:v>
                </c:pt>
                <c:pt idx="102">
                  <c:v>513</c:v>
                </c:pt>
                <c:pt idx="103">
                  <c:v>514</c:v>
                </c:pt>
                <c:pt idx="104">
                  <c:v>515</c:v>
                </c:pt>
                <c:pt idx="105">
                  <c:v>516</c:v>
                </c:pt>
                <c:pt idx="106">
                  <c:v>517</c:v>
                </c:pt>
                <c:pt idx="107">
                  <c:v>518</c:v>
                </c:pt>
                <c:pt idx="108">
                  <c:v>519</c:v>
                </c:pt>
                <c:pt idx="109">
                  <c:v>520</c:v>
                </c:pt>
                <c:pt idx="110">
                  <c:v>521</c:v>
                </c:pt>
                <c:pt idx="111">
                  <c:v>522</c:v>
                </c:pt>
                <c:pt idx="112">
                  <c:v>523</c:v>
                </c:pt>
                <c:pt idx="113">
                  <c:v>524</c:v>
                </c:pt>
                <c:pt idx="114">
                  <c:v>525</c:v>
                </c:pt>
                <c:pt idx="115">
                  <c:v>526</c:v>
                </c:pt>
                <c:pt idx="116">
                  <c:v>527</c:v>
                </c:pt>
                <c:pt idx="117">
                  <c:v>528</c:v>
                </c:pt>
                <c:pt idx="118">
                  <c:v>529</c:v>
                </c:pt>
                <c:pt idx="119">
                  <c:v>530</c:v>
                </c:pt>
                <c:pt idx="120">
                  <c:v>531</c:v>
                </c:pt>
                <c:pt idx="121">
                  <c:v>532</c:v>
                </c:pt>
                <c:pt idx="122">
                  <c:v>533</c:v>
                </c:pt>
                <c:pt idx="123">
                  <c:v>534</c:v>
                </c:pt>
                <c:pt idx="124">
                  <c:v>535</c:v>
                </c:pt>
                <c:pt idx="125">
                  <c:v>536</c:v>
                </c:pt>
                <c:pt idx="126">
                  <c:v>537</c:v>
                </c:pt>
                <c:pt idx="127">
                  <c:v>538</c:v>
                </c:pt>
                <c:pt idx="128">
                  <c:v>539</c:v>
                </c:pt>
                <c:pt idx="129">
                  <c:v>540</c:v>
                </c:pt>
                <c:pt idx="130">
                  <c:v>541</c:v>
                </c:pt>
                <c:pt idx="131">
                  <c:v>542</c:v>
                </c:pt>
                <c:pt idx="132">
                  <c:v>543</c:v>
                </c:pt>
                <c:pt idx="133">
                  <c:v>544</c:v>
                </c:pt>
                <c:pt idx="134">
                  <c:v>545</c:v>
                </c:pt>
                <c:pt idx="135">
                  <c:v>546</c:v>
                </c:pt>
                <c:pt idx="136">
                  <c:v>547</c:v>
                </c:pt>
                <c:pt idx="137">
                  <c:v>548</c:v>
                </c:pt>
                <c:pt idx="138">
                  <c:v>549</c:v>
                </c:pt>
                <c:pt idx="139">
                  <c:v>550</c:v>
                </c:pt>
                <c:pt idx="140">
                  <c:v>551</c:v>
                </c:pt>
                <c:pt idx="141">
                  <c:v>552</c:v>
                </c:pt>
                <c:pt idx="142">
                  <c:v>553</c:v>
                </c:pt>
                <c:pt idx="143">
                  <c:v>554</c:v>
                </c:pt>
                <c:pt idx="144">
                  <c:v>555</c:v>
                </c:pt>
                <c:pt idx="145">
                  <c:v>556</c:v>
                </c:pt>
                <c:pt idx="146">
                  <c:v>557</c:v>
                </c:pt>
                <c:pt idx="147">
                  <c:v>558</c:v>
                </c:pt>
                <c:pt idx="148">
                  <c:v>559</c:v>
                </c:pt>
                <c:pt idx="149">
                  <c:v>560</c:v>
                </c:pt>
                <c:pt idx="150">
                  <c:v>561</c:v>
                </c:pt>
                <c:pt idx="151">
                  <c:v>562</c:v>
                </c:pt>
                <c:pt idx="152">
                  <c:v>563</c:v>
                </c:pt>
                <c:pt idx="153">
                  <c:v>564</c:v>
                </c:pt>
                <c:pt idx="154">
                  <c:v>565</c:v>
                </c:pt>
                <c:pt idx="155">
                  <c:v>566</c:v>
                </c:pt>
                <c:pt idx="156">
                  <c:v>567</c:v>
                </c:pt>
                <c:pt idx="157">
                  <c:v>568</c:v>
                </c:pt>
                <c:pt idx="158">
                  <c:v>569</c:v>
                </c:pt>
                <c:pt idx="159">
                  <c:v>570</c:v>
                </c:pt>
                <c:pt idx="160">
                  <c:v>571</c:v>
                </c:pt>
                <c:pt idx="161">
                  <c:v>572</c:v>
                </c:pt>
                <c:pt idx="162">
                  <c:v>573</c:v>
                </c:pt>
                <c:pt idx="163">
                  <c:v>574</c:v>
                </c:pt>
                <c:pt idx="164">
                  <c:v>575</c:v>
                </c:pt>
                <c:pt idx="165">
                  <c:v>576</c:v>
                </c:pt>
                <c:pt idx="166">
                  <c:v>577</c:v>
                </c:pt>
                <c:pt idx="167">
                  <c:v>578</c:v>
                </c:pt>
                <c:pt idx="168">
                  <c:v>579</c:v>
                </c:pt>
                <c:pt idx="169">
                  <c:v>580</c:v>
                </c:pt>
                <c:pt idx="170">
                  <c:v>581</c:v>
                </c:pt>
                <c:pt idx="171">
                  <c:v>582</c:v>
                </c:pt>
                <c:pt idx="172">
                  <c:v>583</c:v>
                </c:pt>
                <c:pt idx="173">
                  <c:v>584</c:v>
                </c:pt>
                <c:pt idx="174">
                  <c:v>585</c:v>
                </c:pt>
                <c:pt idx="175">
                  <c:v>586</c:v>
                </c:pt>
                <c:pt idx="176">
                  <c:v>587</c:v>
                </c:pt>
                <c:pt idx="177">
                  <c:v>588</c:v>
                </c:pt>
                <c:pt idx="178">
                  <c:v>589</c:v>
                </c:pt>
                <c:pt idx="179">
                  <c:v>590</c:v>
                </c:pt>
                <c:pt idx="180">
                  <c:v>591</c:v>
                </c:pt>
                <c:pt idx="181">
                  <c:v>592</c:v>
                </c:pt>
                <c:pt idx="182">
                  <c:v>593</c:v>
                </c:pt>
                <c:pt idx="183">
                  <c:v>594</c:v>
                </c:pt>
                <c:pt idx="184">
                  <c:v>595</c:v>
                </c:pt>
                <c:pt idx="185">
                  <c:v>596</c:v>
                </c:pt>
                <c:pt idx="186">
                  <c:v>597</c:v>
                </c:pt>
                <c:pt idx="187">
                  <c:v>598</c:v>
                </c:pt>
                <c:pt idx="188">
                  <c:v>599</c:v>
                </c:pt>
                <c:pt idx="189">
                  <c:v>600</c:v>
                </c:pt>
                <c:pt idx="190">
                  <c:v>601</c:v>
                </c:pt>
                <c:pt idx="191">
                  <c:v>602</c:v>
                </c:pt>
                <c:pt idx="192">
                  <c:v>603</c:v>
                </c:pt>
                <c:pt idx="193">
                  <c:v>604</c:v>
                </c:pt>
                <c:pt idx="194">
                  <c:v>605</c:v>
                </c:pt>
                <c:pt idx="195">
                  <c:v>606</c:v>
                </c:pt>
                <c:pt idx="196">
                  <c:v>607</c:v>
                </c:pt>
                <c:pt idx="197">
                  <c:v>608</c:v>
                </c:pt>
                <c:pt idx="198">
                  <c:v>609</c:v>
                </c:pt>
                <c:pt idx="199">
                  <c:v>610</c:v>
                </c:pt>
                <c:pt idx="200">
                  <c:v>611</c:v>
                </c:pt>
                <c:pt idx="201">
                  <c:v>612</c:v>
                </c:pt>
                <c:pt idx="202">
                  <c:v>613</c:v>
                </c:pt>
                <c:pt idx="203">
                  <c:v>614</c:v>
                </c:pt>
                <c:pt idx="204">
                  <c:v>615</c:v>
                </c:pt>
                <c:pt idx="205">
                  <c:v>616</c:v>
                </c:pt>
                <c:pt idx="206">
                  <c:v>617</c:v>
                </c:pt>
                <c:pt idx="207">
                  <c:v>618</c:v>
                </c:pt>
                <c:pt idx="208">
                  <c:v>619</c:v>
                </c:pt>
                <c:pt idx="209">
                  <c:v>620</c:v>
                </c:pt>
                <c:pt idx="210">
                  <c:v>621</c:v>
                </c:pt>
                <c:pt idx="211">
                  <c:v>622</c:v>
                </c:pt>
                <c:pt idx="212">
                  <c:v>623</c:v>
                </c:pt>
                <c:pt idx="213">
                  <c:v>624</c:v>
                </c:pt>
                <c:pt idx="214">
                  <c:v>625</c:v>
                </c:pt>
                <c:pt idx="215">
                  <c:v>626</c:v>
                </c:pt>
                <c:pt idx="216">
                  <c:v>627</c:v>
                </c:pt>
                <c:pt idx="217">
                  <c:v>628</c:v>
                </c:pt>
                <c:pt idx="218">
                  <c:v>629</c:v>
                </c:pt>
                <c:pt idx="219">
                  <c:v>630</c:v>
                </c:pt>
                <c:pt idx="220">
                  <c:v>631</c:v>
                </c:pt>
                <c:pt idx="221">
                  <c:v>632</c:v>
                </c:pt>
                <c:pt idx="222">
                  <c:v>633</c:v>
                </c:pt>
                <c:pt idx="223">
                  <c:v>634</c:v>
                </c:pt>
                <c:pt idx="224">
                  <c:v>635</c:v>
                </c:pt>
                <c:pt idx="225">
                  <c:v>636</c:v>
                </c:pt>
                <c:pt idx="226">
                  <c:v>637</c:v>
                </c:pt>
                <c:pt idx="227">
                  <c:v>638</c:v>
                </c:pt>
                <c:pt idx="228">
                  <c:v>639</c:v>
                </c:pt>
                <c:pt idx="229">
                  <c:v>640</c:v>
                </c:pt>
                <c:pt idx="230">
                  <c:v>641</c:v>
                </c:pt>
                <c:pt idx="231">
                  <c:v>642</c:v>
                </c:pt>
                <c:pt idx="232">
                  <c:v>643</c:v>
                </c:pt>
                <c:pt idx="233">
                  <c:v>644</c:v>
                </c:pt>
              </c:numCache>
            </c:numRef>
          </c:xVal>
          <c:yVal>
            <c:numRef>
              <c:f>Graph!$H$413:$H$644</c:f>
              <c:numCache>
                <c:formatCode>General</c:formatCode>
                <c:ptCount val="2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08-4C53-BA4A-43923592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4431"/>
        <c:axId val="59344911"/>
      </c:scatterChart>
      <c:valAx>
        <c:axId val="59344431"/>
        <c:scaling>
          <c:orientation val="minMax"/>
          <c:max val="644"/>
          <c:min val="411"/>
        </c:scaling>
        <c:delete val="0"/>
        <c:axPos val="b"/>
        <c:numFmt formatCode="General" sourceLinked="1"/>
        <c:majorTickMark val="out"/>
        <c:minorTickMark val="none"/>
        <c:tickLblPos val="nextTo"/>
        <c:crossAx val="59344911"/>
        <c:crosses val="autoZero"/>
        <c:crossBetween val="midCat"/>
      </c:valAx>
      <c:valAx>
        <c:axId val="593449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93444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Graph!$A$647:$A$846</c:f>
              <c:numCache>
                <c:formatCode>General</c:formatCode>
                <c:ptCount val="200"/>
                <c:pt idx="0">
                  <c:v>646</c:v>
                </c:pt>
                <c:pt idx="1">
                  <c:v>647</c:v>
                </c:pt>
                <c:pt idx="2">
                  <c:v>648</c:v>
                </c:pt>
                <c:pt idx="3">
                  <c:v>649</c:v>
                </c:pt>
                <c:pt idx="4">
                  <c:v>650</c:v>
                </c:pt>
                <c:pt idx="5">
                  <c:v>651</c:v>
                </c:pt>
                <c:pt idx="6">
                  <c:v>652</c:v>
                </c:pt>
                <c:pt idx="7">
                  <c:v>653</c:v>
                </c:pt>
                <c:pt idx="8">
                  <c:v>654</c:v>
                </c:pt>
                <c:pt idx="9">
                  <c:v>655</c:v>
                </c:pt>
                <c:pt idx="10">
                  <c:v>656</c:v>
                </c:pt>
                <c:pt idx="11">
                  <c:v>657</c:v>
                </c:pt>
                <c:pt idx="12">
                  <c:v>658</c:v>
                </c:pt>
                <c:pt idx="13">
                  <c:v>659</c:v>
                </c:pt>
                <c:pt idx="14">
                  <c:v>660</c:v>
                </c:pt>
                <c:pt idx="15">
                  <c:v>661</c:v>
                </c:pt>
                <c:pt idx="16">
                  <c:v>662</c:v>
                </c:pt>
                <c:pt idx="17">
                  <c:v>663</c:v>
                </c:pt>
                <c:pt idx="18">
                  <c:v>664</c:v>
                </c:pt>
                <c:pt idx="19">
                  <c:v>665</c:v>
                </c:pt>
                <c:pt idx="20">
                  <c:v>666</c:v>
                </c:pt>
                <c:pt idx="21">
                  <c:v>667</c:v>
                </c:pt>
                <c:pt idx="22">
                  <c:v>668</c:v>
                </c:pt>
                <c:pt idx="23">
                  <c:v>669</c:v>
                </c:pt>
                <c:pt idx="24">
                  <c:v>670</c:v>
                </c:pt>
                <c:pt idx="25">
                  <c:v>671</c:v>
                </c:pt>
                <c:pt idx="26">
                  <c:v>672</c:v>
                </c:pt>
                <c:pt idx="27">
                  <c:v>673</c:v>
                </c:pt>
                <c:pt idx="28">
                  <c:v>674</c:v>
                </c:pt>
                <c:pt idx="29">
                  <c:v>675</c:v>
                </c:pt>
                <c:pt idx="30">
                  <c:v>676</c:v>
                </c:pt>
                <c:pt idx="31">
                  <c:v>677</c:v>
                </c:pt>
                <c:pt idx="32">
                  <c:v>678</c:v>
                </c:pt>
                <c:pt idx="33">
                  <c:v>679</c:v>
                </c:pt>
                <c:pt idx="34">
                  <c:v>680</c:v>
                </c:pt>
                <c:pt idx="35">
                  <c:v>681</c:v>
                </c:pt>
                <c:pt idx="36">
                  <c:v>682</c:v>
                </c:pt>
                <c:pt idx="37">
                  <c:v>683</c:v>
                </c:pt>
                <c:pt idx="38">
                  <c:v>684</c:v>
                </c:pt>
                <c:pt idx="39">
                  <c:v>685</c:v>
                </c:pt>
                <c:pt idx="40">
                  <c:v>686</c:v>
                </c:pt>
                <c:pt idx="41">
                  <c:v>687</c:v>
                </c:pt>
                <c:pt idx="42">
                  <c:v>688</c:v>
                </c:pt>
                <c:pt idx="43">
                  <c:v>689</c:v>
                </c:pt>
                <c:pt idx="44">
                  <c:v>690</c:v>
                </c:pt>
                <c:pt idx="45">
                  <c:v>691</c:v>
                </c:pt>
                <c:pt idx="46">
                  <c:v>692</c:v>
                </c:pt>
                <c:pt idx="47">
                  <c:v>693</c:v>
                </c:pt>
                <c:pt idx="48">
                  <c:v>694</c:v>
                </c:pt>
                <c:pt idx="49">
                  <c:v>695</c:v>
                </c:pt>
                <c:pt idx="50">
                  <c:v>696</c:v>
                </c:pt>
                <c:pt idx="51">
                  <c:v>697</c:v>
                </c:pt>
                <c:pt idx="52">
                  <c:v>698</c:v>
                </c:pt>
                <c:pt idx="53">
                  <c:v>699</c:v>
                </c:pt>
                <c:pt idx="54">
                  <c:v>700</c:v>
                </c:pt>
                <c:pt idx="55">
                  <c:v>701</c:v>
                </c:pt>
                <c:pt idx="56">
                  <c:v>702</c:v>
                </c:pt>
                <c:pt idx="57">
                  <c:v>703</c:v>
                </c:pt>
                <c:pt idx="58">
                  <c:v>704</c:v>
                </c:pt>
                <c:pt idx="59">
                  <c:v>705</c:v>
                </c:pt>
                <c:pt idx="60">
                  <c:v>706</c:v>
                </c:pt>
                <c:pt idx="61">
                  <c:v>707</c:v>
                </c:pt>
                <c:pt idx="62">
                  <c:v>708</c:v>
                </c:pt>
                <c:pt idx="63">
                  <c:v>709</c:v>
                </c:pt>
                <c:pt idx="64">
                  <c:v>710</c:v>
                </c:pt>
                <c:pt idx="65">
                  <c:v>711</c:v>
                </c:pt>
                <c:pt idx="66">
                  <c:v>712</c:v>
                </c:pt>
                <c:pt idx="67">
                  <c:v>713</c:v>
                </c:pt>
                <c:pt idx="68">
                  <c:v>714</c:v>
                </c:pt>
                <c:pt idx="69">
                  <c:v>715</c:v>
                </c:pt>
                <c:pt idx="70">
                  <c:v>716</c:v>
                </c:pt>
                <c:pt idx="71">
                  <c:v>717</c:v>
                </c:pt>
                <c:pt idx="72">
                  <c:v>718</c:v>
                </c:pt>
                <c:pt idx="73">
                  <c:v>719</c:v>
                </c:pt>
                <c:pt idx="74">
                  <c:v>720</c:v>
                </c:pt>
                <c:pt idx="75">
                  <c:v>721</c:v>
                </c:pt>
                <c:pt idx="76">
                  <c:v>722</c:v>
                </c:pt>
                <c:pt idx="77">
                  <c:v>723</c:v>
                </c:pt>
                <c:pt idx="78">
                  <c:v>724</c:v>
                </c:pt>
                <c:pt idx="79">
                  <c:v>725</c:v>
                </c:pt>
                <c:pt idx="80">
                  <c:v>726</c:v>
                </c:pt>
                <c:pt idx="81">
                  <c:v>727</c:v>
                </c:pt>
                <c:pt idx="82">
                  <c:v>728</c:v>
                </c:pt>
                <c:pt idx="83">
                  <c:v>729</c:v>
                </c:pt>
                <c:pt idx="84">
                  <c:v>730</c:v>
                </c:pt>
                <c:pt idx="85">
                  <c:v>731</c:v>
                </c:pt>
                <c:pt idx="86">
                  <c:v>732</c:v>
                </c:pt>
                <c:pt idx="87">
                  <c:v>733</c:v>
                </c:pt>
                <c:pt idx="88">
                  <c:v>734</c:v>
                </c:pt>
                <c:pt idx="89">
                  <c:v>735</c:v>
                </c:pt>
                <c:pt idx="90">
                  <c:v>736</c:v>
                </c:pt>
                <c:pt idx="91">
                  <c:v>737</c:v>
                </c:pt>
                <c:pt idx="92">
                  <c:v>738</c:v>
                </c:pt>
                <c:pt idx="93">
                  <c:v>739</c:v>
                </c:pt>
                <c:pt idx="94">
                  <c:v>740</c:v>
                </c:pt>
                <c:pt idx="95">
                  <c:v>741</c:v>
                </c:pt>
                <c:pt idx="96">
                  <c:v>742</c:v>
                </c:pt>
                <c:pt idx="97">
                  <c:v>743</c:v>
                </c:pt>
                <c:pt idx="98">
                  <c:v>744</c:v>
                </c:pt>
                <c:pt idx="99">
                  <c:v>745</c:v>
                </c:pt>
                <c:pt idx="100">
                  <c:v>746</c:v>
                </c:pt>
                <c:pt idx="101">
                  <c:v>747</c:v>
                </c:pt>
                <c:pt idx="102">
                  <c:v>748</c:v>
                </c:pt>
                <c:pt idx="103">
                  <c:v>749</c:v>
                </c:pt>
                <c:pt idx="104">
                  <c:v>750</c:v>
                </c:pt>
                <c:pt idx="105">
                  <c:v>751</c:v>
                </c:pt>
                <c:pt idx="106">
                  <c:v>752</c:v>
                </c:pt>
                <c:pt idx="107">
                  <c:v>753</c:v>
                </c:pt>
                <c:pt idx="108">
                  <c:v>754</c:v>
                </c:pt>
                <c:pt idx="109">
                  <c:v>755</c:v>
                </c:pt>
                <c:pt idx="110">
                  <c:v>756</c:v>
                </c:pt>
                <c:pt idx="111">
                  <c:v>757</c:v>
                </c:pt>
                <c:pt idx="112">
                  <c:v>758</c:v>
                </c:pt>
                <c:pt idx="113">
                  <c:v>759</c:v>
                </c:pt>
                <c:pt idx="114">
                  <c:v>760</c:v>
                </c:pt>
                <c:pt idx="115">
                  <c:v>761</c:v>
                </c:pt>
                <c:pt idx="116">
                  <c:v>762</c:v>
                </c:pt>
                <c:pt idx="117">
                  <c:v>763</c:v>
                </c:pt>
                <c:pt idx="118">
                  <c:v>764</c:v>
                </c:pt>
                <c:pt idx="119">
                  <c:v>765</c:v>
                </c:pt>
                <c:pt idx="120">
                  <c:v>766</c:v>
                </c:pt>
                <c:pt idx="121">
                  <c:v>767</c:v>
                </c:pt>
                <c:pt idx="122">
                  <c:v>768</c:v>
                </c:pt>
                <c:pt idx="123">
                  <c:v>769</c:v>
                </c:pt>
                <c:pt idx="124">
                  <c:v>770</c:v>
                </c:pt>
                <c:pt idx="125">
                  <c:v>771</c:v>
                </c:pt>
                <c:pt idx="126">
                  <c:v>772</c:v>
                </c:pt>
                <c:pt idx="127">
                  <c:v>773</c:v>
                </c:pt>
                <c:pt idx="128">
                  <c:v>774</c:v>
                </c:pt>
                <c:pt idx="129">
                  <c:v>775</c:v>
                </c:pt>
                <c:pt idx="130">
                  <c:v>776</c:v>
                </c:pt>
                <c:pt idx="131">
                  <c:v>777</c:v>
                </c:pt>
                <c:pt idx="132">
                  <c:v>778</c:v>
                </c:pt>
                <c:pt idx="133">
                  <c:v>779</c:v>
                </c:pt>
                <c:pt idx="134">
                  <c:v>780</c:v>
                </c:pt>
                <c:pt idx="135">
                  <c:v>781</c:v>
                </c:pt>
                <c:pt idx="136">
                  <c:v>782</c:v>
                </c:pt>
                <c:pt idx="137">
                  <c:v>783</c:v>
                </c:pt>
                <c:pt idx="138">
                  <c:v>784</c:v>
                </c:pt>
                <c:pt idx="139">
                  <c:v>785</c:v>
                </c:pt>
                <c:pt idx="140">
                  <c:v>786</c:v>
                </c:pt>
                <c:pt idx="141">
                  <c:v>787</c:v>
                </c:pt>
                <c:pt idx="142">
                  <c:v>788</c:v>
                </c:pt>
                <c:pt idx="143">
                  <c:v>789</c:v>
                </c:pt>
                <c:pt idx="144">
                  <c:v>790</c:v>
                </c:pt>
                <c:pt idx="145">
                  <c:v>791</c:v>
                </c:pt>
                <c:pt idx="146">
                  <c:v>792</c:v>
                </c:pt>
                <c:pt idx="147">
                  <c:v>793</c:v>
                </c:pt>
                <c:pt idx="148">
                  <c:v>794</c:v>
                </c:pt>
                <c:pt idx="149">
                  <c:v>795</c:v>
                </c:pt>
                <c:pt idx="150">
                  <c:v>796</c:v>
                </c:pt>
                <c:pt idx="151">
                  <c:v>797</c:v>
                </c:pt>
                <c:pt idx="152">
                  <c:v>798</c:v>
                </c:pt>
                <c:pt idx="153">
                  <c:v>799</c:v>
                </c:pt>
                <c:pt idx="154">
                  <c:v>800</c:v>
                </c:pt>
                <c:pt idx="155">
                  <c:v>801</c:v>
                </c:pt>
                <c:pt idx="156">
                  <c:v>802</c:v>
                </c:pt>
                <c:pt idx="157">
                  <c:v>803</c:v>
                </c:pt>
                <c:pt idx="158">
                  <c:v>804</c:v>
                </c:pt>
                <c:pt idx="159">
                  <c:v>805</c:v>
                </c:pt>
                <c:pt idx="160">
                  <c:v>806</c:v>
                </c:pt>
                <c:pt idx="161">
                  <c:v>807</c:v>
                </c:pt>
                <c:pt idx="162">
                  <c:v>808</c:v>
                </c:pt>
                <c:pt idx="163">
                  <c:v>809</c:v>
                </c:pt>
                <c:pt idx="164">
                  <c:v>810</c:v>
                </c:pt>
                <c:pt idx="165">
                  <c:v>811</c:v>
                </c:pt>
                <c:pt idx="166">
                  <c:v>812</c:v>
                </c:pt>
                <c:pt idx="167">
                  <c:v>813</c:v>
                </c:pt>
                <c:pt idx="168">
                  <c:v>814</c:v>
                </c:pt>
                <c:pt idx="169">
                  <c:v>815</c:v>
                </c:pt>
                <c:pt idx="170">
                  <c:v>816</c:v>
                </c:pt>
                <c:pt idx="171">
                  <c:v>817</c:v>
                </c:pt>
                <c:pt idx="172">
                  <c:v>818</c:v>
                </c:pt>
                <c:pt idx="173">
                  <c:v>819</c:v>
                </c:pt>
                <c:pt idx="174">
                  <c:v>820</c:v>
                </c:pt>
                <c:pt idx="175">
                  <c:v>821</c:v>
                </c:pt>
                <c:pt idx="176">
                  <c:v>822</c:v>
                </c:pt>
                <c:pt idx="177">
                  <c:v>823</c:v>
                </c:pt>
                <c:pt idx="178">
                  <c:v>824</c:v>
                </c:pt>
                <c:pt idx="179">
                  <c:v>825</c:v>
                </c:pt>
                <c:pt idx="180">
                  <c:v>826</c:v>
                </c:pt>
                <c:pt idx="181">
                  <c:v>827</c:v>
                </c:pt>
                <c:pt idx="182">
                  <c:v>828</c:v>
                </c:pt>
                <c:pt idx="183">
                  <c:v>829</c:v>
                </c:pt>
                <c:pt idx="184">
                  <c:v>830</c:v>
                </c:pt>
                <c:pt idx="185">
                  <c:v>831</c:v>
                </c:pt>
                <c:pt idx="186">
                  <c:v>832</c:v>
                </c:pt>
                <c:pt idx="187">
                  <c:v>833</c:v>
                </c:pt>
                <c:pt idx="188">
                  <c:v>834</c:v>
                </c:pt>
                <c:pt idx="189">
                  <c:v>835</c:v>
                </c:pt>
                <c:pt idx="190">
                  <c:v>836</c:v>
                </c:pt>
                <c:pt idx="191">
                  <c:v>837</c:v>
                </c:pt>
                <c:pt idx="192">
                  <c:v>838</c:v>
                </c:pt>
                <c:pt idx="193">
                  <c:v>839</c:v>
                </c:pt>
                <c:pt idx="194">
                  <c:v>840</c:v>
                </c:pt>
                <c:pt idx="195">
                  <c:v>841</c:v>
                </c:pt>
                <c:pt idx="196">
                  <c:v>842</c:v>
                </c:pt>
                <c:pt idx="197">
                  <c:v>843</c:v>
                </c:pt>
                <c:pt idx="198">
                  <c:v>844</c:v>
                </c:pt>
                <c:pt idx="199">
                  <c:v>845</c:v>
                </c:pt>
              </c:numCache>
            </c:numRef>
          </c:xVal>
          <c:yVal>
            <c:numRef>
              <c:f>Graph!$D$648:$D$845</c:f>
              <c:numCache>
                <c:formatCode>General</c:formatCode>
                <c:ptCount val="198"/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9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6-4494-B33A-AC67714810CD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Graph!$A$647:$A$846</c:f>
              <c:numCache>
                <c:formatCode>General</c:formatCode>
                <c:ptCount val="200"/>
                <c:pt idx="0">
                  <c:v>646</c:v>
                </c:pt>
                <c:pt idx="1">
                  <c:v>647</c:v>
                </c:pt>
                <c:pt idx="2">
                  <c:v>648</c:v>
                </c:pt>
                <c:pt idx="3">
                  <c:v>649</c:v>
                </c:pt>
                <c:pt idx="4">
                  <c:v>650</c:v>
                </c:pt>
                <c:pt idx="5">
                  <c:v>651</c:v>
                </c:pt>
                <c:pt idx="6">
                  <c:v>652</c:v>
                </c:pt>
                <c:pt idx="7">
                  <c:v>653</c:v>
                </c:pt>
                <c:pt idx="8">
                  <c:v>654</c:v>
                </c:pt>
                <c:pt idx="9">
                  <c:v>655</c:v>
                </c:pt>
                <c:pt idx="10">
                  <c:v>656</c:v>
                </c:pt>
                <c:pt idx="11">
                  <c:v>657</c:v>
                </c:pt>
                <c:pt idx="12">
                  <c:v>658</c:v>
                </c:pt>
                <c:pt idx="13">
                  <c:v>659</c:v>
                </c:pt>
                <c:pt idx="14">
                  <c:v>660</c:v>
                </c:pt>
                <c:pt idx="15">
                  <c:v>661</c:v>
                </c:pt>
                <c:pt idx="16">
                  <c:v>662</c:v>
                </c:pt>
                <c:pt idx="17">
                  <c:v>663</c:v>
                </c:pt>
                <c:pt idx="18">
                  <c:v>664</c:v>
                </c:pt>
                <c:pt idx="19">
                  <c:v>665</c:v>
                </c:pt>
                <c:pt idx="20">
                  <c:v>666</c:v>
                </c:pt>
                <c:pt idx="21">
                  <c:v>667</c:v>
                </c:pt>
                <c:pt idx="22">
                  <c:v>668</c:v>
                </c:pt>
                <c:pt idx="23">
                  <c:v>669</c:v>
                </c:pt>
                <c:pt idx="24">
                  <c:v>670</c:v>
                </c:pt>
                <c:pt idx="25">
                  <c:v>671</c:v>
                </c:pt>
                <c:pt idx="26">
                  <c:v>672</c:v>
                </c:pt>
                <c:pt idx="27">
                  <c:v>673</c:v>
                </c:pt>
                <c:pt idx="28">
                  <c:v>674</c:v>
                </c:pt>
                <c:pt idx="29">
                  <c:v>675</c:v>
                </c:pt>
                <c:pt idx="30">
                  <c:v>676</c:v>
                </c:pt>
                <c:pt idx="31">
                  <c:v>677</c:v>
                </c:pt>
                <c:pt idx="32">
                  <c:v>678</c:v>
                </c:pt>
                <c:pt idx="33">
                  <c:v>679</c:v>
                </c:pt>
                <c:pt idx="34">
                  <c:v>680</c:v>
                </c:pt>
                <c:pt idx="35">
                  <c:v>681</c:v>
                </c:pt>
                <c:pt idx="36">
                  <c:v>682</c:v>
                </c:pt>
                <c:pt idx="37">
                  <c:v>683</c:v>
                </c:pt>
                <c:pt idx="38">
                  <c:v>684</c:v>
                </c:pt>
                <c:pt idx="39">
                  <c:v>685</c:v>
                </c:pt>
                <c:pt idx="40">
                  <c:v>686</c:v>
                </c:pt>
                <c:pt idx="41">
                  <c:v>687</c:v>
                </c:pt>
                <c:pt idx="42">
                  <c:v>688</c:v>
                </c:pt>
                <c:pt idx="43">
                  <c:v>689</c:v>
                </c:pt>
                <c:pt idx="44">
                  <c:v>690</c:v>
                </c:pt>
                <c:pt idx="45">
                  <c:v>691</c:v>
                </c:pt>
                <c:pt idx="46">
                  <c:v>692</c:v>
                </c:pt>
                <c:pt idx="47">
                  <c:v>693</c:v>
                </c:pt>
                <c:pt idx="48">
                  <c:v>694</c:v>
                </c:pt>
                <c:pt idx="49">
                  <c:v>695</c:v>
                </c:pt>
                <c:pt idx="50">
                  <c:v>696</c:v>
                </c:pt>
                <c:pt idx="51">
                  <c:v>697</c:v>
                </c:pt>
                <c:pt idx="52">
                  <c:v>698</c:v>
                </c:pt>
                <c:pt idx="53">
                  <c:v>699</c:v>
                </c:pt>
                <c:pt idx="54">
                  <c:v>700</c:v>
                </c:pt>
                <c:pt idx="55">
                  <c:v>701</c:v>
                </c:pt>
                <c:pt idx="56">
                  <c:v>702</c:v>
                </c:pt>
                <c:pt idx="57">
                  <c:v>703</c:v>
                </c:pt>
                <c:pt idx="58">
                  <c:v>704</c:v>
                </c:pt>
                <c:pt idx="59">
                  <c:v>705</c:v>
                </c:pt>
                <c:pt idx="60">
                  <c:v>706</c:v>
                </c:pt>
                <c:pt idx="61">
                  <c:v>707</c:v>
                </c:pt>
                <c:pt idx="62">
                  <c:v>708</c:v>
                </c:pt>
                <c:pt idx="63">
                  <c:v>709</c:v>
                </c:pt>
                <c:pt idx="64">
                  <c:v>710</c:v>
                </c:pt>
                <c:pt idx="65">
                  <c:v>711</c:v>
                </c:pt>
                <c:pt idx="66">
                  <c:v>712</c:v>
                </c:pt>
                <c:pt idx="67">
                  <c:v>713</c:v>
                </c:pt>
                <c:pt idx="68">
                  <c:v>714</c:v>
                </c:pt>
                <c:pt idx="69">
                  <c:v>715</c:v>
                </c:pt>
                <c:pt idx="70">
                  <c:v>716</c:v>
                </c:pt>
                <c:pt idx="71">
                  <c:v>717</c:v>
                </c:pt>
                <c:pt idx="72">
                  <c:v>718</c:v>
                </c:pt>
                <c:pt idx="73">
                  <c:v>719</c:v>
                </c:pt>
                <c:pt idx="74">
                  <c:v>720</c:v>
                </c:pt>
                <c:pt idx="75">
                  <c:v>721</c:v>
                </c:pt>
                <c:pt idx="76">
                  <c:v>722</c:v>
                </c:pt>
                <c:pt idx="77">
                  <c:v>723</c:v>
                </c:pt>
                <c:pt idx="78">
                  <c:v>724</c:v>
                </c:pt>
                <c:pt idx="79">
                  <c:v>725</c:v>
                </c:pt>
                <c:pt idx="80">
                  <c:v>726</c:v>
                </c:pt>
                <c:pt idx="81">
                  <c:v>727</c:v>
                </c:pt>
                <c:pt idx="82">
                  <c:v>728</c:v>
                </c:pt>
                <c:pt idx="83">
                  <c:v>729</c:v>
                </c:pt>
                <c:pt idx="84">
                  <c:v>730</c:v>
                </c:pt>
                <c:pt idx="85">
                  <c:v>731</c:v>
                </c:pt>
                <c:pt idx="86">
                  <c:v>732</c:v>
                </c:pt>
                <c:pt idx="87">
                  <c:v>733</c:v>
                </c:pt>
                <c:pt idx="88">
                  <c:v>734</c:v>
                </c:pt>
                <c:pt idx="89">
                  <c:v>735</c:v>
                </c:pt>
                <c:pt idx="90">
                  <c:v>736</c:v>
                </c:pt>
                <c:pt idx="91">
                  <c:v>737</c:v>
                </c:pt>
                <c:pt idx="92">
                  <c:v>738</c:v>
                </c:pt>
                <c:pt idx="93">
                  <c:v>739</c:v>
                </c:pt>
                <c:pt idx="94">
                  <c:v>740</c:v>
                </c:pt>
                <c:pt idx="95">
                  <c:v>741</c:v>
                </c:pt>
                <c:pt idx="96">
                  <c:v>742</c:v>
                </c:pt>
                <c:pt idx="97">
                  <c:v>743</c:v>
                </c:pt>
                <c:pt idx="98">
                  <c:v>744</c:v>
                </c:pt>
                <c:pt idx="99">
                  <c:v>745</c:v>
                </c:pt>
                <c:pt idx="100">
                  <c:v>746</c:v>
                </c:pt>
                <c:pt idx="101">
                  <c:v>747</c:v>
                </c:pt>
                <c:pt idx="102">
                  <c:v>748</c:v>
                </c:pt>
                <c:pt idx="103">
                  <c:v>749</c:v>
                </c:pt>
                <c:pt idx="104">
                  <c:v>750</c:v>
                </c:pt>
                <c:pt idx="105">
                  <c:v>751</c:v>
                </c:pt>
                <c:pt idx="106">
                  <c:v>752</c:v>
                </c:pt>
                <c:pt idx="107">
                  <c:v>753</c:v>
                </c:pt>
                <c:pt idx="108">
                  <c:v>754</c:v>
                </c:pt>
                <c:pt idx="109">
                  <c:v>755</c:v>
                </c:pt>
                <c:pt idx="110">
                  <c:v>756</c:v>
                </c:pt>
                <c:pt idx="111">
                  <c:v>757</c:v>
                </c:pt>
                <c:pt idx="112">
                  <c:v>758</c:v>
                </c:pt>
                <c:pt idx="113">
                  <c:v>759</c:v>
                </c:pt>
                <c:pt idx="114">
                  <c:v>760</c:v>
                </c:pt>
                <c:pt idx="115">
                  <c:v>761</c:v>
                </c:pt>
                <c:pt idx="116">
                  <c:v>762</c:v>
                </c:pt>
                <c:pt idx="117">
                  <c:v>763</c:v>
                </c:pt>
                <c:pt idx="118">
                  <c:v>764</c:v>
                </c:pt>
                <c:pt idx="119">
                  <c:v>765</c:v>
                </c:pt>
                <c:pt idx="120">
                  <c:v>766</c:v>
                </c:pt>
                <c:pt idx="121">
                  <c:v>767</c:v>
                </c:pt>
                <c:pt idx="122">
                  <c:v>768</c:v>
                </c:pt>
                <c:pt idx="123">
                  <c:v>769</c:v>
                </c:pt>
                <c:pt idx="124">
                  <c:v>770</c:v>
                </c:pt>
                <c:pt idx="125">
                  <c:v>771</c:v>
                </c:pt>
                <c:pt idx="126">
                  <c:v>772</c:v>
                </c:pt>
                <c:pt idx="127">
                  <c:v>773</c:v>
                </c:pt>
                <c:pt idx="128">
                  <c:v>774</c:v>
                </c:pt>
                <c:pt idx="129">
                  <c:v>775</c:v>
                </c:pt>
                <c:pt idx="130">
                  <c:v>776</c:v>
                </c:pt>
                <c:pt idx="131">
                  <c:v>777</c:v>
                </c:pt>
                <c:pt idx="132">
                  <c:v>778</c:v>
                </c:pt>
                <c:pt idx="133">
                  <c:v>779</c:v>
                </c:pt>
                <c:pt idx="134">
                  <c:v>780</c:v>
                </c:pt>
                <c:pt idx="135">
                  <c:v>781</c:v>
                </c:pt>
                <c:pt idx="136">
                  <c:v>782</c:v>
                </c:pt>
                <c:pt idx="137">
                  <c:v>783</c:v>
                </c:pt>
                <c:pt idx="138">
                  <c:v>784</c:v>
                </c:pt>
                <c:pt idx="139">
                  <c:v>785</c:v>
                </c:pt>
                <c:pt idx="140">
                  <c:v>786</c:v>
                </c:pt>
                <c:pt idx="141">
                  <c:v>787</c:v>
                </c:pt>
                <c:pt idx="142">
                  <c:v>788</c:v>
                </c:pt>
                <c:pt idx="143">
                  <c:v>789</c:v>
                </c:pt>
                <c:pt idx="144">
                  <c:v>790</c:v>
                </c:pt>
                <c:pt idx="145">
                  <c:v>791</c:v>
                </c:pt>
                <c:pt idx="146">
                  <c:v>792</c:v>
                </c:pt>
                <c:pt idx="147">
                  <c:v>793</c:v>
                </c:pt>
                <c:pt idx="148">
                  <c:v>794</c:v>
                </c:pt>
                <c:pt idx="149">
                  <c:v>795</c:v>
                </c:pt>
                <c:pt idx="150">
                  <c:v>796</c:v>
                </c:pt>
                <c:pt idx="151">
                  <c:v>797</c:v>
                </c:pt>
                <c:pt idx="152">
                  <c:v>798</c:v>
                </c:pt>
                <c:pt idx="153">
                  <c:v>799</c:v>
                </c:pt>
                <c:pt idx="154">
                  <c:v>800</c:v>
                </c:pt>
                <c:pt idx="155">
                  <c:v>801</c:v>
                </c:pt>
                <c:pt idx="156">
                  <c:v>802</c:v>
                </c:pt>
                <c:pt idx="157">
                  <c:v>803</c:v>
                </c:pt>
                <c:pt idx="158">
                  <c:v>804</c:v>
                </c:pt>
                <c:pt idx="159">
                  <c:v>805</c:v>
                </c:pt>
                <c:pt idx="160">
                  <c:v>806</c:v>
                </c:pt>
                <c:pt idx="161">
                  <c:v>807</c:v>
                </c:pt>
                <c:pt idx="162">
                  <c:v>808</c:v>
                </c:pt>
                <c:pt idx="163">
                  <c:v>809</c:v>
                </c:pt>
                <c:pt idx="164">
                  <c:v>810</c:v>
                </c:pt>
                <c:pt idx="165">
                  <c:v>811</c:v>
                </c:pt>
                <c:pt idx="166">
                  <c:v>812</c:v>
                </c:pt>
                <c:pt idx="167">
                  <c:v>813</c:v>
                </c:pt>
                <c:pt idx="168">
                  <c:v>814</c:v>
                </c:pt>
                <c:pt idx="169">
                  <c:v>815</c:v>
                </c:pt>
                <c:pt idx="170">
                  <c:v>816</c:v>
                </c:pt>
                <c:pt idx="171">
                  <c:v>817</c:v>
                </c:pt>
                <c:pt idx="172">
                  <c:v>818</c:v>
                </c:pt>
                <c:pt idx="173">
                  <c:v>819</c:v>
                </c:pt>
                <c:pt idx="174">
                  <c:v>820</c:v>
                </c:pt>
                <c:pt idx="175">
                  <c:v>821</c:v>
                </c:pt>
                <c:pt idx="176">
                  <c:v>822</c:v>
                </c:pt>
                <c:pt idx="177">
                  <c:v>823</c:v>
                </c:pt>
                <c:pt idx="178">
                  <c:v>824</c:v>
                </c:pt>
                <c:pt idx="179">
                  <c:v>825</c:v>
                </c:pt>
                <c:pt idx="180">
                  <c:v>826</c:v>
                </c:pt>
                <c:pt idx="181">
                  <c:v>827</c:v>
                </c:pt>
                <c:pt idx="182">
                  <c:v>828</c:v>
                </c:pt>
                <c:pt idx="183">
                  <c:v>829</c:v>
                </c:pt>
                <c:pt idx="184">
                  <c:v>830</c:v>
                </c:pt>
                <c:pt idx="185">
                  <c:v>831</c:v>
                </c:pt>
                <c:pt idx="186">
                  <c:v>832</c:v>
                </c:pt>
                <c:pt idx="187">
                  <c:v>833</c:v>
                </c:pt>
                <c:pt idx="188">
                  <c:v>834</c:v>
                </c:pt>
                <c:pt idx="189">
                  <c:v>835</c:v>
                </c:pt>
                <c:pt idx="190">
                  <c:v>836</c:v>
                </c:pt>
                <c:pt idx="191">
                  <c:v>837</c:v>
                </c:pt>
                <c:pt idx="192">
                  <c:v>838</c:v>
                </c:pt>
                <c:pt idx="193">
                  <c:v>839</c:v>
                </c:pt>
                <c:pt idx="194">
                  <c:v>840</c:v>
                </c:pt>
                <c:pt idx="195">
                  <c:v>841</c:v>
                </c:pt>
                <c:pt idx="196">
                  <c:v>842</c:v>
                </c:pt>
                <c:pt idx="197">
                  <c:v>843</c:v>
                </c:pt>
                <c:pt idx="198">
                  <c:v>844</c:v>
                </c:pt>
                <c:pt idx="199">
                  <c:v>845</c:v>
                </c:pt>
              </c:numCache>
            </c:numRef>
          </c:xVal>
          <c:yVal>
            <c:numRef>
              <c:f>Graph!$B$648:$B$845</c:f>
              <c:numCache>
                <c:formatCode>General</c:formatCode>
                <c:ptCount val="198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C6-4494-B33A-AC67714810CD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Graph!$A$647:$A$846</c:f>
              <c:numCache>
                <c:formatCode>General</c:formatCode>
                <c:ptCount val="200"/>
                <c:pt idx="0">
                  <c:v>646</c:v>
                </c:pt>
                <c:pt idx="1">
                  <c:v>647</c:v>
                </c:pt>
                <c:pt idx="2">
                  <c:v>648</c:v>
                </c:pt>
                <c:pt idx="3">
                  <c:v>649</c:v>
                </c:pt>
                <c:pt idx="4">
                  <c:v>650</c:v>
                </c:pt>
                <c:pt idx="5">
                  <c:v>651</c:v>
                </c:pt>
                <c:pt idx="6">
                  <c:v>652</c:v>
                </c:pt>
                <c:pt idx="7">
                  <c:v>653</c:v>
                </c:pt>
                <c:pt idx="8">
                  <c:v>654</c:v>
                </c:pt>
                <c:pt idx="9">
                  <c:v>655</c:v>
                </c:pt>
                <c:pt idx="10">
                  <c:v>656</c:v>
                </c:pt>
                <c:pt idx="11">
                  <c:v>657</c:v>
                </c:pt>
                <c:pt idx="12">
                  <c:v>658</c:v>
                </c:pt>
                <c:pt idx="13">
                  <c:v>659</c:v>
                </c:pt>
                <c:pt idx="14">
                  <c:v>660</c:v>
                </c:pt>
                <c:pt idx="15">
                  <c:v>661</c:v>
                </c:pt>
                <c:pt idx="16">
                  <c:v>662</c:v>
                </c:pt>
                <c:pt idx="17">
                  <c:v>663</c:v>
                </c:pt>
                <c:pt idx="18">
                  <c:v>664</c:v>
                </c:pt>
                <c:pt idx="19">
                  <c:v>665</c:v>
                </c:pt>
                <c:pt idx="20">
                  <c:v>666</c:v>
                </c:pt>
                <c:pt idx="21">
                  <c:v>667</c:v>
                </c:pt>
                <c:pt idx="22">
                  <c:v>668</c:v>
                </c:pt>
                <c:pt idx="23">
                  <c:v>669</c:v>
                </c:pt>
                <c:pt idx="24">
                  <c:v>670</c:v>
                </c:pt>
                <c:pt idx="25">
                  <c:v>671</c:v>
                </c:pt>
                <c:pt idx="26">
                  <c:v>672</c:v>
                </c:pt>
                <c:pt idx="27">
                  <c:v>673</c:v>
                </c:pt>
                <c:pt idx="28">
                  <c:v>674</c:v>
                </c:pt>
                <c:pt idx="29">
                  <c:v>675</c:v>
                </c:pt>
                <c:pt idx="30">
                  <c:v>676</c:v>
                </c:pt>
                <c:pt idx="31">
                  <c:v>677</c:v>
                </c:pt>
                <c:pt idx="32">
                  <c:v>678</c:v>
                </c:pt>
                <c:pt idx="33">
                  <c:v>679</c:v>
                </c:pt>
                <c:pt idx="34">
                  <c:v>680</c:v>
                </c:pt>
                <c:pt idx="35">
                  <c:v>681</c:v>
                </c:pt>
                <c:pt idx="36">
                  <c:v>682</c:v>
                </c:pt>
                <c:pt idx="37">
                  <c:v>683</c:v>
                </c:pt>
                <c:pt idx="38">
                  <c:v>684</c:v>
                </c:pt>
                <c:pt idx="39">
                  <c:v>685</c:v>
                </c:pt>
                <c:pt idx="40">
                  <c:v>686</c:v>
                </c:pt>
                <c:pt idx="41">
                  <c:v>687</c:v>
                </c:pt>
                <c:pt idx="42">
                  <c:v>688</c:v>
                </c:pt>
                <c:pt idx="43">
                  <c:v>689</c:v>
                </c:pt>
                <c:pt idx="44">
                  <c:v>690</c:v>
                </c:pt>
                <c:pt idx="45">
                  <c:v>691</c:v>
                </c:pt>
                <c:pt idx="46">
                  <c:v>692</c:v>
                </c:pt>
                <c:pt idx="47">
                  <c:v>693</c:v>
                </c:pt>
                <c:pt idx="48">
                  <c:v>694</c:v>
                </c:pt>
                <c:pt idx="49">
                  <c:v>695</c:v>
                </c:pt>
                <c:pt idx="50">
                  <c:v>696</c:v>
                </c:pt>
                <c:pt idx="51">
                  <c:v>697</c:v>
                </c:pt>
                <c:pt idx="52">
                  <c:v>698</c:v>
                </c:pt>
                <c:pt idx="53">
                  <c:v>699</c:v>
                </c:pt>
                <c:pt idx="54">
                  <c:v>700</c:v>
                </c:pt>
                <c:pt idx="55">
                  <c:v>701</c:v>
                </c:pt>
                <c:pt idx="56">
                  <c:v>702</c:v>
                </c:pt>
                <c:pt idx="57">
                  <c:v>703</c:v>
                </c:pt>
                <c:pt idx="58">
                  <c:v>704</c:v>
                </c:pt>
                <c:pt idx="59">
                  <c:v>705</c:v>
                </c:pt>
                <c:pt idx="60">
                  <c:v>706</c:v>
                </c:pt>
                <c:pt idx="61">
                  <c:v>707</c:v>
                </c:pt>
                <c:pt idx="62">
                  <c:v>708</c:v>
                </c:pt>
                <c:pt idx="63">
                  <c:v>709</c:v>
                </c:pt>
                <c:pt idx="64">
                  <c:v>710</c:v>
                </c:pt>
                <c:pt idx="65">
                  <c:v>711</c:v>
                </c:pt>
                <c:pt idx="66">
                  <c:v>712</c:v>
                </c:pt>
                <c:pt idx="67">
                  <c:v>713</c:v>
                </c:pt>
                <c:pt idx="68">
                  <c:v>714</c:v>
                </c:pt>
                <c:pt idx="69">
                  <c:v>715</c:v>
                </c:pt>
                <c:pt idx="70">
                  <c:v>716</c:v>
                </c:pt>
                <c:pt idx="71">
                  <c:v>717</c:v>
                </c:pt>
                <c:pt idx="72">
                  <c:v>718</c:v>
                </c:pt>
                <c:pt idx="73">
                  <c:v>719</c:v>
                </c:pt>
                <c:pt idx="74">
                  <c:v>720</c:v>
                </c:pt>
                <c:pt idx="75">
                  <c:v>721</c:v>
                </c:pt>
                <c:pt idx="76">
                  <c:v>722</c:v>
                </c:pt>
                <c:pt idx="77">
                  <c:v>723</c:v>
                </c:pt>
                <c:pt idx="78">
                  <c:v>724</c:v>
                </c:pt>
                <c:pt idx="79">
                  <c:v>725</c:v>
                </c:pt>
                <c:pt idx="80">
                  <c:v>726</c:v>
                </c:pt>
                <c:pt idx="81">
                  <c:v>727</c:v>
                </c:pt>
                <c:pt idx="82">
                  <c:v>728</c:v>
                </c:pt>
                <c:pt idx="83">
                  <c:v>729</c:v>
                </c:pt>
                <c:pt idx="84">
                  <c:v>730</c:v>
                </c:pt>
                <c:pt idx="85">
                  <c:v>731</c:v>
                </c:pt>
                <c:pt idx="86">
                  <c:v>732</c:v>
                </c:pt>
                <c:pt idx="87">
                  <c:v>733</c:v>
                </c:pt>
                <c:pt idx="88">
                  <c:v>734</c:v>
                </c:pt>
                <c:pt idx="89">
                  <c:v>735</c:v>
                </c:pt>
                <c:pt idx="90">
                  <c:v>736</c:v>
                </c:pt>
                <c:pt idx="91">
                  <c:v>737</c:v>
                </c:pt>
                <c:pt idx="92">
                  <c:v>738</c:v>
                </c:pt>
                <c:pt idx="93">
                  <c:v>739</c:v>
                </c:pt>
                <c:pt idx="94">
                  <c:v>740</c:v>
                </c:pt>
                <c:pt idx="95">
                  <c:v>741</c:v>
                </c:pt>
                <c:pt idx="96">
                  <c:v>742</c:v>
                </c:pt>
                <c:pt idx="97">
                  <c:v>743</c:v>
                </c:pt>
                <c:pt idx="98">
                  <c:v>744</c:v>
                </c:pt>
                <c:pt idx="99">
                  <c:v>745</c:v>
                </c:pt>
                <c:pt idx="100">
                  <c:v>746</c:v>
                </c:pt>
                <c:pt idx="101">
                  <c:v>747</c:v>
                </c:pt>
                <c:pt idx="102">
                  <c:v>748</c:v>
                </c:pt>
                <c:pt idx="103">
                  <c:v>749</c:v>
                </c:pt>
                <c:pt idx="104">
                  <c:v>750</c:v>
                </c:pt>
                <c:pt idx="105">
                  <c:v>751</c:v>
                </c:pt>
                <c:pt idx="106">
                  <c:v>752</c:v>
                </c:pt>
                <c:pt idx="107">
                  <c:v>753</c:v>
                </c:pt>
                <c:pt idx="108">
                  <c:v>754</c:v>
                </c:pt>
                <c:pt idx="109">
                  <c:v>755</c:v>
                </c:pt>
                <c:pt idx="110">
                  <c:v>756</c:v>
                </c:pt>
                <c:pt idx="111">
                  <c:v>757</c:v>
                </c:pt>
                <c:pt idx="112">
                  <c:v>758</c:v>
                </c:pt>
                <c:pt idx="113">
                  <c:v>759</c:v>
                </c:pt>
                <c:pt idx="114">
                  <c:v>760</c:v>
                </c:pt>
                <c:pt idx="115">
                  <c:v>761</c:v>
                </c:pt>
                <c:pt idx="116">
                  <c:v>762</c:v>
                </c:pt>
                <c:pt idx="117">
                  <c:v>763</c:v>
                </c:pt>
                <c:pt idx="118">
                  <c:v>764</c:v>
                </c:pt>
                <c:pt idx="119">
                  <c:v>765</c:v>
                </c:pt>
                <c:pt idx="120">
                  <c:v>766</c:v>
                </c:pt>
                <c:pt idx="121">
                  <c:v>767</c:v>
                </c:pt>
                <c:pt idx="122">
                  <c:v>768</c:v>
                </c:pt>
                <c:pt idx="123">
                  <c:v>769</c:v>
                </c:pt>
                <c:pt idx="124">
                  <c:v>770</c:v>
                </c:pt>
                <c:pt idx="125">
                  <c:v>771</c:v>
                </c:pt>
                <c:pt idx="126">
                  <c:v>772</c:v>
                </c:pt>
                <c:pt idx="127">
                  <c:v>773</c:v>
                </c:pt>
                <c:pt idx="128">
                  <c:v>774</c:v>
                </c:pt>
                <c:pt idx="129">
                  <c:v>775</c:v>
                </c:pt>
                <c:pt idx="130">
                  <c:v>776</c:v>
                </c:pt>
                <c:pt idx="131">
                  <c:v>777</c:v>
                </c:pt>
                <c:pt idx="132">
                  <c:v>778</c:v>
                </c:pt>
                <c:pt idx="133">
                  <c:v>779</c:v>
                </c:pt>
                <c:pt idx="134">
                  <c:v>780</c:v>
                </c:pt>
                <c:pt idx="135">
                  <c:v>781</c:v>
                </c:pt>
                <c:pt idx="136">
                  <c:v>782</c:v>
                </c:pt>
                <c:pt idx="137">
                  <c:v>783</c:v>
                </c:pt>
                <c:pt idx="138">
                  <c:v>784</c:v>
                </c:pt>
                <c:pt idx="139">
                  <c:v>785</c:v>
                </c:pt>
                <c:pt idx="140">
                  <c:v>786</c:v>
                </c:pt>
                <c:pt idx="141">
                  <c:v>787</c:v>
                </c:pt>
                <c:pt idx="142">
                  <c:v>788</c:v>
                </c:pt>
                <c:pt idx="143">
                  <c:v>789</c:v>
                </c:pt>
                <c:pt idx="144">
                  <c:v>790</c:v>
                </c:pt>
                <c:pt idx="145">
                  <c:v>791</c:v>
                </c:pt>
                <c:pt idx="146">
                  <c:v>792</c:v>
                </c:pt>
                <c:pt idx="147">
                  <c:v>793</c:v>
                </c:pt>
                <c:pt idx="148">
                  <c:v>794</c:v>
                </c:pt>
                <c:pt idx="149">
                  <c:v>795</c:v>
                </c:pt>
                <c:pt idx="150">
                  <c:v>796</c:v>
                </c:pt>
                <c:pt idx="151">
                  <c:v>797</c:v>
                </c:pt>
                <c:pt idx="152">
                  <c:v>798</c:v>
                </c:pt>
                <c:pt idx="153">
                  <c:v>799</c:v>
                </c:pt>
                <c:pt idx="154">
                  <c:v>800</c:v>
                </c:pt>
                <c:pt idx="155">
                  <c:v>801</c:v>
                </c:pt>
                <c:pt idx="156">
                  <c:v>802</c:v>
                </c:pt>
                <c:pt idx="157">
                  <c:v>803</c:v>
                </c:pt>
                <c:pt idx="158">
                  <c:v>804</c:v>
                </c:pt>
                <c:pt idx="159">
                  <c:v>805</c:v>
                </c:pt>
                <c:pt idx="160">
                  <c:v>806</c:v>
                </c:pt>
                <c:pt idx="161">
                  <c:v>807</c:v>
                </c:pt>
                <c:pt idx="162">
                  <c:v>808</c:v>
                </c:pt>
                <c:pt idx="163">
                  <c:v>809</c:v>
                </c:pt>
                <c:pt idx="164">
                  <c:v>810</c:v>
                </c:pt>
                <c:pt idx="165">
                  <c:v>811</c:v>
                </c:pt>
                <c:pt idx="166">
                  <c:v>812</c:v>
                </c:pt>
                <c:pt idx="167">
                  <c:v>813</c:v>
                </c:pt>
                <c:pt idx="168">
                  <c:v>814</c:v>
                </c:pt>
                <c:pt idx="169">
                  <c:v>815</c:v>
                </c:pt>
                <c:pt idx="170">
                  <c:v>816</c:v>
                </c:pt>
                <c:pt idx="171">
                  <c:v>817</c:v>
                </c:pt>
                <c:pt idx="172">
                  <c:v>818</c:v>
                </c:pt>
                <c:pt idx="173">
                  <c:v>819</c:v>
                </c:pt>
                <c:pt idx="174">
                  <c:v>820</c:v>
                </c:pt>
                <c:pt idx="175">
                  <c:v>821</c:v>
                </c:pt>
                <c:pt idx="176">
                  <c:v>822</c:v>
                </c:pt>
                <c:pt idx="177">
                  <c:v>823</c:v>
                </c:pt>
                <c:pt idx="178">
                  <c:v>824</c:v>
                </c:pt>
                <c:pt idx="179">
                  <c:v>825</c:v>
                </c:pt>
                <c:pt idx="180">
                  <c:v>826</c:v>
                </c:pt>
                <c:pt idx="181">
                  <c:v>827</c:v>
                </c:pt>
                <c:pt idx="182">
                  <c:v>828</c:v>
                </c:pt>
                <c:pt idx="183">
                  <c:v>829</c:v>
                </c:pt>
                <c:pt idx="184">
                  <c:v>830</c:v>
                </c:pt>
                <c:pt idx="185">
                  <c:v>831</c:v>
                </c:pt>
                <c:pt idx="186">
                  <c:v>832</c:v>
                </c:pt>
                <c:pt idx="187">
                  <c:v>833</c:v>
                </c:pt>
                <c:pt idx="188">
                  <c:v>834</c:v>
                </c:pt>
                <c:pt idx="189">
                  <c:v>835</c:v>
                </c:pt>
                <c:pt idx="190">
                  <c:v>836</c:v>
                </c:pt>
                <c:pt idx="191">
                  <c:v>837</c:v>
                </c:pt>
                <c:pt idx="192">
                  <c:v>838</c:v>
                </c:pt>
                <c:pt idx="193">
                  <c:v>839</c:v>
                </c:pt>
                <c:pt idx="194">
                  <c:v>840</c:v>
                </c:pt>
                <c:pt idx="195">
                  <c:v>841</c:v>
                </c:pt>
                <c:pt idx="196">
                  <c:v>842</c:v>
                </c:pt>
                <c:pt idx="197">
                  <c:v>843</c:v>
                </c:pt>
                <c:pt idx="198">
                  <c:v>844</c:v>
                </c:pt>
                <c:pt idx="199">
                  <c:v>845</c:v>
                </c:pt>
              </c:numCache>
            </c:numRef>
          </c:xVal>
          <c:yVal>
            <c:numRef>
              <c:f>Graph!$C$648:$C$845</c:f>
              <c:numCache>
                <c:formatCode>General</c:formatCode>
                <c:ptCount val="1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9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C6-4494-B33A-AC67714810CD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Graph!$A$647:$A$846</c:f>
              <c:numCache>
                <c:formatCode>General</c:formatCode>
                <c:ptCount val="200"/>
                <c:pt idx="0">
                  <c:v>646</c:v>
                </c:pt>
                <c:pt idx="1">
                  <c:v>647</c:v>
                </c:pt>
                <c:pt idx="2">
                  <c:v>648</c:v>
                </c:pt>
                <c:pt idx="3">
                  <c:v>649</c:v>
                </c:pt>
                <c:pt idx="4">
                  <c:v>650</c:v>
                </c:pt>
                <c:pt idx="5">
                  <c:v>651</c:v>
                </c:pt>
                <c:pt idx="6">
                  <c:v>652</c:v>
                </c:pt>
                <c:pt idx="7">
                  <c:v>653</c:v>
                </c:pt>
                <c:pt idx="8">
                  <c:v>654</c:v>
                </c:pt>
                <c:pt idx="9">
                  <c:v>655</c:v>
                </c:pt>
                <c:pt idx="10">
                  <c:v>656</c:v>
                </c:pt>
                <c:pt idx="11">
                  <c:v>657</c:v>
                </c:pt>
                <c:pt idx="12">
                  <c:v>658</c:v>
                </c:pt>
                <c:pt idx="13">
                  <c:v>659</c:v>
                </c:pt>
                <c:pt idx="14">
                  <c:v>660</c:v>
                </c:pt>
                <c:pt idx="15">
                  <c:v>661</c:v>
                </c:pt>
                <c:pt idx="16">
                  <c:v>662</c:v>
                </c:pt>
                <c:pt idx="17">
                  <c:v>663</c:v>
                </c:pt>
                <c:pt idx="18">
                  <c:v>664</c:v>
                </c:pt>
                <c:pt idx="19">
                  <c:v>665</c:v>
                </c:pt>
                <c:pt idx="20">
                  <c:v>666</c:v>
                </c:pt>
                <c:pt idx="21">
                  <c:v>667</c:v>
                </c:pt>
                <c:pt idx="22">
                  <c:v>668</c:v>
                </c:pt>
                <c:pt idx="23">
                  <c:v>669</c:v>
                </c:pt>
                <c:pt idx="24">
                  <c:v>670</c:v>
                </c:pt>
                <c:pt idx="25">
                  <c:v>671</c:v>
                </c:pt>
                <c:pt idx="26">
                  <c:v>672</c:v>
                </c:pt>
                <c:pt idx="27">
                  <c:v>673</c:v>
                </c:pt>
                <c:pt idx="28">
                  <c:v>674</c:v>
                </c:pt>
                <c:pt idx="29">
                  <c:v>675</c:v>
                </c:pt>
                <c:pt idx="30">
                  <c:v>676</c:v>
                </c:pt>
                <c:pt idx="31">
                  <c:v>677</c:v>
                </c:pt>
                <c:pt idx="32">
                  <c:v>678</c:v>
                </c:pt>
                <c:pt idx="33">
                  <c:v>679</c:v>
                </c:pt>
                <c:pt idx="34">
                  <c:v>680</c:v>
                </c:pt>
                <c:pt idx="35">
                  <c:v>681</c:v>
                </c:pt>
                <c:pt idx="36">
                  <c:v>682</c:v>
                </c:pt>
                <c:pt idx="37">
                  <c:v>683</c:v>
                </c:pt>
                <c:pt idx="38">
                  <c:v>684</c:v>
                </c:pt>
                <c:pt idx="39">
                  <c:v>685</c:v>
                </c:pt>
                <c:pt idx="40">
                  <c:v>686</c:v>
                </c:pt>
                <c:pt idx="41">
                  <c:v>687</c:v>
                </c:pt>
                <c:pt idx="42">
                  <c:v>688</c:v>
                </c:pt>
                <c:pt idx="43">
                  <c:v>689</c:v>
                </c:pt>
                <c:pt idx="44">
                  <c:v>690</c:v>
                </c:pt>
                <c:pt idx="45">
                  <c:v>691</c:v>
                </c:pt>
                <c:pt idx="46">
                  <c:v>692</c:v>
                </c:pt>
                <c:pt idx="47">
                  <c:v>693</c:v>
                </c:pt>
                <c:pt idx="48">
                  <c:v>694</c:v>
                </c:pt>
                <c:pt idx="49">
                  <c:v>695</c:v>
                </c:pt>
                <c:pt idx="50">
                  <c:v>696</c:v>
                </c:pt>
                <c:pt idx="51">
                  <c:v>697</c:v>
                </c:pt>
                <c:pt idx="52">
                  <c:v>698</c:v>
                </c:pt>
                <c:pt idx="53">
                  <c:v>699</c:v>
                </c:pt>
                <c:pt idx="54">
                  <c:v>700</c:v>
                </c:pt>
                <c:pt idx="55">
                  <c:v>701</c:v>
                </c:pt>
                <c:pt idx="56">
                  <c:v>702</c:v>
                </c:pt>
                <c:pt idx="57">
                  <c:v>703</c:v>
                </c:pt>
                <c:pt idx="58">
                  <c:v>704</c:v>
                </c:pt>
                <c:pt idx="59">
                  <c:v>705</c:v>
                </c:pt>
                <c:pt idx="60">
                  <c:v>706</c:v>
                </c:pt>
                <c:pt idx="61">
                  <c:v>707</c:v>
                </c:pt>
                <c:pt idx="62">
                  <c:v>708</c:v>
                </c:pt>
                <c:pt idx="63">
                  <c:v>709</c:v>
                </c:pt>
                <c:pt idx="64">
                  <c:v>710</c:v>
                </c:pt>
                <c:pt idx="65">
                  <c:v>711</c:v>
                </c:pt>
                <c:pt idx="66">
                  <c:v>712</c:v>
                </c:pt>
                <c:pt idx="67">
                  <c:v>713</c:v>
                </c:pt>
                <c:pt idx="68">
                  <c:v>714</c:v>
                </c:pt>
                <c:pt idx="69">
                  <c:v>715</c:v>
                </c:pt>
                <c:pt idx="70">
                  <c:v>716</c:v>
                </c:pt>
                <c:pt idx="71">
                  <c:v>717</c:v>
                </c:pt>
                <c:pt idx="72">
                  <c:v>718</c:v>
                </c:pt>
                <c:pt idx="73">
                  <c:v>719</c:v>
                </c:pt>
                <c:pt idx="74">
                  <c:v>720</c:v>
                </c:pt>
                <c:pt idx="75">
                  <c:v>721</c:v>
                </c:pt>
                <c:pt idx="76">
                  <c:v>722</c:v>
                </c:pt>
                <c:pt idx="77">
                  <c:v>723</c:v>
                </c:pt>
                <c:pt idx="78">
                  <c:v>724</c:v>
                </c:pt>
                <c:pt idx="79">
                  <c:v>725</c:v>
                </c:pt>
                <c:pt idx="80">
                  <c:v>726</c:v>
                </c:pt>
                <c:pt idx="81">
                  <c:v>727</c:v>
                </c:pt>
                <c:pt idx="82">
                  <c:v>728</c:v>
                </c:pt>
                <c:pt idx="83">
                  <c:v>729</c:v>
                </c:pt>
                <c:pt idx="84">
                  <c:v>730</c:v>
                </c:pt>
                <c:pt idx="85">
                  <c:v>731</c:v>
                </c:pt>
                <c:pt idx="86">
                  <c:v>732</c:v>
                </c:pt>
                <c:pt idx="87">
                  <c:v>733</c:v>
                </c:pt>
                <c:pt idx="88">
                  <c:v>734</c:v>
                </c:pt>
                <c:pt idx="89">
                  <c:v>735</c:v>
                </c:pt>
                <c:pt idx="90">
                  <c:v>736</c:v>
                </c:pt>
                <c:pt idx="91">
                  <c:v>737</c:v>
                </c:pt>
                <c:pt idx="92">
                  <c:v>738</c:v>
                </c:pt>
                <c:pt idx="93">
                  <c:v>739</c:v>
                </c:pt>
                <c:pt idx="94">
                  <c:v>740</c:v>
                </c:pt>
                <c:pt idx="95">
                  <c:v>741</c:v>
                </c:pt>
                <c:pt idx="96">
                  <c:v>742</c:v>
                </c:pt>
                <c:pt idx="97">
                  <c:v>743</c:v>
                </c:pt>
                <c:pt idx="98">
                  <c:v>744</c:v>
                </c:pt>
                <c:pt idx="99">
                  <c:v>745</c:v>
                </c:pt>
                <c:pt idx="100">
                  <c:v>746</c:v>
                </c:pt>
                <c:pt idx="101">
                  <c:v>747</c:v>
                </c:pt>
                <c:pt idx="102">
                  <c:v>748</c:v>
                </c:pt>
                <c:pt idx="103">
                  <c:v>749</c:v>
                </c:pt>
                <c:pt idx="104">
                  <c:v>750</c:v>
                </c:pt>
                <c:pt idx="105">
                  <c:v>751</c:v>
                </c:pt>
                <c:pt idx="106">
                  <c:v>752</c:v>
                </c:pt>
                <c:pt idx="107">
                  <c:v>753</c:v>
                </c:pt>
                <c:pt idx="108">
                  <c:v>754</c:v>
                </c:pt>
                <c:pt idx="109">
                  <c:v>755</c:v>
                </c:pt>
                <c:pt idx="110">
                  <c:v>756</c:v>
                </c:pt>
                <c:pt idx="111">
                  <c:v>757</c:v>
                </c:pt>
                <c:pt idx="112">
                  <c:v>758</c:v>
                </c:pt>
                <c:pt idx="113">
                  <c:v>759</c:v>
                </c:pt>
                <c:pt idx="114">
                  <c:v>760</c:v>
                </c:pt>
                <c:pt idx="115">
                  <c:v>761</c:v>
                </c:pt>
                <c:pt idx="116">
                  <c:v>762</c:v>
                </c:pt>
                <c:pt idx="117">
                  <c:v>763</c:v>
                </c:pt>
                <c:pt idx="118">
                  <c:v>764</c:v>
                </c:pt>
                <c:pt idx="119">
                  <c:v>765</c:v>
                </c:pt>
                <c:pt idx="120">
                  <c:v>766</c:v>
                </c:pt>
                <c:pt idx="121">
                  <c:v>767</c:v>
                </c:pt>
                <c:pt idx="122">
                  <c:v>768</c:v>
                </c:pt>
                <c:pt idx="123">
                  <c:v>769</c:v>
                </c:pt>
                <c:pt idx="124">
                  <c:v>770</c:v>
                </c:pt>
                <c:pt idx="125">
                  <c:v>771</c:v>
                </c:pt>
                <c:pt idx="126">
                  <c:v>772</c:v>
                </c:pt>
                <c:pt idx="127">
                  <c:v>773</c:v>
                </c:pt>
                <c:pt idx="128">
                  <c:v>774</c:v>
                </c:pt>
                <c:pt idx="129">
                  <c:v>775</c:v>
                </c:pt>
                <c:pt idx="130">
                  <c:v>776</c:v>
                </c:pt>
                <c:pt idx="131">
                  <c:v>777</c:v>
                </c:pt>
                <c:pt idx="132">
                  <c:v>778</c:v>
                </c:pt>
                <c:pt idx="133">
                  <c:v>779</c:v>
                </c:pt>
                <c:pt idx="134">
                  <c:v>780</c:v>
                </c:pt>
                <c:pt idx="135">
                  <c:v>781</c:v>
                </c:pt>
                <c:pt idx="136">
                  <c:v>782</c:v>
                </c:pt>
                <c:pt idx="137">
                  <c:v>783</c:v>
                </c:pt>
                <c:pt idx="138">
                  <c:v>784</c:v>
                </c:pt>
                <c:pt idx="139">
                  <c:v>785</c:v>
                </c:pt>
                <c:pt idx="140">
                  <c:v>786</c:v>
                </c:pt>
                <c:pt idx="141">
                  <c:v>787</c:v>
                </c:pt>
                <c:pt idx="142">
                  <c:v>788</c:v>
                </c:pt>
                <c:pt idx="143">
                  <c:v>789</c:v>
                </c:pt>
                <c:pt idx="144">
                  <c:v>790</c:v>
                </c:pt>
                <c:pt idx="145">
                  <c:v>791</c:v>
                </c:pt>
                <c:pt idx="146">
                  <c:v>792</c:v>
                </c:pt>
                <c:pt idx="147">
                  <c:v>793</c:v>
                </c:pt>
                <c:pt idx="148">
                  <c:v>794</c:v>
                </c:pt>
                <c:pt idx="149">
                  <c:v>795</c:v>
                </c:pt>
                <c:pt idx="150">
                  <c:v>796</c:v>
                </c:pt>
                <c:pt idx="151">
                  <c:v>797</c:v>
                </c:pt>
                <c:pt idx="152">
                  <c:v>798</c:v>
                </c:pt>
                <c:pt idx="153">
                  <c:v>799</c:v>
                </c:pt>
                <c:pt idx="154">
                  <c:v>800</c:v>
                </c:pt>
                <c:pt idx="155">
                  <c:v>801</c:v>
                </c:pt>
                <c:pt idx="156">
                  <c:v>802</c:v>
                </c:pt>
                <c:pt idx="157">
                  <c:v>803</c:v>
                </c:pt>
                <c:pt idx="158">
                  <c:v>804</c:v>
                </c:pt>
                <c:pt idx="159">
                  <c:v>805</c:v>
                </c:pt>
                <c:pt idx="160">
                  <c:v>806</c:v>
                </c:pt>
                <c:pt idx="161">
                  <c:v>807</c:v>
                </c:pt>
                <c:pt idx="162">
                  <c:v>808</c:v>
                </c:pt>
                <c:pt idx="163">
                  <c:v>809</c:v>
                </c:pt>
                <c:pt idx="164">
                  <c:v>810</c:v>
                </c:pt>
                <c:pt idx="165">
                  <c:v>811</c:v>
                </c:pt>
                <c:pt idx="166">
                  <c:v>812</c:v>
                </c:pt>
                <c:pt idx="167">
                  <c:v>813</c:v>
                </c:pt>
                <c:pt idx="168">
                  <c:v>814</c:v>
                </c:pt>
                <c:pt idx="169">
                  <c:v>815</c:v>
                </c:pt>
                <c:pt idx="170">
                  <c:v>816</c:v>
                </c:pt>
                <c:pt idx="171">
                  <c:v>817</c:v>
                </c:pt>
                <c:pt idx="172">
                  <c:v>818</c:v>
                </c:pt>
                <c:pt idx="173">
                  <c:v>819</c:v>
                </c:pt>
                <c:pt idx="174">
                  <c:v>820</c:v>
                </c:pt>
                <c:pt idx="175">
                  <c:v>821</c:v>
                </c:pt>
                <c:pt idx="176">
                  <c:v>822</c:v>
                </c:pt>
                <c:pt idx="177">
                  <c:v>823</c:v>
                </c:pt>
                <c:pt idx="178">
                  <c:v>824</c:v>
                </c:pt>
                <c:pt idx="179">
                  <c:v>825</c:v>
                </c:pt>
                <c:pt idx="180">
                  <c:v>826</c:v>
                </c:pt>
                <c:pt idx="181">
                  <c:v>827</c:v>
                </c:pt>
                <c:pt idx="182">
                  <c:v>828</c:v>
                </c:pt>
                <c:pt idx="183">
                  <c:v>829</c:v>
                </c:pt>
                <c:pt idx="184">
                  <c:v>830</c:v>
                </c:pt>
                <c:pt idx="185">
                  <c:v>831</c:v>
                </c:pt>
                <c:pt idx="186">
                  <c:v>832</c:v>
                </c:pt>
                <c:pt idx="187">
                  <c:v>833</c:v>
                </c:pt>
                <c:pt idx="188">
                  <c:v>834</c:v>
                </c:pt>
                <c:pt idx="189">
                  <c:v>835</c:v>
                </c:pt>
                <c:pt idx="190">
                  <c:v>836</c:v>
                </c:pt>
                <c:pt idx="191">
                  <c:v>837</c:v>
                </c:pt>
                <c:pt idx="192">
                  <c:v>838</c:v>
                </c:pt>
                <c:pt idx="193">
                  <c:v>839</c:v>
                </c:pt>
                <c:pt idx="194">
                  <c:v>840</c:v>
                </c:pt>
                <c:pt idx="195">
                  <c:v>841</c:v>
                </c:pt>
                <c:pt idx="196">
                  <c:v>842</c:v>
                </c:pt>
                <c:pt idx="197">
                  <c:v>843</c:v>
                </c:pt>
                <c:pt idx="198">
                  <c:v>844</c:v>
                </c:pt>
                <c:pt idx="199">
                  <c:v>845</c:v>
                </c:pt>
              </c:numCache>
            </c:numRef>
          </c:xVal>
          <c:yVal>
            <c:numRef>
              <c:f>Graph!$E$648:$E$845</c:f>
              <c:numCache>
                <c:formatCode>General</c:formatCode>
                <c:ptCount val="198"/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C6-4494-B33A-AC67714810CD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Graph!$A$647:$A$846</c:f>
              <c:numCache>
                <c:formatCode>General</c:formatCode>
                <c:ptCount val="200"/>
                <c:pt idx="0">
                  <c:v>646</c:v>
                </c:pt>
                <c:pt idx="1">
                  <c:v>647</c:v>
                </c:pt>
                <c:pt idx="2">
                  <c:v>648</c:v>
                </c:pt>
                <c:pt idx="3">
                  <c:v>649</c:v>
                </c:pt>
                <c:pt idx="4">
                  <c:v>650</c:v>
                </c:pt>
                <c:pt idx="5">
                  <c:v>651</c:v>
                </c:pt>
                <c:pt idx="6">
                  <c:v>652</c:v>
                </c:pt>
                <c:pt idx="7">
                  <c:v>653</c:v>
                </c:pt>
                <c:pt idx="8">
                  <c:v>654</c:v>
                </c:pt>
                <c:pt idx="9">
                  <c:v>655</c:v>
                </c:pt>
                <c:pt idx="10">
                  <c:v>656</c:v>
                </c:pt>
                <c:pt idx="11">
                  <c:v>657</c:v>
                </c:pt>
                <c:pt idx="12">
                  <c:v>658</c:v>
                </c:pt>
                <c:pt idx="13">
                  <c:v>659</c:v>
                </c:pt>
                <c:pt idx="14">
                  <c:v>660</c:v>
                </c:pt>
                <c:pt idx="15">
                  <c:v>661</c:v>
                </c:pt>
                <c:pt idx="16">
                  <c:v>662</c:v>
                </c:pt>
                <c:pt idx="17">
                  <c:v>663</c:v>
                </c:pt>
                <c:pt idx="18">
                  <c:v>664</c:v>
                </c:pt>
                <c:pt idx="19">
                  <c:v>665</c:v>
                </c:pt>
                <c:pt idx="20">
                  <c:v>666</c:v>
                </c:pt>
                <c:pt idx="21">
                  <c:v>667</c:v>
                </c:pt>
                <c:pt idx="22">
                  <c:v>668</c:v>
                </c:pt>
                <c:pt idx="23">
                  <c:v>669</c:v>
                </c:pt>
                <c:pt idx="24">
                  <c:v>670</c:v>
                </c:pt>
                <c:pt idx="25">
                  <c:v>671</c:v>
                </c:pt>
                <c:pt idx="26">
                  <c:v>672</c:v>
                </c:pt>
                <c:pt idx="27">
                  <c:v>673</c:v>
                </c:pt>
                <c:pt idx="28">
                  <c:v>674</c:v>
                </c:pt>
                <c:pt idx="29">
                  <c:v>675</c:v>
                </c:pt>
                <c:pt idx="30">
                  <c:v>676</c:v>
                </c:pt>
                <c:pt idx="31">
                  <c:v>677</c:v>
                </c:pt>
                <c:pt idx="32">
                  <c:v>678</c:v>
                </c:pt>
                <c:pt idx="33">
                  <c:v>679</c:v>
                </c:pt>
                <c:pt idx="34">
                  <c:v>680</c:v>
                </c:pt>
                <c:pt idx="35">
                  <c:v>681</c:v>
                </c:pt>
                <c:pt idx="36">
                  <c:v>682</c:v>
                </c:pt>
                <c:pt idx="37">
                  <c:v>683</c:v>
                </c:pt>
                <c:pt idx="38">
                  <c:v>684</c:v>
                </c:pt>
                <c:pt idx="39">
                  <c:v>685</c:v>
                </c:pt>
                <c:pt idx="40">
                  <c:v>686</c:v>
                </c:pt>
                <c:pt idx="41">
                  <c:v>687</c:v>
                </c:pt>
                <c:pt idx="42">
                  <c:v>688</c:v>
                </c:pt>
                <c:pt idx="43">
                  <c:v>689</c:v>
                </c:pt>
                <c:pt idx="44">
                  <c:v>690</c:v>
                </c:pt>
                <c:pt idx="45">
                  <c:v>691</c:v>
                </c:pt>
                <c:pt idx="46">
                  <c:v>692</c:v>
                </c:pt>
                <c:pt idx="47">
                  <c:v>693</c:v>
                </c:pt>
                <c:pt idx="48">
                  <c:v>694</c:v>
                </c:pt>
                <c:pt idx="49">
                  <c:v>695</c:v>
                </c:pt>
                <c:pt idx="50">
                  <c:v>696</c:v>
                </c:pt>
                <c:pt idx="51">
                  <c:v>697</c:v>
                </c:pt>
                <c:pt idx="52">
                  <c:v>698</c:v>
                </c:pt>
                <c:pt idx="53">
                  <c:v>699</c:v>
                </c:pt>
                <c:pt idx="54">
                  <c:v>700</c:v>
                </c:pt>
                <c:pt idx="55">
                  <c:v>701</c:v>
                </c:pt>
                <c:pt idx="56">
                  <c:v>702</c:v>
                </c:pt>
                <c:pt idx="57">
                  <c:v>703</c:v>
                </c:pt>
                <c:pt idx="58">
                  <c:v>704</c:v>
                </c:pt>
                <c:pt idx="59">
                  <c:v>705</c:v>
                </c:pt>
                <c:pt idx="60">
                  <c:v>706</c:v>
                </c:pt>
                <c:pt idx="61">
                  <c:v>707</c:v>
                </c:pt>
                <c:pt idx="62">
                  <c:v>708</c:v>
                </c:pt>
                <c:pt idx="63">
                  <c:v>709</c:v>
                </c:pt>
                <c:pt idx="64">
                  <c:v>710</c:v>
                </c:pt>
                <c:pt idx="65">
                  <c:v>711</c:v>
                </c:pt>
                <c:pt idx="66">
                  <c:v>712</c:v>
                </c:pt>
                <c:pt idx="67">
                  <c:v>713</c:v>
                </c:pt>
                <c:pt idx="68">
                  <c:v>714</c:v>
                </c:pt>
                <c:pt idx="69">
                  <c:v>715</c:v>
                </c:pt>
                <c:pt idx="70">
                  <c:v>716</c:v>
                </c:pt>
                <c:pt idx="71">
                  <c:v>717</c:v>
                </c:pt>
                <c:pt idx="72">
                  <c:v>718</c:v>
                </c:pt>
                <c:pt idx="73">
                  <c:v>719</c:v>
                </c:pt>
                <c:pt idx="74">
                  <c:v>720</c:v>
                </c:pt>
                <c:pt idx="75">
                  <c:v>721</c:v>
                </c:pt>
                <c:pt idx="76">
                  <c:v>722</c:v>
                </c:pt>
                <c:pt idx="77">
                  <c:v>723</c:v>
                </c:pt>
                <c:pt idx="78">
                  <c:v>724</c:v>
                </c:pt>
                <c:pt idx="79">
                  <c:v>725</c:v>
                </c:pt>
                <c:pt idx="80">
                  <c:v>726</c:v>
                </c:pt>
                <c:pt idx="81">
                  <c:v>727</c:v>
                </c:pt>
                <c:pt idx="82">
                  <c:v>728</c:v>
                </c:pt>
                <c:pt idx="83">
                  <c:v>729</c:v>
                </c:pt>
                <c:pt idx="84">
                  <c:v>730</c:v>
                </c:pt>
                <c:pt idx="85">
                  <c:v>731</c:v>
                </c:pt>
                <c:pt idx="86">
                  <c:v>732</c:v>
                </c:pt>
                <c:pt idx="87">
                  <c:v>733</c:v>
                </c:pt>
                <c:pt idx="88">
                  <c:v>734</c:v>
                </c:pt>
                <c:pt idx="89">
                  <c:v>735</c:v>
                </c:pt>
                <c:pt idx="90">
                  <c:v>736</c:v>
                </c:pt>
                <c:pt idx="91">
                  <c:v>737</c:v>
                </c:pt>
                <c:pt idx="92">
                  <c:v>738</c:v>
                </c:pt>
                <c:pt idx="93">
                  <c:v>739</c:v>
                </c:pt>
                <c:pt idx="94">
                  <c:v>740</c:v>
                </c:pt>
                <c:pt idx="95">
                  <c:v>741</c:v>
                </c:pt>
                <c:pt idx="96">
                  <c:v>742</c:v>
                </c:pt>
                <c:pt idx="97">
                  <c:v>743</c:v>
                </c:pt>
                <c:pt idx="98">
                  <c:v>744</c:v>
                </c:pt>
                <c:pt idx="99">
                  <c:v>745</c:v>
                </c:pt>
                <c:pt idx="100">
                  <c:v>746</c:v>
                </c:pt>
                <c:pt idx="101">
                  <c:v>747</c:v>
                </c:pt>
                <c:pt idx="102">
                  <c:v>748</c:v>
                </c:pt>
                <c:pt idx="103">
                  <c:v>749</c:v>
                </c:pt>
                <c:pt idx="104">
                  <c:v>750</c:v>
                </c:pt>
                <c:pt idx="105">
                  <c:v>751</c:v>
                </c:pt>
                <c:pt idx="106">
                  <c:v>752</c:v>
                </c:pt>
                <c:pt idx="107">
                  <c:v>753</c:v>
                </c:pt>
                <c:pt idx="108">
                  <c:v>754</c:v>
                </c:pt>
                <c:pt idx="109">
                  <c:v>755</c:v>
                </c:pt>
                <c:pt idx="110">
                  <c:v>756</c:v>
                </c:pt>
                <c:pt idx="111">
                  <c:v>757</c:v>
                </c:pt>
                <c:pt idx="112">
                  <c:v>758</c:v>
                </c:pt>
                <c:pt idx="113">
                  <c:v>759</c:v>
                </c:pt>
                <c:pt idx="114">
                  <c:v>760</c:v>
                </c:pt>
                <c:pt idx="115">
                  <c:v>761</c:v>
                </c:pt>
                <c:pt idx="116">
                  <c:v>762</c:v>
                </c:pt>
                <c:pt idx="117">
                  <c:v>763</c:v>
                </c:pt>
                <c:pt idx="118">
                  <c:v>764</c:v>
                </c:pt>
                <c:pt idx="119">
                  <c:v>765</c:v>
                </c:pt>
                <c:pt idx="120">
                  <c:v>766</c:v>
                </c:pt>
                <c:pt idx="121">
                  <c:v>767</c:v>
                </c:pt>
                <c:pt idx="122">
                  <c:v>768</c:v>
                </c:pt>
                <c:pt idx="123">
                  <c:v>769</c:v>
                </c:pt>
                <c:pt idx="124">
                  <c:v>770</c:v>
                </c:pt>
                <c:pt idx="125">
                  <c:v>771</c:v>
                </c:pt>
                <c:pt idx="126">
                  <c:v>772</c:v>
                </c:pt>
                <c:pt idx="127">
                  <c:v>773</c:v>
                </c:pt>
                <c:pt idx="128">
                  <c:v>774</c:v>
                </c:pt>
                <c:pt idx="129">
                  <c:v>775</c:v>
                </c:pt>
                <c:pt idx="130">
                  <c:v>776</c:v>
                </c:pt>
                <c:pt idx="131">
                  <c:v>777</c:v>
                </c:pt>
                <c:pt idx="132">
                  <c:v>778</c:v>
                </c:pt>
                <c:pt idx="133">
                  <c:v>779</c:v>
                </c:pt>
                <c:pt idx="134">
                  <c:v>780</c:v>
                </c:pt>
                <c:pt idx="135">
                  <c:v>781</c:v>
                </c:pt>
                <c:pt idx="136">
                  <c:v>782</c:v>
                </c:pt>
                <c:pt idx="137">
                  <c:v>783</c:v>
                </c:pt>
                <c:pt idx="138">
                  <c:v>784</c:v>
                </c:pt>
                <c:pt idx="139">
                  <c:v>785</c:v>
                </c:pt>
                <c:pt idx="140">
                  <c:v>786</c:v>
                </c:pt>
                <c:pt idx="141">
                  <c:v>787</c:v>
                </c:pt>
                <c:pt idx="142">
                  <c:v>788</c:v>
                </c:pt>
                <c:pt idx="143">
                  <c:v>789</c:v>
                </c:pt>
                <c:pt idx="144">
                  <c:v>790</c:v>
                </c:pt>
                <c:pt idx="145">
                  <c:v>791</c:v>
                </c:pt>
                <c:pt idx="146">
                  <c:v>792</c:v>
                </c:pt>
                <c:pt idx="147">
                  <c:v>793</c:v>
                </c:pt>
                <c:pt idx="148">
                  <c:v>794</c:v>
                </c:pt>
                <c:pt idx="149">
                  <c:v>795</c:v>
                </c:pt>
                <c:pt idx="150">
                  <c:v>796</c:v>
                </c:pt>
                <c:pt idx="151">
                  <c:v>797</c:v>
                </c:pt>
                <c:pt idx="152">
                  <c:v>798</c:v>
                </c:pt>
                <c:pt idx="153">
                  <c:v>799</c:v>
                </c:pt>
                <c:pt idx="154">
                  <c:v>800</c:v>
                </c:pt>
                <c:pt idx="155">
                  <c:v>801</c:v>
                </c:pt>
                <c:pt idx="156">
                  <c:v>802</c:v>
                </c:pt>
                <c:pt idx="157">
                  <c:v>803</c:v>
                </c:pt>
                <c:pt idx="158">
                  <c:v>804</c:v>
                </c:pt>
                <c:pt idx="159">
                  <c:v>805</c:v>
                </c:pt>
                <c:pt idx="160">
                  <c:v>806</c:v>
                </c:pt>
                <c:pt idx="161">
                  <c:v>807</c:v>
                </c:pt>
                <c:pt idx="162">
                  <c:v>808</c:v>
                </c:pt>
                <c:pt idx="163">
                  <c:v>809</c:v>
                </c:pt>
                <c:pt idx="164">
                  <c:v>810</c:v>
                </c:pt>
                <c:pt idx="165">
                  <c:v>811</c:v>
                </c:pt>
                <c:pt idx="166">
                  <c:v>812</c:v>
                </c:pt>
                <c:pt idx="167">
                  <c:v>813</c:v>
                </c:pt>
                <c:pt idx="168">
                  <c:v>814</c:v>
                </c:pt>
                <c:pt idx="169">
                  <c:v>815</c:v>
                </c:pt>
                <c:pt idx="170">
                  <c:v>816</c:v>
                </c:pt>
                <c:pt idx="171">
                  <c:v>817</c:v>
                </c:pt>
                <c:pt idx="172">
                  <c:v>818</c:v>
                </c:pt>
                <c:pt idx="173">
                  <c:v>819</c:v>
                </c:pt>
                <c:pt idx="174">
                  <c:v>820</c:v>
                </c:pt>
                <c:pt idx="175">
                  <c:v>821</c:v>
                </c:pt>
                <c:pt idx="176">
                  <c:v>822</c:v>
                </c:pt>
                <c:pt idx="177">
                  <c:v>823</c:v>
                </c:pt>
                <c:pt idx="178">
                  <c:v>824</c:v>
                </c:pt>
                <c:pt idx="179">
                  <c:v>825</c:v>
                </c:pt>
                <c:pt idx="180">
                  <c:v>826</c:v>
                </c:pt>
                <c:pt idx="181">
                  <c:v>827</c:v>
                </c:pt>
                <c:pt idx="182">
                  <c:v>828</c:v>
                </c:pt>
                <c:pt idx="183">
                  <c:v>829</c:v>
                </c:pt>
                <c:pt idx="184">
                  <c:v>830</c:v>
                </c:pt>
                <c:pt idx="185">
                  <c:v>831</c:v>
                </c:pt>
                <c:pt idx="186">
                  <c:v>832</c:v>
                </c:pt>
                <c:pt idx="187">
                  <c:v>833</c:v>
                </c:pt>
                <c:pt idx="188">
                  <c:v>834</c:v>
                </c:pt>
                <c:pt idx="189">
                  <c:v>835</c:v>
                </c:pt>
                <c:pt idx="190">
                  <c:v>836</c:v>
                </c:pt>
                <c:pt idx="191">
                  <c:v>837</c:v>
                </c:pt>
                <c:pt idx="192">
                  <c:v>838</c:v>
                </c:pt>
                <c:pt idx="193">
                  <c:v>839</c:v>
                </c:pt>
                <c:pt idx="194">
                  <c:v>840</c:v>
                </c:pt>
                <c:pt idx="195">
                  <c:v>841</c:v>
                </c:pt>
                <c:pt idx="196">
                  <c:v>842</c:v>
                </c:pt>
                <c:pt idx="197">
                  <c:v>843</c:v>
                </c:pt>
                <c:pt idx="198">
                  <c:v>844</c:v>
                </c:pt>
                <c:pt idx="199">
                  <c:v>845</c:v>
                </c:pt>
              </c:numCache>
            </c:numRef>
          </c:xVal>
          <c:yVal>
            <c:numRef>
              <c:f>Graph!$G$648:$G$845</c:f>
              <c:numCache>
                <c:formatCode>General</c:formatCode>
                <c:ptCount val="1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C6-4494-B33A-AC67714810CD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Graph!$A$647:$A$846</c:f>
              <c:numCache>
                <c:formatCode>General</c:formatCode>
                <c:ptCount val="200"/>
                <c:pt idx="0">
                  <c:v>646</c:v>
                </c:pt>
                <c:pt idx="1">
                  <c:v>647</c:v>
                </c:pt>
                <c:pt idx="2">
                  <c:v>648</c:v>
                </c:pt>
                <c:pt idx="3">
                  <c:v>649</c:v>
                </c:pt>
                <c:pt idx="4">
                  <c:v>650</c:v>
                </c:pt>
                <c:pt idx="5">
                  <c:v>651</c:v>
                </c:pt>
                <c:pt idx="6">
                  <c:v>652</c:v>
                </c:pt>
                <c:pt idx="7">
                  <c:v>653</c:v>
                </c:pt>
                <c:pt idx="8">
                  <c:v>654</c:v>
                </c:pt>
                <c:pt idx="9">
                  <c:v>655</c:v>
                </c:pt>
                <c:pt idx="10">
                  <c:v>656</c:v>
                </c:pt>
                <c:pt idx="11">
                  <c:v>657</c:v>
                </c:pt>
                <c:pt idx="12">
                  <c:v>658</c:v>
                </c:pt>
                <c:pt idx="13">
                  <c:v>659</c:v>
                </c:pt>
                <c:pt idx="14">
                  <c:v>660</c:v>
                </c:pt>
                <c:pt idx="15">
                  <c:v>661</c:v>
                </c:pt>
                <c:pt idx="16">
                  <c:v>662</c:v>
                </c:pt>
                <c:pt idx="17">
                  <c:v>663</c:v>
                </c:pt>
                <c:pt idx="18">
                  <c:v>664</c:v>
                </c:pt>
                <c:pt idx="19">
                  <c:v>665</c:v>
                </c:pt>
                <c:pt idx="20">
                  <c:v>666</c:v>
                </c:pt>
                <c:pt idx="21">
                  <c:v>667</c:v>
                </c:pt>
                <c:pt idx="22">
                  <c:v>668</c:v>
                </c:pt>
                <c:pt idx="23">
                  <c:v>669</c:v>
                </c:pt>
                <c:pt idx="24">
                  <c:v>670</c:v>
                </c:pt>
                <c:pt idx="25">
                  <c:v>671</c:v>
                </c:pt>
                <c:pt idx="26">
                  <c:v>672</c:v>
                </c:pt>
                <c:pt idx="27">
                  <c:v>673</c:v>
                </c:pt>
                <c:pt idx="28">
                  <c:v>674</c:v>
                </c:pt>
                <c:pt idx="29">
                  <c:v>675</c:v>
                </c:pt>
                <c:pt idx="30">
                  <c:v>676</c:v>
                </c:pt>
                <c:pt idx="31">
                  <c:v>677</c:v>
                </c:pt>
                <c:pt idx="32">
                  <c:v>678</c:v>
                </c:pt>
                <c:pt idx="33">
                  <c:v>679</c:v>
                </c:pt>
                <c:pt idx="34">
                  <c:v>680</c:v>
                </c:pt>
                <c:pt idx="35">
                  <c:v>681</c:v>
                </c:pt>
                <c:pt idx="36">
                  <c:v>682</c:v>
                </c:pt>
                <c:pt idx="37">
                  <c:v>683</c:v>
                </c:pt>
                <c:pt idx="38">
                  <c:v>684</c:v>
                </c:pt>
                <c:pt idx="39">
                  <c:v>685</c:v>
                </c:pt>
                <c:pt idx="40">
                  <c:v>686</c:v>
                </c:pt>
                <c:pt idx="41">
                  <c:v>687</c:v>
                </c:pt>
                <c:pt idx="42">
                  <c:v>688</c:v>
                </c:pt>
                <c:pt idx="43">
                  <c:v>689</c:v>
                </c:pt>
                <c:pt idx="44">
                  <c:v>690</c:v>
                </c:pt>
                <c:pt idx="45">
                  <c:v>691</c:v>
                </c:pt>
                <c:pt idx="46">
                  <c:v>692</c:v>
                </c:pt>
                <c:pt idx="47">
                  <c:v>693</c:v>
                </c:pt>
                <c:pt idx="48">
                  <c:v>694</c:v>
                </c:pt>
                <c:pt idx="49">
                  <c:v>695</c:v>
                </c:pt>
                <c:pt idx="50">
                  <c:v>696</c:v>
                </c:pt>
                <c:pt idx="51">
                  <c:v>697</c:v>
                </c:pt>
                <c:pt idx="52">
                  <c:v>698</c:v>
                </c:pt>
                <c:pt idx="53">
                  <c:v>699</c:v>
                </c:pt>
                <c:pt idx="54">
                  <c:v>700</c:v>
                </c:pt>
                <c:pt idx="55">
                  <c:v>701</c:v>
                </c:pt>
                <c:pt idx="56">
                  <c:v>702</c:v>
                </c:pt>
                <c:pt idx="57">
                  <c:v>703</c:v>
                </c:pt>
                <c:pt idx="58">
                  <c:v>704</c:v>
                </c:pt>
                <c:pt idx="59">
                  <c:v>705</c:v>
                </c:pt>
                <c:pt idx="60">
                  <c:v>706</c:v>
                </c:pt>
                <c:pt idx="61">
                  <c:v>707</c:v>
                </c:pt>
                <c:pt idx="62">
                  <c:v>708</c:v>
                </c:pt>
                <c:pt idx="63">
                  <c:v>709</c:v>
                </c:pt>
                <c:pt idx="64">
                  <c:v>710</c:v>
                </c:pt>
                <c:pt idx="65">
                  <c:v>711</c:v>
                </c:pt>
                <c:pt idx="66">
                  <c:v>712</c:v>
                </c:pt>
                <c:pt idx="67">
                  <c:v>713</c:v>
                </c:pt>
                <c:pt idx="68">
                  <c:v>714</c:v>
                </c:pt>
                <c:pt idx="69">
                  <c:v>715</c:v>
                </c:pt>
                <c:pt idx="70">
                  <c:v>716</c:v>
                </c:pt>
                <c:pt idx="71">
                  <c:v>717</c:v>
                </c:pt>
                <c:pt idx="72">
                  <c:v>718</c:v>
                </c:pt>
                <c:pt idx="73">
                  <c:v>719</c:v>
                </c:pt>
                <c:pt idx="74">
                  <c:v>720</c:v>
                </c:pt>
                <c:pt idx="75">
                  <c:v>721</c:v>
                </c:pt>
                <c:pt idx="76">
                  <c:v>722</c:v>
                </c:pt>
                <c:pt idx="77">
                  <c:v>723</c:v>
                </c:pt>
                <c:pt idx="78">
                  <c:v>724</c:v>
                </c:pt>
                <c:pt idx="79">
                  <c:v>725</c:v>
                </c:pt>
                <c:pt idx="80">
                  <c:v>726</c:v>
                </c:pt>
                <c:pt idx="81">
                  <c:v>727</c:v>
                </c:pt>
                <c:pt idx="82">
                  <c:v>728</c:v>
                </c:pt>
                <c:pt idx="83">
                  <c:v>729</c:v>
                </c:pt>
                <c:pt idx="84">
                  <c:v>730</c:v>
                </c:pt>
                <c:pt idx="85">
                  <c:v>731</c:v>
                </c:pt>
                <c:pt idx="86">
                  <c:v>732</c:v>
                </c:pt>
                <c:pt idx="87">
                  <c:v>733</c:v>
                </c:pt>
                <c:pt idx="88">
                  <c:v>734</c:v>
                </c:pt>
                <c:pt idx="89">
                  <c:v>735</c:v>
                </c:pt>
                <c:pt idx="90">
                  <c:v>736</c:v>
                </c:pt>
                <c:pt idx="91">
                  <c:v>737</c:v>
                </c:pt>
                <c:pt idx="92">
                  <c:v>738</c:v>
                </c:pt>
                <c:pt idx="93">
                  <c:v>739</c:v>
                </c:pt>
                <c:pt idx="94">
                  <c:v>740</c:v>
                </c:pt>
                <c:pt idx="95">
                  <c:v>741</c:v>
                </c:pt>
                <c:pt idx="96">
                  <c:v>742</c:v>
                </c:pt>
                <c:pt idx="97">
                  <c:v>743</c:v>
                </c:pt>
                <c:pt idx="98">
                  <c:v>744</c:v>
                </c:pt>
                <c:pt idx="99">
                  <c:v>745</c:v>
                </c:pt>
                <c:pt idx="100">
                  <c:v>746</c:v>
                </c:pt>
                <c:pt idx="101">
                  <c:v>747</c:v>
                </c:pt>
                <c:pt idx="102">
                  <c:v>748</c:v>
                </c:pt>
                <c:pt idx="103">
                  <c:v>749</c:v>
                </c:pt>
                <c:pt idx="104">
                  <c:v>750</c:v>
                </c:pt>
                <c:pt idx="105">
                  <c:v>751</c:v>
                </c:pt>
                <c:pt idx="106">
                  <c:v>752</c:v>
                </c:pt>
                <c:pt idx="107">
                  <c:v>753</c:v>
                </c:pt>
                <c:pt idx="108">
                  <c:v>754</c:v>
                </c:pt>
                <c:pt idx="109">
                  <c:v>755</c:v>
                </c:pt>
                <c:pt idx="110">
                  <c:v>756</c:v>
                </c:pt>
                <c:pt idx="111">
                  <c:v>757</c:v>
                </c:pt>
                <c:pt idx="112">
                  <c:v>758</c:v>
                </c:pt>
                <c:pt idx="113">
                  <c:v>759</c:v>
                </c:pt>
                <c:pt idx="114">
                  <c:v>760</c:v>
                </c:pt>
                <c:pt idx="115">
                  <c:v>761</c:v>
                </c:pt>
                <c:pt idx="116">
                  <c:v>762</c:v>
                </c:pt>
                <c:pt idx="117">
                  <c:v>763</c:v>
                </c:pt>
                <c:pt idx="118">
                  <c:v>764</c:v>
                </c:pt>
                <c:pt idx="119">
                  <c:v>765</c:v>
                </c:pt>
                <c:pt idx="120">
                  <c:v>766</c:v>
                </c:pt>
                <c:pt idx="121">
                  <c:v>767</c:v>
                </c:pt>
                <c:pt idx="122">
                  <c:v>768</c:v>
                </c:pt>
                <c:pt idx="123">
                  <c:v>769</c:v>
                </c:pt>
                <c:pt idx="124">
                  <c:v>770</c:v>
                </c:pt>
                <c:pt idx="125">
                  <c:v>771</c:v>
                </c:pt>
                <c:pt idx="126">
                  <c:v>772</c:v>
                </c:pt>
                <c:pt idx="127">
                  <c:v>773</c:v>
                </c:pt>
                <c:pt idx="128">
                  <c:v>774</c:v>
                </c:pt>
                <c:pt idx="129">
                  <c:v>775</c:v>
                </c:pt>
                <c:pt idx="130">
                  <c:v>776</c:v>
                </c:pt>
                <c:pt idx="131">
                  <c:v>777</c:v>
                </c:pt>
                <c:pt idx="132">
                  <c:v>778</c:v>
                </c:pt>
                <c:pt idx="133">
                  <c:v>779</c:v>
                </c:pt>
                <c:pt idx="134">
                  <c:v>780</c:v>
                </c:pt>
                <c:pt idx="135">
                  <c:v>781</c:v>
                </c:pt>
                <c:pt idx="136">
                  <c:v>782</c:v>
                </c:pt>
                <c:pt idx="137">
                  <c:v>783</c:v>
                </c:pt>
                <c:pt idx="138">
                  <c:v>784</c:v>
                </c:pt>
                <c:pt idx="139">
                  <c:v>785</c:v>
                </c:pt>
                <c:pt idx="140">
                  <c:v>786</c:v>
                </c:pt>
                <c:pt idx="141">
                  <c:v>787</c:v>
                </c:pt>
                <c:pt idx="142">
                  <c:v>788</c:v>
                </c:pt>
                <c:pt idx="143">
                  <c:v>789</c:v>
                </c:pt>
                <c:pt idx="144">
                  <c:v>790</c:v>
                </c:pt>
                <c:pt idx="145">
                  <c:v>791</c:v>
                </c:pt>
                <c:pt idx="146">
                  <c:v>792</c:v>
                </c:pt>
                <c:pt idx="147">
                  <c:v>793</c:v>
                </c:pt>
                <c:pt idx="148">
                  <c:v>794</c:v>
                </c:pt>
                <c:pt idx="149">
                  <c:v>795</c:v>
                </c:pt>
                <c:pt idx="150">
                  <c:v>796</c:v>
                </c:pt>
                <c:pt idx="151">
                  <c:v>797</c:v>
                </c:pt>
                <c:pt idx="152">
                  <c:v>798</c:v>
                </c:pt>
                <c:pt idx="153">
                  <c:v>799</c:v>
                </c:pt>
                <c:pt idx="154">
                  <c:v>800</c:v>
                </c:pt>
                <c:pt idx="155">
                  <c:v>801</c:v>
                </c:pt>
                <c:pt idx="156">
                  <c:v>802</c:v>
                </c:pt>
                <c:pt idx="157">
                  <c:v>803</c:v>
                </c:pt>
                <c:pt idx="158">
                  <c:v>804</c:v>
                </c:pt>
                <c:pt idx="159">
                  <c:v>805</c:v>
                </c:pt>
                <c:pt idx="160">
                  <c:v>806</c:v>
                </c:pt>
                <c:pt idx="161">
                  <c:v>807</c:v>
                </c:pt>
                <c:pt idx="162">
                  <c:v>808</c:v>
                </c:pt>
                <c:pt idx="163">
                  <c:v>809</c:v>
                </c:pt>
                <c:pt idx="164">
                  <c:v>810</c:v>
                </c:pt>
                <c:pt idx="165">
                  <c:v>811</c:v>
                </c:pt>
                <c:pt idx="166">
                  <c:v>812</c:v>
                </c:pt>
                <c:pt idx="167">
                  <c:v>813</c:v>
                </c:pt>
                <c:pt idx="168">
                  <c:v>814</c:v>
                </c:pt>
                <c:pt idx="169">
                  <c:v>815</c:v>
                </c:pt>
                <c:pt idx="170">
                  <c:v>816</c:v>
                </c:pt>
                <c:pt idx="171">
                  <c:v>817</c:v>
                </c:pt>
                <c:pt idx="172">
                  <c:v>818</c:v>
                </c:pt>
                <c:pt idx="173">
                  <c:v>819</c:v>
                </c:pt>
                <c:pt idx="174">
                  <c:v>820</c:v>
                </c:pt>
                <c:pt idx="175">
                  <c:v>821</c:v>
                </c:pt>
                <c:pt idx="176">
                  <c:v>822</c:v>
                </c:pt>
                <c:pt idx="177">
                  <c:v>823</c:v>
                </c:pt>
                <c:pt idx="178">
                  <c:v>824</c:v>
                </c:pt>
                <c:pt idx="179">
                  <c:v>825</c:v>
                </c:pt>
                <c:pt idx="180">
                  <c:v>826</c:v>
                </c:pt>
                <c:pt idx="181">
                  <c:v>827</c:v>
                </c:pt>
                <c:pt idx="182">
                  <c:v>828</c:v>
                </c:pt>
                <c:pt idx="183">
                  <c:v>829</c:v>
                </c:pt>
                <c:pt idx="184">
                  <c:v>830</c:v>
                </c:pt>
                <c:pt idx="185">
                  <c:v>831</c:v>
                </c:pt>
                <c:pt idx="186">
                  <c:v>832</c:v>
                </c:pt>
                <c:pt idx="187">
                  <c:v>833</c:v>
                </c:pt>
                <c:pt idx="188">
                  <c:v>834</c:v>
                </c:pt>
                <c:pt idx="189">
                  <c:v>835</c:v>
                </c:pt>
                <c:pt idx="190">
                  <c:v>836</c:v>
                </c:pt>
                <c:pt idx="191">
                  <c:v>837</c:v>
                </c:pt>
                <c:pt idx="192">
                  <c:v>838</c:v>
                </c:pt>
                <c:pt idx="193">
                  <c:v>839</c:v>
                </c:pt>
                <c:pt idx="194">
                  <c:v>840</c:v>
                </c:pt>
                <c:pt idx="195">
                  <c:v>841</c:v>
                </c:pt>
                <c:pt idx="196">
                  <c:v>842</c:v>
                </c:pt>
                <c:pt idx="197">
                  <c:v>843</c:v>
                </c:pt>
                <c:pt idx="198">
                  <c:v>844</c:v>
                </c:pt>
                <c:pt idx="199">
                  <c:v>845</c:v>
                </c:pt>
              </c:numCache>
            </c:numRef>
          </c:xVal>
          <c:yVal>
            <c:numRef>
              <c:f>Graph!$H$648:$H$845</c:f>
              <c:numCache>
                <c:formatCode>General</c:formatCode>
                <c:ptCount val="1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C6-4494-B33A-AC677148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17951"/>
        <c:axId val="125416511"/>
      </c:scatterChart>
      <c:valAx>
        <c:axId val="125417951"/>
        <c:scaling>
          <c:orientation val="minMax"/>
          <c:max val="845"/>
          <c:min val="646"/>
        </c:scaling>
        <c:delete val="0"/>
        <c:axPos val="b"/>
        <c:numFmt formatCode="General" sourceLinked="1"/>
        <c:majorTickMark val="out"/>
        <c:minorTickMark val="none"/>
        <c:tickLblPos val="nextTo"/>
        <c:crossAx val="125416511"/>
        <c:crosses val="autoZero"/>
        <c:crossBetween val="midCat"/>
      </c:valAx>
      <c:valAx>
        <c:axId val="1254165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54179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Graph!$A$848:$A$1028</c:f>
              <c:numCache>
                <c:formatCode>General</c:formatCode>
                <c:ptCount val="181"/>
                <c:pt idx="0">
                  <c:v>847</c:v>
                </c:pt>
                <c:pt idx="1">
                  <c:v>848</c:v>
                </c:pt>
                <c:pt idx="2">
                  <c:v>849</c:v>
                </c:pt>
                <c:pt idx="3">
                  <c:v>850</c:v>
                </c:pt>
                <c:pt idx="4">
                  <c:v>851</c:v>
                </c:pt>
                <c:pt idx="5">
                  <c:v>852</c:v>
                </c:pt>
                <c:pt idx="6">
                  <c:v>853</c:v>
                </c:pt>
                <c:pt idx="7">
                  <c:v>854</c:v>
                </c:pt>
                <c:pt idx="8">
                  <c:v>855</c:v>
                </c:pt>
                <c:pt idx="9">
                  <c:v>856</c:v>
                </c:pt>
                <c:pt idx="10">
                  <c:v>857</c:v>
                </c:pt>
                <c:pt idx="11">
                  <c:v>858</c:v>
                </c:pt>
                <c:pt idx="12">
                  <c:v>859</c:v>
                </c:pt>
                <c:pt idx="13">
                  <c:v>860</c:v>
                </c:pt>
                <c:pt idx="14">
                  <c:v>861</c:v>
                </c:pt>
                <c:pt idx="15">
                  <c:v>862</c:v>
                </c:pt>
                <c:pt idx="16">
                  <c:v>863</c:v>
                </c:pt>
                <c:pt idx="17">
                  <c:v>864</c:v>
                </c:pt>
                <c:pt idx="18">
                  <c:v>865</c:v>
                </c:pt>
                <c:pt idx="19">
                  <c:v>866</c:v>
                </c:pt>
                <c:pt idx="20">
                  <c:v>867</c:v>
                </c:pt>
                <c:pt idx="21">
                  <c:v>868</c:v>
                </c:pt>
                <c:pt idx="22">
                  <c:v>869</c:v>
                </c:pt>
                <c:pt idx="23">
                  <c:v>870</c:v>
                </c:pt>
                <c:pt idx="24">
                  <c:v>871</c:v>
                </c:pt>
                <c:pt idx="25">
                  <c:v>872</c:v>
                </c:pt>
                <c:pt idx="26">
                  <c:v>873</c:v>
                </c:pt>
                <c:pt idx="27">
                  <c:v>874</c:v>
                </c:pt>
                <c:pt idx="28">
                  <c:v>875</c:v>
                </c:pt>
                <c:pt idx="29">
                  <c:v>876</c:v>
                </c:pt>
                <c:pt idx="30">
                  <c:v>877</c:v>
                </c:pt>
                <c:pt idx="31">
                  <c:v>878</c:v>
                </c:pt>
                <c:pt idx="32">
                  <c:v>879</c:v>
                </c:pt>
                <c:pt idx="33">
                  <c:v>880</c:v>
                </c:pt>
                <c:pt idx="34">
                  <c:v>881</c:v>
                </c:pt>
                <c:pt idx="35">
                  <c:v>882</c:v>
                </c:pt>
                <c:pt idx="36">
                  <c:v>883</c:v>
                </c:pt>
                <c:pt idx="37">
                  <c:v>884</c:v>
                </c:pt>
                <c:pt idx="38">
                  <c:v>885</c:v>
                </c:pt>
                <c:pt idx="39">
                  <c:v>886</c:v>
                </c:pt>
                <c:pt idx="40">
                  <c:v>887</c:v>
                </c:pt>
                <c:pt idx="41">
                  <c:v>888</c:v>
                </c:pt>
                <c:pt idx="42">
                  <c:v>889</c:v>
                </c:pt>
                <c:pt idx="43">
                  <c:v>890</c:v>
                </c:pt>
                <c:pt idx="44">
                  <c:v>891</c:v>
                </c:pt>
                <c:pt idx="45">
                  <c:v>892</c:v>
                </c:pt>
                <c:pt idx="46">
                  <c:v>893</c:v>
                </c:pt>
                <c:pt idx="47">
                  <c:v>894</c:v>
                </c:pt>
                <c:pt idx="48">
                  <c:v>895</c:v>
                </c:pt>
                <c:pt idx="49">
                  <c:v>896</c:v>
                </c:pt>
                <c:pt idx="50">
                  <c:v>897</c:v>
                </c:pt>
                <c:pt idx="51">
                  <c:v>898</c:v>
                </c:pt>
                <c:pt idx="52">
                  <c:v>899</c:v>
                </c:pt>
                <c:pt idx="53">
                  <c:v>900</c:v>
                </c:pt>
                <c:pt idx="54">
                  <c:v>901</c:v>
                </c:pt>
                <c:pt idx="55">
                  <c:v>902</c:v>
                </c:pt>
                <c:pt idx="56">
                  <c:v>903</c:v>
                </c:pt>
                <c:pt idx="57">
                  <c:v>904</c:v>
                </c:pt>
                <c:pt idx="58">
                  <c:v>905</c:v>
                </c:pt>
                <c:pt idx="59">
                  <c:v>906</c:v>
                </c:pt>
                <c:pt idx="60">
                  <c:v>907</c:v>
                </c:pt>
                <c:pt idx="61">
                  <c:v>908</c:v>
                </c:pt>
                <c:pt idx="62">
                  <c:v>909</c:v>
                </c:pt>
                <c:pt idx="63">
                  <c:v>910</c:v>
                </c:pt>
                <c:pt idx="64">
                  <c:v>911</c:v>
                </c:pt>
                <c:pt idx="65">
                  <c:v>912</c:v>
                </c:pt>
                <c:pt idx="66">
                  <c:v>913</c:v>
                </c:pt>
                <c:pt idx="67">
                  <c:v>914</c:v>
                </c:pt>
                <c:pt idx="68">
                  <c:v>915</c:v>
                </c:pt>
                <c:pt idx="69">
                  <c:v>916</c:v>
                </c:pt>
                <c:pt idx="70">
                  <c:v>917</c:v>
                </c:pt>
                <c:pt idx="71">
                  <c:v>918</c:v>
                </c:pt>
                <c:pt idx="72">
                  <c:v>919</c:v>
                </c:pt>
                <c:pt idx="73">
                  <c:v>920</c:v>
                </c:pt>
                <c:pt idx="74">
                  <c:v>921</c:v>
                </c:pt>
                <c:pt idx="75">
                  <c:v>922</c:v>
                </c:pt>
                <c:pt idx="76">
                  <c:v>923</c:v>
                </c:pt>
                <c:pt idx="77">
                  <c:v>924</c:v>
                </c:pt>
                <c:pt idx="78">
                  <c:v>925</c:v>
                </c:pt>
                <c:pt idx="79">
                  <c:v>926</c:v>
                </c:pt>
                <c:pt idx="80">
                  <c:v>927</c:v>
                </c:pt>
                <c:pt idx="81">
                  <c:v>928</c:v>
                </c:pt>
                <c:pt idx="82">
                  <c:v>929</c:v>
                </c:pt>
                <c:pt idx="83">
                  <c:v>930</c:v>
                </c:pt>
                <c:pt idx="84">
                  <c:v>931</c:v>
                </c:pt>
                <c:pt idx="85">
                  <c:v>932</c:v>
                </c:pt>
                <c:pt idx="86">
                  <c:v>933</c:v>
                </c:pt>
                <c:pt idx="87">
                  <c:v>934</c:v>
                </c:pt>
                <c:pt idx="88">
                  <c:v>935</c:v>
                </c:pt>
                <c:pt idx="89">
                  <c:v>936</c:v>
                </c:pt>
                <c:pt idx="90">
                  <c:v>937</c:v>
                </c:pt>
                <c:pt idx="91">
                  <c:v>938</c:v>
                </c:pt>
                <c:pt idx="92">
                  <c:v>939</c:v>
                </c:pt>
                <c:pt idx="93">
                  <c:v>940</c:v>
                </c:pt>
                <c:pt idx="94">
                  <c:v>941</c:v>
                </c:pt>
                <c:pt idx="95">
                  <c:v>942</c:v>
                </c:pt>
                <c:pt idx="96">
                  <c:v>943</c:v>
                </c:pt>
                <c:pt idx="97">
                  <c:v>944</c:v>
                </c:pt>
                <c:pt idx="98">
                  <c:v>945</c:v>
                </c:pt>
                <c:pt idx="99">
                  <c:v>946</c:v>
                </c:pt>
                <c:pt idx="100">
                  <c:v>947</c:v>
                </c:pt>
                <c:pt idx="101">
                  <c:v>948</c:v>
                </c:pt>
                <c:pt idx="102">
                  <c:v>949</c:v>
                </c:pt>
                <c:pt idx="103">
                  <c:v>950</c:v>
                </c:pt>
                <c:pt idx="104">
                  <c:v>951</c:v>
                </c:pt>
                <c:pt idx="105">
                  <c:v>952</c:v>
                </c:pt>
                <c:pt idx="106">
                  <c:v>953</c:v>
                </c:pt>
                <c:pt idx="107">
                  <c:v>954</c:v>
                </c:pt>
                <c:pt idx="108">
                  <c:v>955</c:v>
                </c:pt>
                <c:pt idx="109">
                  <c:v>956</c:v>
                </c:pt>
                <c:pt idx="110">
                  <c:v>957</c:v>
                </c:pt>
                <c:pt idx="111">
                  <c:v>958</c:v>
                </c:pt>
                <c:pt idx="112">
                  <c:v>959</c:v>
                </c:pt>
                <c:pt idx="113">
                  <c:v>960</c:v>
                </c:pt>
                <c:pt idx="114">
                  <c:v>961</c:v>
                </c:pt>
                <c:pt idx="115">
                  <c:v>962</c:v>
                </c:pt>
                <c:pt idx="116">
                  <c:v>963</c:v>
                </c:pt>
                <c:pt idx="117">
                  <c:v>964</c:v>
                </c:pt>
                <c:pt idx="118">
                  <c:v>965</c:v>
                </c:pt>
                <c:pt idx="119">
                  <c:v>966</c:v>
                </c:pt>
                <c:pt idx="120">
                  <c:v>967</c:v>
                </c:pt>
                <c:pt idx="121">
                  <c:v>968</c:v>
                </c:pt>
                <c:pt idx="122">
                  <c:v>969</c:v>
                </c:pt>
                <c:pt idx="123">
                  <c:v>970</c:v>
                </c:pt>
                <c:pt idx="124">
                  <c:v>971</c:v>
                </c:pt>
                <c:pt idx="125">
                  <c:v>972</c:v>
                </c:pt>
                <c:pt idx="126">
                  <c:v>973</c:v>
                </c:pt>
                <c:pt idx="127">
                  <c:v>974</c:v>
                </c:pt>
                <c:pt idx="128">
                  <c:v>975</c:v>
                </c:pt>
                <c:pt idx="129">
                  <c:v>976</c:v>
                </c:pt>
                <c:pt idx="130">
                  <c:v>977</c:v>
                </c:pt>
                <c:pt idx="131">
                  <c:v>978</c:v>
                </c:pt>
                <c:pt idx="132">
                  <c:v>979</c:v>
                </c:pt>
                <c:pt idx="133">
                  <c:v>980</c:v>
                </c:pt>
                <c:pt idx="134">
                  <c:v>981</c:v>
                </c:pt>
                <c:pt idx="135">
                  <c:v>982</c:v>
                </c:pt>
                <c:pt idx="136">
                  <c:v>983</c:v>
                </c:pt>
                <c:pt idx="137">
                  <c:v>984</c:v>
                </c:pt>
                <c:pt idx="138">
                  <c:v>985</c:v>
                </c:pt>
                <c:pt idx="139">
                  <c:v>986</c:v>
                </c:pt>
                <c:pt idx="140">
                  <c:v>987</c:v>
                </c:pt>
                <c:pt idx="141">
                  <c:v>988</c:v>
                </c:pt>
                <c:pt idx="142">
                  <c:v>989</c:v>
                </c:pt>
                <c:pt idx="143">
                  <c:v>990</c:v>
                </c:pt>
                <c:pt idx="144">
                  <c:v>991</c:v>
                </c:pt>
                <c:pt idx="145">
                  <c:v>992</c:v>
                </c:pt>
                <c:pt idx="146">
                  <c:v>993</c:v>
                </c:pt>
                <c:pt idx="147">
                  <c:v>994</c:v>
                </c:pt>
                <c:pt idx="148">
                  <c:v>995</c:v>
                </c:pt>
                <c:pt idx="149">
                  <c:v>996</c:v>
                </c:pt>
                <c:pt idx="150">
                  <c:v>997</c:v>
                </c:pt>
                <c:pt idx="151">
                  <c:v>998</c:v>
                </c:pt>
                <c:pt idx="152">
                  <c:v>999</c:v>
                </c:pt>
                <c:pt idx="153">
                  <c:v>1000</c:v>
                </c:pt>
                <c:pt idx="154">
                  <c:v>1001</c:v>
                </c:pt>
                <c:pt idx="155">
                  <c:v>1002</c:v>
                </c:pt>
                <c:pt idx="156">
                  <c:v>1003</c:v>
                </c:pt>
                <c:pt idx="157">
                  <c:v>1004</c:v>
                </c:pt>
                <c:pt idx="158">
                  <c:v>1005</c:v>
                </c:pt>
                <c:pt idx="159">
                  <c:v>1006</c:v>
                </c:pt>
                <c:pt idx="160">
                  <c:v>1007</c:v>
                </c:pt>
                <c:pt idx="161">
                  <c:v>1008</c:v>
                </c:pt>
                <c:pt idx="162">
                  <c:v>1009</c:v>
                </c:pt>
                <c:pt idx="163">
                  <c:v>1010</c:v>
                </c:pt>
                <c:pt idx="164">
                  <c:v>1011</c:v>
                </c:pt>
                <c:pt idx="165">
                  <c:v>1012</c:v>
                </c:pt>
                <c:pt idx="166">
                  <c:v>1013</c:v>
                </c:pt>
                <c:pt idx="167">
                  <c:v>1014</c:v>
                </c:pt>
                <c:pt idx="168">
                  <c:v>1015</c:v>
                </c:pt>
                <c:pt idx="169">
                  <c:v>1016</c:v>
                </c:pt>
                <c:pt idx="170">
                  <c:v>1017</c:v>
                </c:pt>
                <c:pt idx="171">
                  <c:v>1018</c:v>
                </c:pt>
                <c:pt idx="172">
                  <c:v>1019</c:v>
                </c:pt>
                <c:pt idx="173">
                  <c:v>1020</c:v>
                </c:pt>
                <c:pt idx="174">
                  <c:v>1021</c:v>
                </c:pt>
                <c:pt idx="175">
                  <c:v>1022</c:v>
                </c:pt>
                <c:pt idx="176">
                  <c:v>1023</c:v>
                </c:pt>
                <c:pt idx="177">
                  <c:v>1024</c:v>
                </c:pt>
                <c:pt idx="178">
                  <c:v>1025</c:v>
                </c:pt>
                <c:pt idx="179">
                  <c:v>1026</c:v>
                </c:pt>
                <c:pt idx="180">
                  <c:v>1027</c:v>
                </c:pt>
              </c:numCache>
            </c:numRef>
          </c:xVal>
          <c:yVal>
            <c:numRef>
              <c:f>Graph!$D$849:$D$1027</c:f>
              <c:numCache>
                <c:formatCode>General</c:formatCode>
                <c:ptCount val="179"/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BB-409E-9DDB-2A0384698A49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Graph!$A$848:$A$1028</c:f>
              <c:numCache>
                <c:formatCode>General</c:formatCode>
                <c:ptCount val="181"/>
                <c:pt idx="0">
                  <c:v>847</c:v>
                </c:pt>
                <c:pt idx="1">
                  <c:v>848</c:v>
                </c:pt>
                <c:pt idx="2">
                  <c:v>849</c:v>
                </c:pt>
                <c:pt idx="3">
                  <c:v>850</c:v>
                </c:pt>
                <c:pt idx="4">
                  <c:v>851</c:v>
                </c:pt>
                <c:pt idx="5">
                  <c:v>852</c:v>
                </c:pt>
                <c:pt idx="6">
                  <c:v>853</c:v>
                </c:pt>
                <c:pt idx="7">
                  <c:v>854</c:v>
                </c:pt>
                <c:pt idx="8">
                  <c:v>855</c:v>
                </c:pt>
                <c:pt idx="9">
                  <c:v>856</c:v>
                </c:pt>
                <c:pt idx="10">
                  <c:v>857</c:v>
                </c:pt>
                <c:pt idx="11">
                  <c:v>858</c:v>
                </c:pt>
                <c:pt idx="12">
                  <c:v>859</c:v>
                </c:pt>
                <c:pt idx="13">
                  <c:v>860</c:v>
                </c:pt>
                <c:pt idx="14">
                  <c:v>861</c:v>
                </c:pt>
                <c:pt idx="15">
                  <c:v>862</c:v>
                </c:pt>
                <c:pt idx="16">
                  <c:v>863</c:v>
                </c:pt>
                <c:pt idx="17">
                  <c:v>864</c:v>
                </c:pt>
                <c:pt idx="18">
                  <c:v>865</c:v>
                </c:pt>
                <c:pt idx="19">
                  <c:v>866</c:v>
                </c:pt>
                <c:pt idx="20">
                  <c:v>867</c:v>
                </c:pt>
                <c:pt idx="21">
                  <c:v>868</c:v>
                </c:pt>
                <c:pt idx="22">
                  <c:v>869</c:v>
                </c:pt>
                <c:pt idx="23">
                  <c:v>870</c:v>
                </c:pt>
                <c:pt idx="24">
                  <c:v>871</c:v>
                </c:pt>
                <c:pt idx="25">
                  <c:v>872</c:v>
                </c:pt>
                <c:pt idx="26">
                  <c:v>873</c:v>
                </c:pt>
                <c:pt idx="27">
                  <c:v>874</c:v>
                </c:pt>
                <c:pt idx="28">
                  <c:v>875</c:v>
                </c:pt>
                <c:pt idx="29">
                  <c:v>876</c:v>
                </c:pt>
                <c:pt idx="30">
                  <c:v>877</c:v>
                </c:pt>
                <c:pt idx="31">
                  <c:v>878</c:v>
                </c:pt>
                <c:pt idx="32">
                  <c:v>879</c:v>
                </c:pt>
                <c:pt idx="33">
                  <c:v>880</c:v>
                </c:pt>
                <c:pt idx="34">
                  <c:v>881</c:v>
                </c:pt>
                <c:pt idx="35">
                  <c:v>882</c:v>
                </c:pt>
                <c:pt idx="36">
                  <c:v>883</c:v>
                </c:pt>
                <c:pt idx="37">
                  <c:v>884</c:v>
                </c:pt>
                <c:pt idx="38">
                  <c:v>885</c:v>
                </c:pt>
                <c:pt idx="39">
                  <c:v>886</c:v>
                </c:pt>
                <c:pt idx="40">
                  <c:v>887</c:v>
                </c:pt>
                <c:pt idx="41">
                  <c:v>888</c:v>
                </c:pt>
                <c:pt idx="42">
                  <c:v>889</c:v>
                </c:pt>
                <c:pt idx="43">
                  <c:v>890</c:v>
                </c:pt>
                <c:pt idx="44">
                  <c:v>891</c:v>
                </c:pt>
                <c:pt idx="45">
                  <c:v>892</c:v>
                </c:pt>
                <c:pt idx="46">
                  <c:v>893</c:v>
                </c:pt>
                <c:pt idx="47">
                  <c:v>894</c:v>
                </c:pt>
                <c:pt idx="48">
                  <c:v>895</c:v>
                </c:pt>
                <c:pt idx="49">
                  <c:v>896</c:v>
                </c:pt>
                <c:pt idx="50">
                  <c:v>897</c:v>
                </c:pt>
                <c:pt idx="51">
                  <c:v>898</c:v>
                </c:pt>
                <c:pt idx="52">
                  <c:v>899</c:v>
                </c:pt>
                <c:pt idx="53">
                  <c:v>900</c:v>
                </c:pt>
                <c:pt idx="54">
                  <c:v>901</c:v>
                </c:pt>
                <c:pt idx="55">
                  <c:v>902</c:v>
                </c:pt>
                <c:pt idx="56">
                  <c:v>903</c:v>
                </c:pt>
                <c:pt idx="57">
                  <c:v>904</c:v>
                </c:pt>
                <c:pt idx="58">
                  <c:v>905</c:v>
                </c:pt>
                <c:pt idx="59">
                  <c:v>906</c:v>
                </c:pt>
                <c:pt idx="60">
                  <c:v>907</c:v>
                </c:pt>
                <c:pt idx="61">
                  <c:v>908</c:v>
                </c:pt>
                <c:pt idx="62">
                  <c:v>909</c:v>
                </c:pt>
                <c:pt idx="63">
                  <c:v>910</c:v>
                </c:pt>
                <c:pt idx="64">
                  <c:v>911</c:v>
                </c:pt>
                <c:pt idx="65">
                  <c:v>912</c:v>
                </c:pt>
                <c:pt idx="66">
                  <c:v>913</c:v>
                </c:pt>
                <c:pt idx="67">
                  <c:v>914</c:v>
                </c:pt>
                <c:pt idx="68">
                  <c:v>915</c:v>
                </c:pt>
                <c:pt idx="69">
                  <c:v>916</c:v>
                </c:pt>
                <c:pt idx="70">
                  <c:v>917</c:v>
                </c:pt>
                <c:pt idx="71">
                  <c:v>918</c:v>
                </c:pt>
                <c:pt idx="72">
                  <c:v>919</c:v>
                </c:pt>
                <c:pt idx="73">
                  <c:v>920</c:v>
                </c:pt>
                <c:pt idx="74">
                  <c:v>921</c:v>
                </c:pt>
                <c:pt idx="75">
                  <c:v>922</c:v>
                </c:pt>
                <c:pt idx="76">
                  <c:v>923</c:v>
                </c:pt>
                <c:pt idx="77">
                  <c:v>924</c:v>
                </c:pt>
                <c:pt idx="78">
                  <c:v>925</c:v>
                </c:pt>
                <c:pt idx="79">
                  <c:v>926</c:v>
                </c:pt>
                <c:pt idx="80">
                  <c:v>927</c:v>
                </c:pt>
                <c:pt idx="81">
                  <c:v>928</c:v>
                </c:pt>
                <c:pt idx="82">
                  <c:v>929</c:v>
                </c:pt>
                <c:pt idx="83">
                  <c:v>930</c:v>
                </c:pt>
                <c:pt idx="84">
                  <c:v>931</c:v>
                </c:pt>
                <c:pt idx="85">
                  <c:v>932</c:v>
                </c:pt>
                <c:pt idx="86">
                  <c:v>933</c:v>
                </c:pt>
                <c:pt idx="87">
                  <c:v>934</c:v>
                </c:pt>
                <c:pt idx="88">
                  <c:v>935</c:v>
                </c:pt>
                <c:pt idx="89">
                  <c:v>936</c:v>
                </c:pt>
                <c:pt idx="90">
                  <c:v>937</c:v>
                </c:pt>
                <c:pt idx="91">
                  <c:v>938</c:v>
                </c:pt>
                <c:pt idx="92">
                  <c:v>939</c:v>
                </c:pt>
                <c:pt idx="93">
                  <c:v>940</c:v>
                </c:pt>
                <c:pt idx="94">
                  <c:v>941</c:v>
                </c:pt>
                <c:pt idx="95">
                  <c:v>942</c:v>
                </c:pt>
                <c:pt idx="96">
                  <c:v>943</c:v>
                </c:pt>
                <c:pt idx="97">
                  <c:v>944</c:v>
                </c:pt>
                <c:pt idx="98">
                  <c:v>945</c:v>
                </c:pt>
                <c:pt idx="99">
                  <c:v>946</c:v>
                </c:pt>
                <c:pt idx="100">
                  <c:v>947</c:v>
                </c:pt>
                <c:pt idx="101">
                  <c:v>948</c:v>
                </c:pt>
                <c:pt idx="102">
                  <c:v>949</c:v>
                </c:pt>
                <c:pt idx="103">
                  <c:v>950</c:v>
                </c:pt>
                <c:pt idx="104">
                  <c:v>951</c:v>
                </c:pt>
                <c:pt idx="105">
                  <c:v>952</c:v>
                </c:pt>
                <c:pt idx="106">
                  <c:v>953</c:v>
                </c:pt>
                <c:pt idx="107">
                  <c:v>954</c:v>
                </c:pt>
                <c:pt idx="108">
                  <c:v>955</c:v>
                </c:pt>
                <c:pt idx="109">
                  <c:v>956</c:v>
                </c:pt>
                <c:pt idx="110">
                  <c:v>957</c:v>
                </c:pt>
                <c:pt idx="111">
                  <c:v>958</c:v>
                </c:pt>
                <c:pt idx="112">
                  <c:v>959</c:v>
                </c:pt>
                <c:pt idx="113">
                  <c:v>960</c:v>
                </c:pt>
                <c:pt idx="114">
                  <c:v>961</c:v>
                </c:pt>
                <c:pt idx="115">
                  <c:v>962</c:v>
                </c:pt>
                <c:pt idx="116">
                  <c:v>963</c:v>
                </c:pt>
                <c:pt idx="117">
                  <c:v>964</c:v>
                </c:pt>
                <c:pt idx="118">
                  <c:v>965</c:v>
                </c:pt>
                <c:pt idx="119">
                  <c:v>966</c:v>
                </c:pt>
                <c:pt idx="120">
                  <c:v>967</c:v>
                </c:pt>
                <c:pt idx="121">
                  <c:v>968</c:v>
                </c:pt>
                <c:pt idx="122">
                  <c:v>969</c:v>
                </c:pt>
                <c:pt idx="123">
                  <c:v>970</c:v>
                </c:pt>
                <c:pt idx="124">
                  <c:v>971</c:v>
                </c:pt>
                <c:pt idx="125">
                  <c:v>972</c:v>
                </c:pt>
                <c:pt idx="126">
                  <c:v>973</c:v>
                </c:pt>
                <c:pt idx="127">
                  <c:v>974</c:v>
                </c:pt>
                <c:pt idx="128">
                  <c:v>975</c:v>
                </c:pt>
                <c:pt idx="129">
                  <c:v>976</c:v>
                </c:pt>
                <c:pt idx="130">
                  <c:v>977</c:v>
                </c:pt>
                <c:pt idx="131">
                  <c:v>978</c:v>
                </c:pt>
                <c:pt idx="132">
                  <c:v>979</c:v>
                </c:pt>
                <c:pt idx="133">
                  <c:v>980</c:v>
                </c:pt>
                <c:pt idx="134">
                  <c:v>981</c:v>
                </c:pt>
                <c:pt idx="135">
                  <c:v>982</c:v>
                </c:pt>
                <c:pt idx="136">
                  <c:v>983</c:v>
                </c:pt>
                <c:pt idx="137">
                  <c:v>984</c:v>
                </c:pt>
                <c:pt idx="138">
                  <c:v>985</c:v>
                </c:pt>
                <c:pt idx="139">
                  <c:v>986</c:v>
                </c:pt>
                <c:pt idx="140">
                  <c:v>987</c:v>
                </c:pt>
                <c:pt idx="141">
                  <c:v>988</c:v>
                </c:pt>
                <c:pt idx="142">
                  <c:v>989</c:v>
                </c:pt>
                <c:pt idx="143">
                  <c:v>990</c:v>
                </c:pt>
                <c:pt idx="144">
                  <c:v>991</c:v>
                </c:pt>
                <c:pt idx="145">
                  <c:v>992</c:v>
                </c:pt>
                <c:pt idx="146">
                  <c:v>993</c:v>
                </c:pt>
                <c:pt idx="147">
                  <c:v>994</c:v>
                </c:pt>
                <c:pt idx="148">
                  <c:v>995</c:v>
                </c:pt>
                <c:pt idx="149">
                  <c:v>996</c:v>
                </c:pt>
                <c:pt idx="150">
                  <c:v>997</c:v>
                </c:pt>
                <c:pt idx="151">
                  <c:v>998</c:v>
                </c:pt>
                <c:pt idx="152">
                  <c:v>999</c:v>
                </c:pt>
                <c:pt idx="153">
                  <c:v>1000</c:v>
                </c:pt>
                <c:pt idx="154">
                  <c:v>1001</c:v>
                </c:pt>
                <c:pt idx="155">
                  <c:v>1002</c:v>
                </c:pt>
                <c:pt idx="156">
                  <c:v>1003</c:v>
                </c:pt>
                <c:pt idx="157">
                  <c:v>1004</c:v>
                </c:pt>
                <c:pt idx="158">
                  <c:v>1005</c:v>
                </c:pt>
                <c:pt idx="159">
                  <c:v>1006</c:v>
                </c:pt>
                <c:pt idx="160">
                  <c:v>1007</c:v>
                </c:pt>
                <c:pt idx="161">
                  <c:v>1008</c:v>
                </c:pt>
                <c:pt idx="162">
                  <c:v>1009</c:v>
                </c:pt>
                <c:pt idx="163">
                  <c:v>1010</c:v>
                </c:pt>
                <c:pt idx="164">
                  <c:v>1011</c:v>
                </c:pt>
                <c:pt idx="165">
                  <c:v>1012</c:v>
                </c:pt>
                <c:pt idx="166">
                  <c:v>1013</c:v>
                </c:pt>
                <c:pt idx="167">
                  <c:v>1014</c:v>
                </c:pt>
                <c:pt idx="168">
                  <c:v>1015</c:v>
                </c:pt>
                <c:pt idx="169">
                  <c:v>1016</c:v>
                </c:pt>
                <c:pt idx="170">
                  <c:v>1017</c:v>
                </c:pt>
                <c:pt idx="171">
                  <c:v>1018</c:v>
                </c:pt>
                <c:pt idx="172">
                  <c:v>1019</c:v>
                </c:pt>
                <c:pt idx="173">
                  <c:v>1020</c:v>
                </c:pt>
                <c:pt idx="174">
                  <c:v>1021</c:v>
                </c:pt>
                <c:pt idx="175">
                  <c:v>1022</c:v>
                </c:pt>
                <c:pt idx="176">
                  <c:v>1023</c:v>
                </c:pt>
                <c:pt idx="177">
                  <c:v>1024</c:v>
                </c:pt>
                <c:pt idx="178">
                  <c:v>1025</c:v>
                </c:pt>
                <c:pt idx="179">
                  <c:v>1026</c:v>
                </c:pt>
                <c:pt idx="180">
                  <c:v>1027</c:v>
                </c:pt>
              </c:numCache>
            </c:numRef>
          </c:xVal>
          <c:yVal>
            <c:numRef>
              <c:f>Graph!$B$849:$B$1027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BB-409E-9DDB-2A0384698A49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Graph!$A$848:$A$1028</c:f>
              <c:numCache>
                <c:formatCode>General</c:formatCode>
                <c:ptCount val="181"/>
                <c:pt idx="0">
                  <c:v>847</c:v>
                </c:pt>
                <c:pt idx="1">
                  <c:v>848</c:v>
                </c:pt>
                <c:pt idx="2">
                  <c:v>849</c:v>
                </c:pt>
                <c:pt idx="3">
                  <c:v>850</c:v>
                </c:pt>
                <c:pt idx="4">
                  <c:v>851</c:v>
                </c:pt>
                <c:pt idx="5">
                  <c:v>852</c:v>
                </c:pt>
                <c:pt idx="6">
                  <c:v>853</c:v>
                </c:pt>
                <c:pt idx="7">
                  <c:v>854</c:v>
                </c:pt>
                <c:pt idx="8">
                  <c:v>855</c:v>
                </c:pt>
                <c:pt idx="9">
                  <c:v>856</c:v>
                </c:pt>
                <c:pt idx="10">
                  <c:v>857</c:v>
                </c:pt>
                <c:pt idx="11">
                  <c:v>858</c:v>
                </c:pt>
                <c:pt idx="12">
                  <c:v>859</c:v>
                </c:pt>
                <c:pt idx="13">
                  <c:v>860</c:v>
                </c:pt>
                <c:pt idx="14">
                  <c:v>861</c:v>
                </c:pt>
                <c:pt idx="15">
                  <c:v>862</c:v>
                </c:pt>
                <c:pt idx="16">
                  <c:v>863</c:v>
                </c:pt>
                <c:pt idx="17">
                  <c:v>864</c:v>
                </c:pt>
                <c:pt idx="18">
                  <c:v>865</c:v>
                </c:pt>
                <c:pt idx="19">
                  <c:v>866</c:v>
                </c:pt>
                <c:pt idx="20">
                  <c:v>867</c:v>
                </c:pt>
                <c:pt idx="21">
                  <c:v>868</c:v>
                </c:pt>
                <c:pt idx="22">
                  <c:v>869</c:v>
                </c:pt>
                <c:pt idx="23">
                  <c:v>870</c:v>
                </c:pt>
                <c:pt idx="24">
                  <c:v>871</c:v>
                </c:pt>
                <c:pt idx="25">
                  <c:v>872</c:v>
                </c:pt>
                <c:pt idx="26">
                  <c:v>873</c:v>
                </c:pt>
                <c:pt idx="27">
                  <c:v>874</c:v>
                </c:pt>
                <c:pt idx="28">
                  <c:v>875</c:v>
                </c:pt>
                <c:pt idx="29">
                  <c:v>876</c:v>
                </c:pt>
                <c:pt idx="30">
                  <c:v>877</c:v>
                </c:pt>
                <c:pt idx="31">
                  <c:v>878</c:v>
                </c:pt>
                <c:pt idx="32">
                  <c:v>879</c:v>
                </c:pt>
                <c:pt idx="33">
                  <c:v>880</c:v>
                </c:pt>
                <c:pt idx="34">
                  <c:v>881</c:v>
                </c:pt>
                <c:pt idx="35">
                  <c:v>882</c:v>
                </c:pt>
                <c:pt idx="36">
                  <c:v>883</c:v>
                </c:pt>
                <c:pt idx="37">
                  <c:v>884</c:v>
                </c:pt>
                <c:pt idx="38">
                  <c:v>885</c:v>
                </c:pt>
                <c:pt idx="39">
                  <c:v>886</c:v>
                </c:pt>
                <c:pt idx="40">
                  <c:v>887</c:v>
                </c:pt>
                <c:pt idx="41">
                  <c:v>888</c:v>
                </c:pt>
                <c:pt idx="42">
                  <c:v>889</c:v>
                </c:pt>
                <c:pt idx="43">
                  <c:v>890</c:v>
                </c:pt>
                <c:pt idx="44">
                  <c:v>891</c:v>
                </c:pt>
                <c:pt idx="45">
                  <c:v>892</c:v>
                </c:pt>
                <c:pt idx="46">
                  <c:v>893</c:v>
                </c:pt>
                <c:pt idx="47">
                  <c:v>894</c:v>
                </c:pt>
                <c:pt idx="48">
                  <c:v>895</c:v>
                </c:pt>
                <c:pt idx="49">
                  <c:v>896</c:v>
                </c:pt>
                <c:pt idx="50">
                  <c:v>897</c:v>
                </c:pt>
                <c:pt idx="51">
                  <c:v>898</c:v>
                </c:pt>
                <c:pt idx="52">
                  <c:v>899</c:v>
                </c:pt>
                <c:pt idx="53">
                  <c:v>900</c:v>
                </c:pt>
                <c:pt idx="54">
                  <c:v>901</c:v>
                </c:pt>
                <c:pt idx="55">
                  <c:v>902</c:v>
                </c:pt>
                <c:pt idx="56">
                  <c:v>903</c:v>
                </c:pt>
                <c:pt idx="57">
                  <c:v>904</c:v>
                </c:pt>
                <c:pt idx="58">
                  <c:v>905</c:v>
                </c:pt>
                <c:pt idx="59">
                  <c:v>906</c:v>
                </c:pt>
                <c:pt idx="60">
                  <c:v>907</c:v>
                </c:pt>
                <c:pt idx="61">
                  <c:v>908</c:v>
                </c:pt>
                <c:pt idx="62">
                  <c:v>909</c:v>
                </c:pt>
                <c:pt idx="63">
                  <c:v>910</c:v>
                </c:pt>
                <c:pt idx="64">
                  <c:v>911</c:v>
                </c:pt>
                <c:pt idx="65">
                  <c:v>912</c:v>
                </c:pt>
                <c:pt idx="66">
                  <c:v>913</c:v>
                </c:pt>
                <c:pt idx="67">
                  <c:v>914</c:v>
                </c:pt>
                <c:pt idx="68">
                  <c:v>915</c:v>
                </c:pt>
                <c:pt idx="69">
                  <c:v>916</c:v>
                </c:pt>
                <c:pt idx="70">
                  <c:v>917</c:v>
                </c:pt>
                <c:pt idx="71">
                  <c:v>918</c:v>
                </c:pt>
                <c:pt idx="72">
                  <c:v>919</c:v>
                </c:pt>
                <c:pt idx="73">
                  <c:v>920</c:v>
                </c:pt>
                <c:pt idx="74">
                  <c:v>921</c:v>
                </c:pt>
                <c:pt idx="75">
                  <c:v>922</c:v>
                </c:pt>
                <c:pt idx="76">
                  <c:v>923</c:v>
                </c:pt>
                <c:pt idx="77">
                  <c:v>924</c:v>
                </c:pt>
                <c:pt idx="78">
                  <c:v>925</c:v>
                </c:pt>
                <c:pt idx="79">
                  <c:v>926</c:v>
                </c:pt>
                <c:pt idx="80">
                  <c:v>927</c:v>
                </c:pt>
                <c:pt idx="81">
                  <c:v>928</c:v>
                </c:pt>
                <c:pt idx="82">
                  <c:v>929</c:v>
                </c:pt>
                <c:pt idx="83">
                  <c:v>930</c:v>
                </c:pt>
                <c:pt idx="84">
                  <c:v>931</c:v>
                </c:pt>
                <c:pt idx="85">
                  <c:v>932</c:v>
                </c:pt>
                <c:pt idx="86">
                  <c:v>933</c:v>
                </c:pt>
                <c:pt idx="87">
                  <c:v>934</c:v>
                </c:pt>
                <c:pt idx="88">
                  <c:v>935</c:v>
                </c:pt>
                <c:pt idx="89">
                  <c:v>936</c:v>
                </c:pt>
                <c:pt idx="90">
                  <c:v>937</c:v>
                </c:pt>
                <c:pt idx="91">
                  <c:v>938</c:v>
                </c:pt>
                <c:pt idx="92">
                  <c:v>939</c:v>
                </c:pt>
                <c:pt idx="93">
                  <c:v>940</c:v>
                </c:pt>
                <c:pt idx="94">
                  <c:v>941</c:v>
                </c:pt>
                <c:pt idx="95">
                  <c:v>942</c:v>
                </c:pt>
                <c:pt idx="96">
                  <c:v>943</c:v>
                </c:pt>
                <c:pt idx="97">
                  <c:v>944</c:v>
                </c:pt>
                <c:pt idx="98">
                  <c:v>945</c:v>
                </c:pt>
                <c:pt idx="99">
                  <c:v>946</c:v>
                </c:pt>
                <c:pt idx="100">
                  <c:v>947</c:v>
                </c:pt>
                <c:pt idx="101">
                  <c:v>948</c:v>
                </c:pt>
                <c:pt idx="102">
                  <c:v>949</c:v>
                </c:pt>
                <c:pt idx="103">
                  <c:v>950</c:v>
                </c:pt>
                <c:pt idx="104">
                  <c:v>951</c:v>
                </c:pt>
                <c:pt idx="105">
                  <c:v>952</c:v>
                </c:pt>
                <c:pt idx="106">
                  <c:v>953</c:v>
                </c:pt>
                <c:pt idx="107">
                  <c:v>954</c:v>
                </c:pt>
                <c:pt idx="108">
                  <c:v>955</c:v>
                </c:pt>
                <c:pt idx="109">
                  <c:v>956</c:v>
                </c:pt>
                <c:pt idx="110">
                  <c:v>957</c:v>
                </c:pt>
                <c:pt idx="111">
                  <c:v>958</c:v>
                </c:pt>
                <c:pt idx="112">
                  <c:v>959</c:v>
                </c:pt>
                <c:pt idx="113">
                  <c:v>960</c:v>
                </c:pt>
                <c:pt idx="114">
                  <c:v>961</c:v>
                </c:pt>
                <c:pt idx="115">
                  <c:v>962</c:v>
                </c:pt>
                <c:pt idx="116">
                  <c:v>963</c:v>
                </c:pt>
                <c:pt idx="117">
                  <c:v>964</c:v>
                </c:pt>
                <c:pt idx="118">
                  <c:v>965</c:v>
                </c:pt>
                <c:pt idx="119">
                  <c:v>966</c:v>
                </c:pt>
                <c:pt idx="120">
                  <c:v>967</c:v>
                </c:pt>
                <c:pt idx="121">
                  <c:v>968</c:v>
                </c:pt>
                <c:pt idx="122">
                  <c:v>969</c:v>
                </c:pt>
                <c:pt idx="123">
                  <c:v>970</c:v>
                </c:pt>
                <c:pt idx="124">
                  <c:v>971</c:v>
                </c:pt>
                <c:pt idx="125">
                  <c:v>972</c:v>
                </c:pt>
                <c:pt idx="126">
                  <c:v>973</c:v>
                </c:pt>
                <c:pt idx="127">
                  <c:v>974</c:v>
                </c:pt>
                <c:pt idx="128">
                  <c:v>975</c:v>
                </c:pt>
                <c:pt idx="129">
                  <c:v>976</c:v>
                </c:pt>
                <c:pt idx="130">
                  <c:v>977</c:v>
                </c:pt>
                <c:pt idx="131">
                  <c:v>978</c:v>
                </c:pt>
                <c:pt idx="132">
                  <c:v>979</c:v>
                </c:pt>
                <c:pt idx="133">
                  <c:v>980</c:v>
                </c:pt>
                <c:pt idx="134">
                  <c:v>981</c:v>
                </c:pt>
                <c:pt idx="135">
                  <c:v>982</c:v>
                </c:pt>
                <c:pt idx="136">
                  <c:v>983</c:v>
                </c:pt>
                <c:pt idx="137">
                  <c:v>984</c:v>
                </c:pt>
                <c:pt idx="138">
                  <c:v>985</c:v>
                </c:pt>
                <c:pt idx="139">
                  <c:v>986</c:v>
                </c:pt>
                <c:pt idx="140">
                  <c:v>987</c:v>
                </c:pt>
                <c:pt idx="141">
                  <c:v>988</c:v>
                </c:pt>
                <c:pt idx="142">
                  <c:v>989</c:v>
                </c:pt>
                <c:pt idx="143">
                  <c:v>990</c:v>
                </c:pt>
                <c:pt idx="144">
                  <c:v>991</c:v>
                </c:pt>
                <c:pt idx="145">
                  <c:v>992</c:v>
                </c:pt>
                <c:pt idx="146">
                  <c:v>993</c:v>
                </c:pt>
                <c:pt idx="147">
                  <c:v>994</c:v>
                </c:pt>
                <c:pt idx="148">
                  <c:v>995</c:v>
                </c:pt>
                <c:pt idx="149">
                  <c:v>996</c:v>
                </c:pt>
                <c:pt idx="150">
                  <c:v>997</c:v>
                </c:pt>
                <c:pt idx="151">
                  <c:v>998</c:v>
                </c:pt>
                <c:pt idx="152">
                  <c:v>999</c:v>
                </c:pt>
                <c:pt idx="153">
                  <c:v>1000</c:v>
                </c:pt>
                <c:pt idx="154">
                  <c:v>1001</c:v>
                </c:pt>
                <c:pt idx="155">
                  <c:v>1002</c:v>
                </c:pt>
                <c:pt idx="156">
                  <c:v>1003</c:v>
                </c:pt>
                <c:pt idx="157">
                  <c:v>1004</c:v>
                </c:pt>
                <c:pt idx="158">
                  <c:v>1005</c:v>
                </c:pt>
                <c:pt idx="159">
                  <c:v>1006</c:v>
                </c:pt>
                <c:pt idx="160">
                  <c:v>1007</c:v>
                </c:pt>
                <c:pt idx="161">
                  <c:v>1008</c:v>
                </c:pt>
                <c:pt idx="162">
                  <c:v>1009</c:v>
                </c:pt>
                <c:pt idx="163">
                  <c:v>1010</c:v>
                </c:pt>
                <c:pt idx="164">
                  <c:v>1011</c:v>
                </c:pt>
                <c:pt idx="165">
                  <c:v>1012</c:v>
                </c:pt>
                <c:pt idx="166">
                  <c:v>1013</c:v>
                </c:pt>
                <c:pt idx="167">
                  <c:v>1014</c:v>
                </c:pt>
                <c:pt idx="168">
                  <c:v>1015</c:v>
                </c:pt>
                <c:pt idx="169">
                  <c:v>1016</c:v>
                </c:pt>
                <c:pt idx="170">
                  <c:v>1017</c:v>
                </c:pt>
                <c:pt idx="171">
                  <c:v>1018</c:v>
                </c:pt>
                <c:pt idx="172">
                  <c:v>1019</c:v>
                </c:pt>
                <c:pt idx="173">
                  <c:v>1020</c:v>
                </c:pt>
                <c:pt idx="174">
                  <c:v>1021</c:v>
                </c:pt>
                <c:pt idx="175">
                  <c:v>1022</c:v>
                </c:pt>
                <c:pt idx="176">
                  <c:v>1023</c:v>
                </c:pt>
                <c:pt idx="177">
                  <c:v>1024</c:v>
                </c:pt>
                <c:pt idx="178">
                  <c:v>1025</c:v>
                </c:pt>
                <c:pt idx="179">
                  <c:v>1026</c:v>
                </c:pt>
                <c:pt idx="180">
                  <c:v>1027</c:v>
                </c:pt>
              </c:numCache>
            </c:numRef>
          </c:xVal>
          <c:yVal>
            <c:numRef>
              <c:f>Graph!$C$849:$C$1027</c:f>
              <c:numCache>
                <c:formatCode>General</c:formatCode>
                <c:ptCount val="179"/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77">
                  <c:v>2</c:v>
                </c:pt>
                <c:pt idx="17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BB-409E-9DDB-2A0384698A49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Graph!$A$848:$A$1028</c:f>
              <c:numCache>
                <c:formatCode>General</c:formatCode>
                <c:ptCount val="181"/>
                <c:pt idx="0">
                  <c:v>847</c:v>
                </c:pt>
                <c:pt idx="1">
                  <c:v>848</c:v>
                </c:pt>
                <c:pt idx="2">
                  <c:v>849</c:v>
                </c:pt>
                <c:pt idx="3">
                  <c:v>850</c:v>
                </c:pt>
                <c:pt idx="4">
                  <c:v>851</c:v>
                </c:pt>
                <c:pt idx="5">
                  <c:v>852</c:v>
                </c:pt>
                <c:pt idx="6">
                  <c:v>853</c:v>
                </c:pt>
                <c:pt idx="7">
                  <c:v>854</c:v>
                </c:pt>
                <c:pt idx="8">
                  <c:v>855</c:v>
                </c:pt>
                <c:pt idx="9">
                  <c:v>856</c:v>
                </c:pt>
                <c:pt idx="10">
                  <c:v>857</c:v>
                </c:pt>
                <c:pt idx="11">
                  <c:v>858</c:v>
                </c:pt>
                <c:pt idx="12">
                  <c:v>859</c:v>
                </c:pt>
                <c:pt idx="13">
                  <c:v>860</c:v>
                </c:pt>
                <c:pt idx="14">
                  <c:v>861</c:v>
                </c:pt>
                <c:pt idx="15">
                  <c:v>862</c:v>
                </c:pt>
                <c:pt idx="16">
                  <c:v>863</c:v>
                </c:pt>
                <c:pt idx="17">
                  <c:v>864</c:v>
                </c:pt>
                <c:pt idx="18">
                  <c:v>865</c:v>
                </c:pt>
                <c:pt idx="19">
                  <c:v>866</c:v>
                </c:pt>
                <c:pt idx="20">
                  <c:v>867</c:v>
                </c:pt>
                <c:pt idx="21">
                  <c:v>868</c:v>
                </c:pt>
                <c:pt idx="22">
                  <c:v>869</c:v>
                </c:pt>
                <c:pt idx="23">
                  <c:v>870</c:v>
                </c:pt>
                <c:pt idx="24">
                  <c:v>871</c:v>
                </c:pt>
                <c:pt idx="25">
                  <c:v>872</c:v>
                </c:pt>
                <c:pt idx="26">
                  <c:v>873</c:v>
                </c:pt>
                <c:pt idx="27">
                  <c:v>874</c:v>
                </c:pt>
                <c:pt idx="28">
                  <c:v>875</c:v>
                </c:pt>
                <c:pt idx="29">
                  <c:v>876</c:v>
                </c:pt>
                <c:pt idx="30">
                  <c:v>877</c:v>
                </c:pt>
                <c:pt idx="31">
                  <c:v>878</c:v>
                </c:pt>
                <c:pt idx="32">
                  <c:v>879</c:v>
                </c:pt>
                <c:pt idx="33">
                  <c:v>880</c:v>
                </c:pt>
                <c:pt idx="34">
                  <c:v>881</c:v>
                </c:pt>
                <c:pt idx="35">
                  <c:v>882</c:v>
                </c:pt>
                <c:pt idx="36">
                  <c:v>883</c:v>
                </c:pt>
                <c:pt idx="37">
                  <c:v>884</c:v>
                </c:pt>
                <c:pt idx="38">
                  <c:v>885</c:v>
                </c:pt>
                <c:pt idx="39">
                  <c:v>886</c:v>
                </c:pt>
                <c:pt idx="40">
                  <c:v>887</c:v>
                </c:pt>
                <c:pt idx="41">
                  <c:v>888</c:v>
                </c:pt>
                <c:pt idx="42">
                  <c:v>889</c:v>
                </c:pt>
                <c:pt idx="43">
                  <c:v>890</c:v>
                </c:pt>
                <c:pt idx="44">
                  <c:v>891</c:v>
                </c:pt>
                <c:pt idx="45">
                  <c:v>892</c:v>
                </c:pt>
                <c:pt idx="46">
                  <c:v>893</c:v>
                </c:pt>
                <c:pt idx="47">
                  <c:v>894</c:v>
                </c:pt>
                <c:pt idx="48">
                  <c:v>895</c:v>
                </c:pt>
                <c:pt idx="49">
                  <c:v>896</c:v>
                </c:pt>
                <c:pt idx="50">
                  <c:v>897</c:v>
                </c:pt>
                <c:pt idx="51">
                  <c:v>898</c:v>
                </c:pt>
                <c:pt idx="52">
                  <c:v>899</c:v>
                </c:pt>
                <c:pt idx="53">
                  <c:v>900</c:v>
                </c:pt>
                <c:pt idx="54">
                  <c:v>901</c:v>
                </c:pt>
                <c:pt idx="55">
                  <c:v>902</c:v>
                </c:pt>
                <c:pt idx="56">
                  <c:v>903</c:v>
                </c:pt>
                <c:pt idx="57">
                  <c:v>904</c:v>
                </c:pt>
                <c:pt idx="58">
                  <c:v>905</c:v>
                </c:pt>
                <c:pt idx="59">
                  <c:v>906</c:v>
                </c:pt>
                <c:pt idx="60">
                  <c:v>907</c:v>
                </c:pt>
                <c:pt idx="61">
                  <c:v>908</c:v>
                </c:pt>
                <c:pt idx="62">
                  <c:v>909</c:v>
                </c:pt>
                <c:pt idx="63">
                  <c:v>910</c:v>
                </c:pt>
                <c:pt idx="64">
                  <c:v>911</c:v>
                </c:pt>
                <c:pt idx="65">
                  <c:v>912</c:v>
                </c:pt>
                <c:pt idx="66">
                  <c:v>913</c:v>
                </c:pt>
                <c:pt idx="67">
                  <c:v>914</c:v>
                </c:pt>
                <c:pt idx="68">
                  <c:v>915</c:v>
                </c:pt>
                <c:pt idx="69">
                  <c:v>916</c:v>
                </c:pt>
                <c:pt idx="70">
                  <c:v>917</c:v>
                </c:pt>
                <c:pt idx="71">
                  <c:v>918</c:v>
                </c:pt>
                <c:pt idx="72">
                  <c:v>919</c:v>
                </c:pt>
                <c:pt idx="73">
                  <c:v>920</c:v>
                </c:pt>
                <c:pt idx="74">
                  <c:v>921</c:v>
                </c:pt>
                <c:pt idx="75">
                  <c:v>922</c:v>
                </c:pt>
                <c:pt idx="76">
                  <c:v>923</c:v>
                </c:pt>
                <c:pt idx="77">
                  <c:v>924</c:v>
                </c:pt>
                <c:pt idx="78">
                  <c:v>925</c:v>
                </c:pt>
                <c:pt idx="79">
                  <c:v>926</c:v>
                </c:pt>
                <c:pt idx="80">
                  <c:v>927</c:v>
                </c:pt>
                <c:pt idx="81">
                  <c:v>928</c:v>
                </c:pt>
                <c:pt idx="82">
                  <c:v>929</c:v>
                </c:pt>
                <c:pt idx="83">
                  <c:v>930</c:v>
                </c:pt>
                <c:pt idx="84">
                  <c:v>931</c:v>
                </c:pt>
                <c:pt idx="85">
                  <c:v>932</c:v>
                </c:pt>
                <c:pt idx="86">
                  <c:v>933</c:v>
                </c:pt>
                <c:pt idx="87">
                  <c:v>934</c:v>
                </c:pt>
                <c:pt idx="88">
                  <c:v>935</c:v>
                </c:pt>
                <c:pt idx="89">
                  <c:v>936</c:v>
                </c:pt>
                <c:pt idx="90">
                  <c:v>937</c:v>
                </c:pt>
                <c:pt idx="91">
                  <c:v>938</c:v>
                </c:pt>
                <c:pt idx="92">
                  <c:v>939</c:v>
                </c:pt>
                <c:pt idx="93">
                  <c:v>940</c:v>
                </c:pt>
                <c:pt idx="94">
                  <c:v>941</c:v>
                </c:pt>
                <c:pt idx="95">
                  <c:v>942</c:v>
                </c:pt>
                <c:pt idx="96">
                  <c:v>943</c:v>
                </c:pt>
                <c:pt idx="97">
                  <c:v>944</c:v>
                </c:pt>
                <c:pt idx="98">
                  <c:v>945</c:v>
                </c:pt>
                <c:pt idx="99">
                  <c:v>946</c:v>
                </c:pt>
                <c:pt idx="100">
                  <c:v>947</c:v>
                </c:pt>
                <c:pt idx="101">
                  <c:v>948</c:v>
                </c:pt>
                <c:pt idx="102">
                  <c:v>949</c:v>
                </c:pt>
                <c:pt idx="103">
                  <c:v>950</c:v>
                </c:pt>
                <c:pt idx="104">
                  <c:v>951</c:v>
                </c:pt>
                <c:pt idx="105">
                  <c:v>952</c:v>
                </c:pt>
                <c:pt idx="106">
                  <c:v>953</c:v>
                </c:pt>
                <c:pt idx="107">
                  <c:v>954</c:v>
                </c:pt>
                <c:pt idx="108">
                  <c:v>955</c:v>
                </c:pt>
                <c:pt idx="109">
                  <c:v>956</c:v>
                </c:pt>
                <c:pt idx="110">
                  <c:v>957</c:v>
                </c:pt>
                <c:pt idx="111">
                  <c:v>958</c:v>
                </c:pt>
                <c:pt idx="112">
                  <c:v>959</c:v>
                </c:pt>
                <c:pt idx="113">
                  <c:v>960</c:v>
                </c:pt>
                <c:pt idx="114">
                  <c:v>961</c:v>
                </c:pt>
                <c:pt idx="115">
                  <c:v>962</c:v>
                </c:pt>
                <c:pt idx="116">
                  <c:v>963</c:v>
                </c:pt>
                <c:pt idx="117">
                  <c:v>964</c:v>
                </c:pt>
                <c:pt idx="118">
                  <c:v>965</c:v>
                </c:pt>
                <c:pt idx="119">
                  <c:v>966</c:v>
                </c:pt>
                <c:pt idx="120">
                  <c:v>967</c:v>
                </c:pt>
                <c:pt idx="121">
                  <c:v>968</c:v>
                </c:pt>
                <c:pt idx="122">
                  <c:v>969</c:v>
                </c:pt>
                <c:pt idx="123">
                  <c:v>970</c:v>
                </c:pt>
                <c:pt idx="124">
                  <c:v>971</c:v>
                </c:pt>
                <c:pt idx="125">
                  <c:v>972</c:v>
                </c:pt>
                <c:pt idx="126">
                  <c:v>973</c:v>
                </c:pt>
                <c:pt idx="127">
                  <c:v>974</c:v>
                </c:pt>
                <c:pt idx="128">
                  <c:v>975</c:v>
                </c:pt>
                <c:pt idx="129">
                  <c:v>976</c:v>
                </c:pt>
                <c:pt idx="130">
                  <c:v>977</c:v>
                </c:pt>
                <c:pt idx="131">
                  <c:v>978</c:v>
                </c:pt>
                <c:pt idx="132">
                  <c:v>979</c:v>
                </c:pt>
                <c:pt idx="133">
                  <c:v>980</c:v>
                </c:pt>
                <c:pt idx="134">
                  <c:v>981</c:v>
                </c:pt>
                <c:pt idx="135">
                  <c:v>982</c:v>
                </c:pt>
                <c:pt idx="136">
                  <c:v>983</c:v>
                </c:pt>
                <c:pt idx="137">
                  <c:v>984</c:v>
                </c:pt>
                <c:pt idx="138">
                  <c:v>985</c:v>
                </c:pt>
                <c:pt idx="139">
                  <c:v>986</c:v>
                </c:pt>
                <c:pt idx="140">
                  <c:v>987</c:v>
                </c:pt>
                <c:pt idx="141">
                  <c:v>988</c:v>
                </c:pt>
                <c:pt idx="142">
                  <c:v>989</c:v>
                </c:pt>
                <c:pt idx="143">
                  <c:v>990</c:v>
                </c:pt>
                <c:pt idx="144">
                  <c:v>991</c:v>
                </c:pt>
                <c:pt idx="145">
                  <c:v>992</c:v>
                </c:pt>
                <c:pt idx="146">
                  <c:v>993</c:v>
                </c:pt>
                <c:pt idx="147">
                  <c:v>994</c:v>
                </c:pt>
                <c:pt idx="148">
                  <c:v>995</c:v>
                </c:pt>
                <c:pt idx="149">
                  <c:v>996</c:v>
                </c:pt>
                <c:pt idx="150">
                  <c:v>997</c:v>
                </c:pt>
                <c:pt idx="151">
                  <c:v>998</c:v>
                </c:pt>
                <c:pt idx="152">
                  <c:v>999</c:v>
                </c:pt>
                <c:pt idx="153">
                  <c:v>1000</c:v>
                </c:pt>
                <c:pt idx="154">
                  <c:v>1001</c:v>
                </c:pt>
                <c:pt idx="155">
                  <c:v>1002</c:v>
                </c:pt>
                <c:pt idx="156">
                  <c:v>1003</c:v>
                </c:pt>
                <c:pt idx="157">
                  <c:v>1004</c:v>
                </c:pt>
                <c:pt idx="158">
                  <c:v>1005</c:v>
                </c:pt>
                <c:pt idx="159">
                  <c:v>1006</c:v>
                </c:pt>
                <c:pt idx="160">
                  <c:v>1007</c:v>
                </c:pt>
                <c:pt idx="161">
                  <c:v>1008</c:v>
                </c:pt>
                <c:pt idx="162">
                  <c:v>1009</c:v>
                </c:pt>
                <c:pt idx="163">
                  <c:v>1010</c:v>
                </c:pt>
                <c:pt idx="164">
                  <c:v>1011</c:v>
                </c:pt>
                <c:pt idx="165">
                  <c:v>1012</c:v>
                </c:pt>
                <c:pt idx="166">
                  <c:v>1013</c:v>
                </c:pt>
                <c:pt idx="167">
                  <c:v>1014</c:v>
                </c:pt>
                <c:pt idx="168">
                  <c:v>1015</c:v>
                </c:pt>
                <c:pt idx="169">
                  <c:v>1016</c:v>
                </c:pt>
                <c:pt idx="170">
                  <c:v>1017</c:v>
                </c:pt>
                <c:pt idx="171">
                  <c:v>1018</c:v>
                </c:pt>
                <c:pt idx="172">
                  <c:v>1019</c:v>
                </c:pt>
                <c:pt idx="173">
                  <c:v>1020</c:v>
                </c:pt>
                <c:pt idx="174">
                  <c:v>1021</c:v>
                </c:pt>
                <c:pt idx="175">
                  <c:v>1022</c:v>
                </c:pt>
                <c:pt idx="176">
                  <c:v>1023</c:v>
                </c:pt>
                <c:pt idx="177">
                  <c:v>1024</c:v>
                </c:pt>
                <c:pt idx="178">
                  <c:v>1025</c:v>
                </c:pt>
                <c:pt idx="179">
                  <c:v>1026</c:v>
                </c:pt>
                <c:pt idx="180">
                  <c:v>1027</c:v>
                </c:pt>
              </c:numCache>
            </c:numRef>
          </c:xVal>
          <c:yVal>
            <c:numRef>
              <c:f>Graph!$E$849:$E$1027</c:f>
              <c:numCache>
                <c:formatCode>General</c:formatCode>
                <c:ptCount val="179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BB-409E-9DDB-2A0384698A49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Graph!$A$848:$A$1028</c:f>
              <c:numCache>
                <c:formatCode>General</c:formatCode>
                <c:ptCount val="181"/>
                <c:pt idx="0">
                  <c:v>847</c:v>
                </c:pt>
                <c:pt idx="1">
                  <c:v>848</c:v>
                </c:pt>
                <c:pt idx="2">
                  <c:v>849</c:v>
                </c:pt>
                <c:pt idx="3">
                  <c:v>850</c:v>
                </c:pt>
                <c:pt idx="4">
                  <c:v>851</c:v>
                </c:pt>
                <c:pt idx="5">
                  <c:v>852</c:v>
                </c:pt>
                <c:pt idx="6">
                  <c:v>853</c:v>
                </c:pt>
                <c:pt idx="7">
                  <c:v>854</c:v>
                </c:pt>
                <c:pt idx="8">
                  <c:v>855</c:v>
                </c:pt>
                <c:pt idx="9">
                  <c:v>856</c:v>
                </c:pt>
                <c:pt idx="10">
                  <c:v>857</c:v>
                </c:pt>
                <c:pt idx="11">
                  <c:v>858</c:v>
                </c:pt>
                <c:pt idx="12">
                  <c:v>859</c:v>
                </c:pt>
                <c:pt idx="13">
                  <c:v>860</c:v>
                </c:pt>
                <c:pt idx="14">
                  <c:v>861</c:v>
                </c:pt>
                <c:pt idx="15">
                  <c:v>862</c:v>
                </c:pt>
                <c:pt idx="16">
                  <c:v>863</c:v>
                </c:pt>
                <c:pt idx="17">
                  <c:v>864</c:v>
                </c:pt>
                <c:pt idx="18">
                  <c:v>865</c:v>
                </c:pt>
                <c:pt idx="19">
                  <c:v>866</c:v>
                </c:pt>
                <c:pt idx="20">
                  <c:v>867</c:v>
                </c:pt>
                <c:pt idx="21">
                  <c:v>868</c:v>
                </c:pt>
                <c:pt idx="22">
                  <c:v>869</c:v>
                </c:pt>
                <c:pt idx="23">
                  <c:v>870</c:v>
                </c:pt>
                <c:pt idx="24">
                  <c:v>871</c:v>
                </c:pt>
                <c:pt idx="25">
                  <c:v>872</c:v>
                </c:pt>
                <c:pt idx="26">
                  <c:v>873</c:v>
                </c:pt>
                <c:pt idx="27">
                  <c:v>874</c:v>
                </c:pt>
                <c:pt idx="28">
                  <c:v>875</c:v>
                </c:pt>
                <c:pt idx="29">
                  <c:v>876</c:v>
                </c:pt>
                <c:pt idx="30">
                  <c:v>877</c:v>
                </c:pt>
                <c:pt idx="31">
                  <c:v>878</c:v>
                </c:pt>
                <c:pt idx="32">
                  <c:v>879</c:v>
                </c:pt>
                <c:pt idx="33">
                  <c:v>880</c:v>
                </c:pt>
                <c:pt idx="34">
                  <c:v>881</c:v>
                </c:pt>
                <c:pt idx="35">
                  <c:v>882</c:v>
                </c:pt>
                <c:pt idx="36">
                  <c:v>883</c:v>
                </c:pt>
                <c:pt idx="37">
                  <c:v>884</c:v>
                </c:pt>
                <c:pt idx="38">
                  <c:v>885</c:v>
                </c:pt>
                <c:pt idx="39">
                  <c:v>886</c:v>
                </c:pt>
                <c:pt idx="40">
                  <c:v>887</c:v>
                </c:pt>
                <c:pt idx="41">
                  <c:v>888</c:v>
                </c:pt>
                <c:pt idx="42">
                  <c:v>889</c:v>
                </c:pt>
                <c:pt idx="43">
                  <c:v>890</c:v>
                </c:pt>
                <c:pt idx="44">
                  <c:v>891</c:v>
                </c:pt>
                <c:pt idx="45">
                  <c:v>892</c:v>
                </c:pt>
                <c:pt idx="46">
                  <c:v>893</c:v>
                </c:pt>
                <c:pt idx="47">
                  <c:v>894</c:v>
                </c:pt>
                <c:pt idx="48">
                  <c:v>895</c:v>
                </c:pt>
                <c:pt idx="49">
                  <c:v>896</c:v>
                </c:pt>
                <c:pt idx="50">
                  <c:v>897</c:v>
                </c:pt>
                <c:pt idx="51">
                  <c:v>898</c:v>
                </c:pt>
                <c:pt idx="52">
                  <c:v>899</c:v>
                </c:pt>
                <c:pt idx="53">
                  <c:v>900</c:v>
                </c:pt>
                <c:pt idx="54">
                  <c:v>901</c:v>
                </c:pt>
                <c:pt idx="55">
                  <c:v>902</c:v>
                </c:pt>
                <c:pt idx="56">
                  <c:v>903</c:v>
                </c:pt>
                <c:pt idx="57">
                  <c:v>904</c:v>
                </c:pt>
                <c:pt idx="58">
                  <c:v>905</c:v>
                </c:pt>
                <c:pt idx="59">
                  <c:v>906</c:v>
                </c:pt>
                <c:pt idx="60">
                  <c:v>907</c:v>
                </c:pt>
                <c:pt idx="61">
                  <c:v>908</c:v>
                </c:pt>
                <c:pt idx="62">
                  <c:v>909</c:v>
                </c:pt>
                <c:pt idx="63">
                  <c:v>910</c:v>
                </c:pt>
                <c:pt idx="64">
                  <c:v>911</c:v>
                </c:pt>
                <c:pt idx="65">
                  <c:v>912</c:v>
                </c:pt>
                <c:pt idx="66">
                  <c:v>913</c:v>
                </c:pt>
                <c:pt idx="67">
                  <c:v>914</c:v>
                </c:pt>
                <c:pt idx="68">
                  <c:v>915</c:v>
                </c:pt>
                <c:pt idx="69">
                  <c:v>916</c:v>
                </c:pt>
                <c:pt idx="70">
                  <c:v>917</c:v>
                </c:pt>
                <c:pt idx="71">
                  <c:v>918</c:v>
                </c:pt>
                <c:pt idx="72">
                  <c:v>919</c:v>
                </c:pt>
                <c:pt idx="73">
                  <c:v>920</c:v>
                </c:pt>
                <c:pt idx="74">
                  <c:v>921</c:v>
                </c:pt>
                <c:pt idx="75">
                  <c:v>922</c:v>
                </c:pt>
                <c:pt idx="76">
                  <c:v>923</c:v>
                </c:pt>
                <c:pt idx="77">
                  <c:v>924</c:v>
                </c:pt>
                <c:pt idx="78">
                  <c:v>925</c:v>
                </c:pt>
                <c:pt idx="79">
                  <c:v>926</c:v>
                </c:pt>
                <c:pt idx="80">
                  <c:v>927</c:v>
                </c:pt>
                <c:pt idx="81">
                  <c:v>928</c:v>
                </c:pt>
                <c:pt idx="82">
                  <c:v>929</c:v>
                </c:pt>
                <c:pt idx="83">
                  <c:v>930</c:v>
                </c:pt>
                <c:pt idx="84">
                  <c:v>931</c:v>
                </c:pt>
                <c:pt idx="85">
                  <c:v>932</c:v>
                </c:pt>
                <c:pt idx="86">
                  <c:v>933</c:v>
                </c:pt>
                <c:pt idx="87">
                  <c:v>934</c:v>
                </c:pt>
                <c:pt idx="88">
                  <c:v>935</c:v>
                </c:pt>
                <c:pt idx="89">
                  <c:v>936</c:v>
                </c:pt>
                <c:pt idx="90">
                  <c:v>937</c:v>
                </c:pt>
                <c:pt idx="91">
                  <c:v>938</c:v>
                </c:pt>
                <c:pt idx="92">
                  <c:v>939</c:v>
                </c:pt>
                <c:pt idx="93">
                  <c:v>940</c:v>
                </c:pt>
                <c:pt idx="94">
                  <c:v>941</c:v>
                </c:pt>
                <c:pt idx="95">
                  <c:v>942</c:v>
                </c:pt>
                <c:pt idx="96">
                  <c:v>943</c:v>
                </c:pt>
                <c:pt idx="97">
                  <c:v>944</c:v>
                </c:pt>
                <c:pt idx="98">
                  <c:v>945</c:v>
                </c:pt>
                <c:pt idx="99">
                  <c:v>946</c:v>
                </c:pt>
                <c:pt idx="100">
                  <c:v>947</c:v>
                </c:pt>
                <c:pt idx="101">
                  <c:v>948</c:v>
                </c:pt>
                <c:pt idx="102">
                  <c:v>949</c:v>
                </c:pt>
                <c:pt idx="103">
                  <c:v>950</c:v>
                </c:pt>
                <c:pt idx="104">
                  <c:v>951</c:v>
                </c:pt>
                <c:pt idx="105">
                  <c:v>952</c:v>
                </c:pt>
                <c:pt idx="106">
                  <c:v>953</c:v>
                </c:pt>
                <c:pt idx="107">
                  <c:v>954</c:v>
                </c:pt>
                <c:pt idx="108">
                  <c:v>955</c:v>
                </c:pt>
                <c:pt idx="109">
                  <c:v>956</c:v>
                </c:pt>
                <c:pt idx="110">
                  <c:v>957</c:v>
                </c:pt>
                <c:pt idx="111">
                  <c:v>958</c:v>
                </c:pt>
                <c:pt idx="112">
                  <c:v>959</c:v>
                </c:pt>
                <c:pt idx="113">
                  <c:v>960</c:v>
                </c:pt>
                <c:pt idx="114">
                  <c:v>961</c:v>
                </c:pt>
                <c:pt idx="115">
                  <c:v>962</c:v>
                </c:pt>
                <c:pt idx="116">
                  <c:v>963</c:v>
                </c:pt>
                <c:pt idx="117">
                  <c:v>964</c:v>
                </c:pt>
                <c:pt idx="118">
                  <c:v>965</c:v>
                </c:pt>
                <c:pt idx="119">
                  <c:v>966</c:v>
                </c:pt>
                <c:pt idx="120">
                  <c:v>967</c:v>
                </c:pt>
                <c:pt idx="121">
                  <c:v>968</c:v>
                </c:pt>
                <c:pt idx="122">
                  <c:v>969</c:v>
                </c:pt>
                <c:pt idx="123">
                  <c:v>970</c:v>
                </c:pt>
                <c:pt idx="124">
                  <c:v>971</c:v>
                </c:pt>
                <c:pt idx="125">
                  <c:v>972</c:v>
                </c:pt>
                <c:pt idx="126">
                  <c:v>973</c:v>
                </c:pt>
                <c:pt idx="127">
                  <c:v>974</c:v>
                </c:pt>
                <c:pt idx="128">
                  <c:v>975</c:v>
                </c:pt>
                <c:pt idx="129">
                  <c:v>976</c:v>
                </c:pt>
                <c:pt idx="130">
                  <c:v>977</c:v>
                </c:pt>
                <c:pt idx="131">
                  <c:v>978</c:v>
                </c:pt>
                <c:pt idx="132">
                  <c:v>979</c:v>
                </c:pt>
                <c:pt idx="133">
                  <c:v>980</c:v>
                </c:pt>
                <c:pt idx="134">
                  <c:v>981</c:v>
                </c:pt>
                <c:pt idx="135">
                  <c:v>982</c:v>
                </c:pt>
                <c:pt idx="136">
                  <c:v>983</c:v>
                </c:pt>
                <c:pt idx="137">
                  <c:v>984</c:v>
                </c:pt>
                <c:pt idx="138">
                  <c:v>985</c:v>
                </c:pt>
                <c:pt idx="139">
                  <c:v>986</c:v>
                </c:pt>
                <c:pt idx="140">
                  <c:v>987</c:v>
                </c:pt>
                <c:pt idx="141">
                  <c:v>988</c:v>
                </c:pt>
                <c:pt idx="142">
                  <c:v>989</c:v>
                </c:pt>
                <c:pt idx="143">
                  <c:v>990</c:v>
                </c:pt>
                <c:pt idx="144">
                  <c:v>991</c:v>
                </c:pt>
                <c:pt idx="145">
                  <c:v>992</c:v>
                </c:pt>
                <c:pt idx="146">
                  <c:v>993</c:v>
                </c:pt>
                <c:pt idx="147">
                  <c:v>994</c:v>
                </c:pt>
                <c:pt idx="148">
                  <c:v>995</c:v>
                </c:pt>
                <c:pt idx="149">
                  <c:v>996</c:v>
                </c:pt>
                <c:pt idx="150">
                  <c:v>997</c:v>
                </c:pt>
                <c:pt idx="151">
                  <c:v>998</c:v>
                </c:pt>
                <c:pt idx="152">
                  <c:v>999</c:v>
                </c:pt>
                <c:pt idx="153">
                  <c:v>1000</c:v>
                </c:pt>
                <c:pt idx="154">
                  <c:v>1001</c:v>
                </c:pt>
                <c:pt idx="155">
                  <c:v>1002</c:v>
                </c:pt>
                <c:pt idx="156">
                  <c:v>1003</c:v>
                </c:pt>
                <c:pt idx="157">
                  <c:v>1004</c:v>
                </c:pt>
                <c:pt idx="158">
                  <c:v>1005</c:v>
                </c:pt>
                <c:pt idx="159">
                  <c:v>1006</c:v>
                </c:pt>
                <c:pt idx="160">
                  <c:v>1007</c:v>
                </c:pt>
                <c:pt idx="161">
                  <c:v>1008</c:v>
                </c:pt>
                <c:pt idx="162">
                  <c:v>1009</c:v>
                </c:pt>
                <c:pt idx="163">
                  <c:v>1010</c:v>
                </c:pt>
                <c:pt idx="164">
                  <c:v>1011</c:v>
                </c:pt>
                <c:pt idx="165">
                  <c:v>1012</c:v>
                </c:pt>
                <c:pt idx="166">
                  <c:v>1013</c:v>
                </c:pt>
                <c:pt idx="167">
                  <c:v>1014</c:v>
                </c:pt>
                <c:pt idx="168">
                  <c:v>1015</c:v>
                </c:pt>
                <c:pt idx="169">
                  <c:v>1016</c:v>
                </c:pt>
                <c:pt idx="170">
                  <c:v>1017</c:v>
                </c:pt>
                <c:pt idx="171">
                  <c:v>1018</c:v>
                </c:pt>
                <c:pt idx="172">
                  <c:v>1019</c:v>
                </c:pt>
                <c:pt idx="173">
                  <c:v>1020</c:v>
                </c:pt>
                <c:pt idx="174">
                  <c:v>1021</c:v>
                </c:pt>
                <c:pt idx="175">
                  <c:v>1022</c:v>
                </c:pt>
                <c:pt idx="176">
                  <c:v>1023</c:v>
                </c:pt>
                <c:pt idx="177">
                  <c:v>1024</c:v>
                </c:pt>
                <c:pt idx="178">
                  <c:v>1025</c:v>
                </c:pt>
                <c:pt idx="179">
                  <c:v>1026</c:v>
                </c:pt>
                <c:pt idx="180">
                  <c:v>1027</c:v>
                </c:pt>
              </c:numCache>
            </c:numRef>
          </c:xVal>
          <c:yVal>
            <c:numRef>
              <c:f>Graph!$G$849:$G$1027</c:f>
              <c:numCache>
                <c:formatCode>General</c:formatCode>
                <c:ptCount val="17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BB-409E-9DDB-2A0384698A49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Graph!$A$848:$A$1028</c:f>
              <c:numCache>
                <c:formatCode>General</c:formatCode>
                <c:ptCount val="181"/>
                <c:pt idx="0">
                  <c:v>847</c:v>
                </c:pt>
                <c:pt idx="1">
                  <c:v>848</c:v>
                </c:pt>
                <c:pt idx="2">
                  <c:v>849</c:v>
                </c:pt>
                <c:pt idx="3">
                  <c:v>850</c:v>
                </c:pt>
                <c:pt idx="4">
                  <c:v>851</c:v>
                </c:pt>
                <c:pt idx="5">
                  <c:v>852</c:v>
                </c:pt>
                <c:pt idx="6">
                  <c:v>853</c:v>
                </c:pt>
                <c:pt idx="7">
                  <c:v>854</c:v>
                </c:pt>
                <c:pt idx="8">
                  <c:v>855</c:v>
                </c:pt>
                <c:pt idx="9">
                  <c:v>856</c:v>
                </c:pt>
                <c:pt idx="10">
                  <c:v>857</c:v>
                </c:pt>
                <c:pt idx="11">
                  <c:v>858</c:v>
                </c:pt>
                <c:pt idx="12">
                  <c:v>859</c:v>
                </c:pt>
                <c:pt idx="13">
                  <c:v>860</c:v>
                </c:pt>
                <c:pt idx="14">
                  <c:v>861</c:v>
                </c:pt>
                <c:pt idx="15">
                  <c:v>862</c:v>
                </c:pt>
                <c:pt idx="16">
                  <c:v>863</c:v>
                </c:pt>
                <c:pt idx="17">
                  <c:v>864</c:v>
                </c:pt>
                <c:pt idx="18">
                  <c:v>865</c:v>
                </c:pt>
                <c:pt idx="19">
                  <c:v>866</c:v>
                </c:pt>
                <c:pt idx="20">
                  <c:v>867</c:v>
                </c:pt>
                <c:pt idx="21">
                  <c:v>868</c:v>
                </c:pt>
                <c:pt idx="22">
                  <c:v>869</c:v>
                </c:pt>
                <c:pt idx="23">
                  <c:v>870</c:v>
                </c:pt>
                <c:pt idx="24">
                  <c:v>871</c:v>
                </c:pt>
                <c:pt idx="25">
                  <c:v>872</c:v>
                </c:pt>
                <c:pt idx="26">
                  <c:v>873</c:v>
                </c:pt>
                <c:pt idx="27">
                  <c:v>874</c:v>
                </c:pt>
                <c:pt idx="28">
                  <c:v>875</c:v>
                </c:pt>
                <c:pt idx="29">
                  <c:v>876</c:v>
                </c:pt>
                <c:pt idx="30">
                  <c:v>877</c:v>
                </c:pt>
                <c:pt idx="31">
                  <c:v>878</c:v>
                </c:pt>
                <c:pt idx="32">
                  <c:v>879</c:v>
                </c:pt>
                <c:pt idx="33">
                  <c:v>880</c:v>
                </c:pt>
                <c:pt idx="34">
                  <c:v>881</c:v>
                </c:pt>
                <c:pt idx="35">
                  <c:v>882</c:v>
                </c:pt>
                <c:pt idx="36">
                  <c:v>883</c:v>
                </c:pt>
                <c:pt idx="37">
                  <c:v>884</c:v>
                </c:pt>
                <c:pt idx="38">
                  <c:v>885</c:v>
                </c:pt>
                <c:pt idx="39">
                  <c:v>886</c:v>
                </c:pt>
                <c:pt idx="40">
                  <c:v>887</c:v>
                </c:pt>
                <c:pt idx="41">
                  <c:v>888</c:v>
                </c:pt>
                <c:pt idx="42">
                  <c:v>889</c:v>
                </c:pt>
                <c:pt idx="43">
                  <c:v>890</c:v>
                </c:pt>
                <c:pt idx="44">
                  <c:v>891</c:v>
                </c:pt>
                <c:pt idx="45">
                  <c:v>892</c:v>
                </c:pt>
                <c:pt idx="46">
                  <c:v>893</c:v>
                </c:pt>
                <c:pt idx="47">
                  <c:v>894</c:v>
                </c:pt>
                <c:pt idx="48">
                  <c:v>895</c:v>
                </c:pt>
                <c:pt idx="49">
                  <c:v>896</c:v>
                </c:pt>
                <c:pt idx="50">
                  <c:v>897</c:v>
                </c:pt>
                <c:pt idx="51">
                  <c:v>898</c:v>
                </c:pt>
                <c:pt idx="52">
                  <c:v>899</c:v>
                </c:pt>
                <c:pt idx="53">
                  <c:v>900</c:v>
                </c:pt>
                <c:pt idx="54">
                  <c:v>901</c:v>
                </c:pt>
                <c:pt idx="55">
                  <c:v>902</c:v>
                </c:pt>
                <c:pt idx="56">
                  <c:v>903</c:v>
                </c:pt>
                <c:pt idx="57">
                  <c:v>904</c:v>
                </c:pt>
                <c:pt idx="58">
                  <c:v>905</c:v>
                </c:pt>
                <c:pt idx="59">
                  <c:v>906</c:v>
                </c:pt>
                <c:pt idx="60">
                  <c:v>907</c:v>
                </c:pt>
                <c:pt idx="61">
                  <c:v>908</c:v>
                </c:pt>
                <c:pt idx="62">
                  <c:v>909</c:v>
                </c:pt>
                <c:pt idx="63">
                  <c:v>910</c:v>
                </c:pt>
                <c:pt idx="64">
                  <c:v>911</c:v>
                </c:pt>
                <c:pt idx="65">
                  <c:v>912</c:v>
                </c:pt>
                <c:pt idx="66">
                  <c:v>913</c:v>
                </c:pt>
                <c:pt idx="67">
                  <c:v>914</c:v>
                </c:pt>
                <c:pt idx="68">
                  <c:v>915</c:v>
                </c:pt>
                <c:pt idx="69">
                  <c:v>916</c:v>
                </c:pt>
                <c:pt idx="70">
                  <c:v>917</c:v>
                </c:pt>
                <c:pt idx="71">
                  <c:v>918</c:v>
                </c:pt>
                <c:pt idx="72">
                  <c:v>919</c:v>
                </c:pt>
                <c:pt idx="73">
                  <c:v>920</c:v>
                </c:pt>
                <c:pt idx="74">
                  <c:v>921</c:v>
                </c:pt>
                <c:pt idx="75">
                  <c:v>922</c:v>
                </c:pt>
                <c:pt idx="76">
                  <c:v>923</c:v>
                </c:pt>
                <c:pt idx="77">
                  <c:v>924</c:v>
                </c:pt>
                <c:pt idx="78">
                  <c:v>925</c:v>
                </c:pt>
                <c:pt idx="79">
                  <c:v>926</c:v>
                </c:pt>
                <c:pt idx="80">
                  <c:v>927</c:v>
                </c:pt>
                <c:pt idx="81">
                  <c:v>928</c:v>
                </c:pt>
                <c:pt idx="82">
                  <c:v>929</c:v>
                </c:pt>
                <c:pt idx="83">
                  <c:v>930</c:v>
                </c:pt>
                <c:pt idx="84">
                  <c:v>931</c:v>
                </c:pt>
                <c:pt idx="85">
                  <c:v>932</c:v>
                </c:pt>
                <c:pt idx="86">
                  <c:v>933</c:v>
                </c:pt>
                <c:pt idx="87">
                  <c:v>934</c:v>
                </c:pt>
                <c:pt idx="88">
                  <c:v>935</c:v>
                </c:pt>
                <c:pt idx="89">
                  <c:v>936</c:v>
                </c:pt>
                <c:pt idx="90">
                  <c:v>937</c:v>
                </c:pt>
                <c:pt idx="91">
                  <c:v>938</c:v>
                </c:pt>
                <c:pt idx="92">
                  <c:v>939</c:v>
                </c:pt>
                <c:pt idx="93">
                  <c:v>940</c:v>
                </c:pt>
                <c:pt idx="94">
                  <c:v>941</c:v>
                </c:pt>
                <c:pt idx="95">
                  <c:v>942</c:v>
                </c:pt>
                <c:pt idx="96">
                  <c:v>943</c:v>
                </c:pt>
                <c:pt idx="97">
                  <c:v>944</c:v>
                </c:pt>
                <c:pt idx="98">
                  <c:v>945</c:v>
                </c:pt>
                <c:pt idx="99">
                  <c:v>946</c:v>
                </c:pt>
                <c:pt idx="100">
                  <c:v>947</c:v>
                </c:pt>
                <c:pt idx="101">
                  <c:v>948</c:v>
                </c:pt>
                <c:pt idx="102">
                  <c:v>949</c:v>
                </c:pt>
                <c:pt idx="103">
                  <c:v>950</c:v>
                </c:pt>
                <c:pt idx="104">
                  <c:v>951</c:v>
                </c:pt>
                <c:pt idx="105">
                  <c:v>952</c:v>
                </c:pt>
                <c:pt idx="106">
                  <c:v>953</c:v>
                </c:pt>
                <c:pt idx="107">
                  <c:v>954</c:v>
                </c:pt>
                <c:pt idx="108">
                  <c:v>955</c:v>
                </c:pt>
                <c:pt idx="109">
                  <c:v>956</c:v>
                </c:pt>
                <c:pt idx="110">
                  <c:v>957</c:v>
                </c:pt>
                <c:pt idx="111">
                  <c:v>958</c:v>
                </c:pt>
                <c:pt idx="112">
                  <c:v>959</c:v>
                </c:pt>
                <c:pt idx="113">
                  <c:v>960</c:v>
                </c:pt>
                <c:pt idx="114">
                  <c:v>961</c:v>
                </c:pt>
                <c:pt idx="115">
                  <c:v>962</c:v>
                </c:pt>
                <c:pt idx="116">
                  <c:v>963</c:v>
                </c:pt>
                <c:pt idx="117">
                  <c:v>964</c:v>
                </c:pt>
                <c:pt idx="118">
                  <c:v>965</c:v>
                </c:pt>
                <c:pt idx="119">
                  <c:v>966</c:v>
                </c:pt>
                <c:pt idx="120">
                  <c:v>967</c:v>
                </c:pt>
                <c:pt idx="121">
                  <c:v>968</c:v>
                </c:pt>
                <c:pt idx="122">
                  <c:v>969</c:v>
                </c:pt>
                <c:pt idx="123">
                  <c:v>970</c:v>
                </c:pt>
                <c:pt idx="124">
                  <c:v>971</c:v>
                </c:pt>
                <c:pt idx="125">
                  <c:v>972</c:v>
                </c:pt>
                <c:pt idx="126">
                  <c:v>973</c:v>
                </c:pt>
                <c:pt idx="127">
                  <c:v>974</c:v>
                </c:pt>
                <c:pt idx="128">
                  <c:v>975</c:v>
                </c:pt>
                <c:pt idx="129">
                  <c:v>976</c:v>
                </c:pt>
                <c:pt idx="130">
                  <c:v>977</c:v>
                </c:pt>
                <c:pt idx="131">
                  <c:v>978</c:v>
                </c:pt>
                <c:pt idx="132">
                  <c:v>979</c:v>
                </c:pt>
                <c:pt idx="133">
                  <c:v>980</c:v>
                </c:pt>
                <c:pt idx="134">
                  <c:v>981</c:v>
                </c:pt>
                <c:pt idx="135">
                  <c:v>982</c:v>
                </c:pt>
                <c:pt idx="136">
                  <c:v>983</c:v>
                </c:pt>
                <c:pt idx="137">
                  <c:v>984</c:v>
                </c:pt>
                <c:pt idx="138">
                  <c:v>985</c:v>
                </c:pt>
                <c:pt idx="139">
                  <c:v>986</c:v>
                </c:pt>
                <c:pt idx="140">
                  <c:v>987</c:v>
                </c:pt>
                <c:pt idx="141">
                  <c:v>988</c:v>
                </c:pt>
                <c:pt idx="142">
                  <c:v>989</c:v>
                </c:pt>
                <c:pt idx="143">
                  <c:v>990</c:v>
                </c:pt>
                <c:pt idx="144">
                  <c:v>991</c:v>
                </c:pt>
                <c:pt idx="145">
                  <c:v>992</c:v>
                </c:pt>
                <c:pt idx="146">
                  <c:v>993</c:v>
                </c:pt>
                <c:pt idx="147">
                  <c:v>994</c:v>
                </c:pt>
                <c:pt idx="148">
                  <c:v>995</c:v>
                </c:pt>
                <c:pt idx="149">
                  <c:v>996</c:v>
                </c:pt>
                <c:pt idx="150">
                  <c:v>997</c:v>
                </c:pt>
                <c:pt idx="151">
                  <c:v>998</c:v>
                </c:pt>
                <c:pt idx="152">
                  <c:v>999</c:v>
                </c:pt>
                <c:pt idx="153">
                  <c:v>1000</c:v>
                </c:pt>
                <c:pt idx="154">
                  <c:v>1001</c:v>
                </c:pt>
                <c:pt idx="155">
                  <c:v>1002</c:v>
                </c:pt>
                <c:pt idx="156">
                  <c:v>1003</c:v>
                </c:pt>
                <c:pt idx="157">
                  <c:v>1004</c:v>
                </c:pt>
                <c:pt idx="158">
                  <c:v>1005</c:v>
                </c:pt>
                <c:pt idx="159">
                  <c:v>1006</c:v>
                </c:pt>
                <c:pt idx="160">
                  <c:v>1007</c:v>
                </c:pt>
                <c:pt idx="161">
                  <c:v>1008</c:v>
                </c:pt>
                <c:pt idx="162">
                  <c:v>1009</c:v>
                </c:pt>
                <c:pt idx="163">
                  <c:v>1010</c:v>
                </c:pt>
                <c:pt idx="164">
                  <c:v>1011</c:v>
                </c:pt>
                <c:pt idx="165">
                  <c:v>1012</c:v>
                </c:pt>
                <c:pt idx="166">
                  <c:v>1013</c:v>
                </c:pt>
                <c:pt idx="167">
                  <c:v>1014</c:v>
                </c:pt>
                <c:pt idx="168">
                  <c:v>1015</c:v>
                </c:pt>
                <c:pt idx="169">
                  <c:v>1016</c:v>
                </c:pt>
                <c:pt idx="170">
                  <c:v>1017</c:v>
                </c:pt>
                <c:pt idx="171">
                  <c:v>1018</c:v>
                </c:pt>
                <c:pt idx="172">
                  <c:v>1019</c:v>
                </c:pt>
                <c:pt idx="173">
                  <c:v>1020</c:v>
                </c:pt>
                <c:pt idx="174">
                  <c:v>1021</c:v>
                </c:pt>
                <c:pt idx="175">
                  <c:v>1022</c:v>
                </c:pt>
                <c:pt idx="176">
                  <c:v>1023</c:v>
                </c:pt>
                <c:pt idx="177">
                  <c:v>1024</c:v>
                </c:pt>
                <c:pt idx="178">
                  <c:v>1025</c:v>
                </c:pt>
                <c:pt idx="179">
                  <c:v>1026</c:v>
                </c:pt>
                <c:pt idx="180">
                  <c:v>1027</c:v>
                </c:pt>
              </c:numCache>
            </c:numRef>
          </c:xVal>
          <c:yVal>
            <c:numRef>
              <c:f>Graph!$H$849:$H$1027</c:f>
              <c:numCache>
                <c:formatCode>General</c:formatCode>
                <c:ptCount val="17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BB-409E-9DDB-2A0384698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18911"/>
        <c:axId val="56452831"/>
      </c:scatterChart>
      <c:valAx>
        <c:axId val="125418911"/>
        <c:scaling>
          <c:orientation val="minMax"/>
          <c:max val="1027"/>
          <c:min val="847"/>
        </c:scaling>
        <c:delete val="0"/>
        <c:axPos val="b"/>
        <c:numFmt formatCode="General" sourceLinked="1"/>
        <c:majorTickMark val="out"/>
        <c:minorTickMark val="none"/>
        <c:tickLblPos val="nextTo"/>
        <c:crossAx val="56452831"/>
        <c:crosses val="autoZero"/>
        <c:crossBetween val="midCat"/>
      </c:valAx>
      <c:valAx>
        <c:axId val="564528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54189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D74CA-898B-6E8C-A5EF-9A875D1CE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174</xdr:row>
      <xdr:rowOff>0</xdr:rowOff>
    </xdr:from>
    <xdr:to>
      <xdr:col>14</xdr:col>
      <xdr:colOff>304800</xdr:colOff>
      <xdr:row>188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70D34-14EB-5DBC-15F0-0EC8E2D6B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411</xdr:row>
      <xdr:rowOff>0</xdr:rowOff>
    </xdr:from>
    <xdr:to>
      <xdr:col>14</xdr:col>
      <xdr:colOff>304800</xdr:colOff>
      <xdr:row>425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001E3E-777B-FB2A-1701-94B0CE221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646</xdr:row>
      <xdr:rowOff>0</xdr:rowOff>
    </xdr:from>
    <xdr:to>
      <xdr:col>14</xdr:col>
      <xdr:colOff>304800</xdr:colOff>
      <xdr:row>660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D28047-21F5-B736-A35C-510B91447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847</xdr:row>
      <xdr:rowOff>0</xdr:rowOff>
    </xdr:from>
    <xdr:to>
      <xdr:col>14</xdr:col>
      <xdr:colOff>304800</xdr:colOff>
      <xdr:row>861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3AA570-8327-865C-364C-B7A7B9949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5CAFA-C323-4CF6-B9ED-D46F1E5DFA28}">
  <dimension ref="A1:BH1028"/>
  <sheetViews>
    <sheetView workbookViewId="0">
      <selection sqref="A1:O1028"/>
    </sheetView>
  </sheetViews>
  <sheetFormatPr defaultRowHeight="15" x14ac:dyDescent="0.25"/>
  <cols>
    <col min="1" max="1" width="5" bestFit="1" customWidth="1"/>
    <col min="2" max="2" width="11" bestFit="1" customWidth="1"/>
    <col min="3" max="3" width="10" bestFit="1" customWidth="1"/>
    <col min="4" max="4" width="11" bestFit="1" customWidth="1"/>
    <col min="5" max="5" width="9" bestFit="1" customWidth="1"/>
    <col min="6" max="6" width="11" bestFit="1" customWidth="1"/>
    <col min="7" max="7" width="10" bestFit="1" customWidth="1"/>
    <col min="8" max="8" width="11" bestFit="1" customWidth="1"/>
    <col min="9" max="9" width="9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235.32041799999999</v>
      </c>
      <c r="K3">
        <v>13.838678</v>
      </c>
    </row>
    <row r="4" spans="1:60" x14ac:dyDescent="0.25">
      <c r="A4">
        <v>3</v>
      </c>
      <c r="B4">
        <v>227.90115599999999</v>
      </c>
      <c r="C4">
        <v>5.0448940000000002</v>
      </c>
    </row>
    <row r="5" spans="1:60" x14ac:dyDescent="0.25">
      <c r="A5">
        <v>4</v>
      </c>
      <c r="B5">
        <v>227.97187099999999</v>
      </c>
      <c r="C5">
        <v>5.0567849999999996</v>
      </c>
    </row>
    <row r="6" spans="1:60" x14ac:dyDescent="0.25">
      <c r="A6">
        <v>5</v>
      </c>
      <c r="B6">
        <v>227.91608500000001</v>
      </c>
      <c r="C6">
        <v>5.0558940000000003</v>
      </c>
    </row>
    <row r="7" spans="1:60" x14ac:dyDescent="0.25">
      <c r="A7">
        <v>6</v>
      </c>
      <c r="B7">
        <v>227.91713200000001</v>
      </c>
      <c r="C7">
        <v>5.0245709999999999</v>
      </c>
      <c r="D7">
        <v>225.16070099999999</v>
      </c>
      <c r="E7">
        <v>6.1829190000000001</v>
      </c>
    </row>
    <row r="8" spans="1:60" x14ac:dyDescent="0.25">
      <c r="A8">
        <v>7</v>
      </c>
      <c r="B8">
        <v>227.952281</v>
      </c>
      <c r="C8">
        <v>5.0227380000000004</v>
      </c>
      <c r="D8">
        <v>225.160596</v>
      </c>
      <c r="E8">
        <v>6.2206330000000003</v>
      </c>
    </row>
    <row r="9" spans="1:60" x14ac:dyDescent="0.25">
      <c r="A9">
        <v>8</v>
      </c>
      <c r="B9">
        <v>227.97108399999999</v>
      </c>
      <c r="C9">
        <v>5.0101659999999999</v>
      </c>
      <c r="D9">
        <v>225.16955300000001</v>
      </c>
      <c r="E9">
        <v>6.1669429999999998</v>
      </c>
    </row>
    <row r="10" spans="1:60" x14ac:dyDescent="0.25">
      <c r="A10">
        <v>9</v>
      </c>
      <c r="B10">
        <v>227.99161799999999</v>
      </c>
      <c r="C10">
        <v>5.0257750000000003</v>
      </c>
      <c r="D10">
        <v>225.17049599999999</v>
      </c>
      <c r="E10">
        <v>6.1698760000000004</v>
      </c>
    </row>
    <row r="11" spans="1:60" x14ac:dyDescent="0.25">
      <c r="A11">
        <v>10</v>
      </c>
      <c r="B11">
        <v>227.927818</v>
      </c>
      <c r="C11">
        <v>4.9711420000000004</v>
      </c>
      <c r="D11">
        <v>225.12220099999999</v>
      </c>
      <c r="E11">
        <v>6.1444190000000001</v>
      </c>
    </row>
    <row r="12" spans="1:60" x14ac:dyDescent="0.25">
      <c r="A12">
        <v>11</v>
      </c>
      <c r="B12">
        <v>227.90115599999999</v>
      </c>
      <c r="C12">
        <v>5.0448940000000002</v>
      </c>
      <c r="D12">
        <v>225.01607799999999</v>
      </c>
      <c r="E12">
        <v>6.1124660000000004</v>
      </c>
      <c r="F12">
        <v>227.82143300000001</v>
      </c>
      <c r="G12">
        <v>1.947935</v>
      </c>
    </row>
    <row r="13" spans="1:60" x14ac:dyDescent="0.25">
      <c r="A13">
        <v>12</v>
      </c>
      <c r="D13">
        <v>225.16070099999999</v>
      </c>
      <c r="E13">
        <v>6.1829190000000001</v>
      </c>
      <c r="F13">
        <v>227.82143300000001</v>
      </c>
      <c r="G13">
        <v>1.947935</v>
      </c>
      <c r="H13">
        <v>227.65062</v>
      </c>
      <c r="I13">
        <v>5.9543809999999997</v>
      </c>
    </row>
    <row r="14" spans="1:60" x14ac:dyDescent="0.25">
      <c r="A14">
        <v>13</v>
      </c>
      <c r="F14">
        <v>227.82143300000001</v>
      </c>
      <c r="G14">
        <v>1.947935</v>
      </c>
      <c r="H14">
        <v>227.644544</v>
      </c>
      <c r="I14">
        <v>5.9600379999999999</v>
      </c>
    </row>
    <row r="15" spans="1:60" x14ac:dyDescent="0.25">
      <c r="A15">
        <v>14</v>
      </c>
      <c r="F15">
        <v>227.82143300000001</v>
      </c>
      <c r="G15">
        <v>1.947935</v>
      </c>
      <c r="H15">
        <v>227.61955699999999</v>
      </c>
      <c r="I15">
        <v>5.925624</v>
      </c>
    </row>
    <row r="16" spans="1:60" x14ac:dyDescent="0.25">
      <c r="A16">
        <v>15</v>
      </c>
      <c r="F16">
        <v>227.82143300000001</v>
      </c>
      <c r="G16">
        <v>1.947935</v>
      </c>
      <c r="H16">
        <v>227.60012399999999</v>
      </c>
      <c r="I16">
        <v>5.9713000000000003</v>
      </c>
    </row>
    <row r="17" spans="1:9" x14ac:dyDescent="0.25">
      <c r="A17">
        <v>16</v>
      </c>
      <c r="F17">
        <v>227.82143300000001</v>
      </c>
      <c r="G17">
        <v>1.947935</v>
      </c>
      <c r="H17">
        <v>227.615996</v>
      </c>
      <c r="I17">
        <v>5.9944519999999999</v>
      </c>
    </row>
    <row r="18" spans="1:9" x14ac:dyDescent="0.25">
      <c r="A18">
        <v>17</v>
      </c>
      <c r="F18">
        <v>227.82143300000001</v>
      </c>
      <c r="G18">
        <v>1.947935</v>
      </c>
      <c r="H18">
        <v>227.62034399999999</v>
      </c>
      <c r="I18">
        <v>5.9916239999999998</v>
      </c>
    </row>
    <row r="19" spans="1:9" x14ac:dyDescent="0.25">
      <c r="A19">
        <v>18</v>
      </c>
      <c r="F19">
        <v>227.82143300000001</v>
      </c>
      <c r="G19">
        <v>1.947935</v>
      </c>
      <c r="H19">
        <v>227.54240100000001</v>
      </c>
      <c r="I19">
        <v>5.9077630000000001</v>
      </c>
    </row>
    <row r="20" spans="1:9" x14ac:dyDescent="0.25">
      <c r="A20">
        <v>19</v>
      </c>
      <c r="F20">
        <v>227.82143300000001</v>
      </c>
      <c r="G20">
        <v>1.947935</v>
      </c>
      <c r="H20">
        <v>227.65062</v>
      </c>
      <c r="I20">
        <v>5.9543809999999997</v>
      </c>
    </row>
    <row r="21" spans="1:9" x14ac:dyDescent="0.25">
      <c r="A21">
        <v>20</v>
      </c>
    </row>
    <row r="22" spans="1:9" x14ac:dyDescent="0.25">
      <c r="A22">
        <v>21</v>
      </c>
    </row>
    <row r="23" spans="1:9" x14ac:dyDescent="0.25">
      <c r="A23">
        <v>22</v>
      </c>
    </row>
    <row r="24" spans="1:9" x14ac:dyDescent="0.25">
      <c r="A24">
        <v>23</v>
      </c>
    </row>
    <row r="25" spans="1:9" x14ac:dyDescent="0.25">
      <c r="A25">
        <v>24</v>
      </c>
    </row>
    <row r="26" spans="1:9" x14ac:dyDescent="0.25">
      <c r="A26">
        <v>25</v>
      </c>
      <c r="B26">
        <v>202.48172600000001</v>
      </c>
      <c r="C26">
        <v>5.4855590000000003</v>
      </c>
    </row>
    <row r="27" spans="1:9" x14ac:dyDescent="0.25">
      <c r="A27">
        <v>26</v>
      </c>
      <c r="B27">
        <v>202.57532700000002</v>
      </c>
      <c r="C27">
        <v>5.5341500000000003</v>
      </c>
      <c r="D27">
        <v>201.643877</v>
      </c>
      <c r="E27">
        <v>6.8668579999999997</v>
      </c>
    </row>
    <row r="28" spans="1:9" x14ac:dyDescent="0.25">
      <c r="A28">
        <v>27</v>
      </c>
      <c r="B28">
        <v>202.52620899999999</v>
      </c>
      <c r="C28">
        <v>5.5940599999999998</v>
      </c>
      <c r="D28">
        <v>201.76706899999999</v>
      </c>
      <c r="E28">
        <v>6.761463</v>
      </c>
    </row>
    <row r="29" spans="1:9" x14ac:dyDescent="0.25">
      <c r="A29">
        <v>28</v>
      </c>
      <c r="B29">
        <v>202.50704400000001</v>
      </c>
      <c r="C29">
        <v>5.6221719999999999</v>
      </c>
      <c r="D29">
        <v>201.770701</v>
      </c>
      <c r="E29">
        <v>6.7657280000000002</v>
      </c>
    </row>
    <row r="30" spans="1:9" x14ac:dyDescent="0.25">
      <c r="A30">
        <v>29</v>
      </c>
      <c r="B30">
        <v>202.501307</v>
      </c>
      <c r="C30">
        <v>5.6643410000000003</v>
      </c>
      <c r="D30">
        <v>201.77438599999999</v>
      </c>
      <c r="E30">
        <v>6.7918390000000004</v>
      </c>
    </row>
    <row r="31" spans="1:9" x14ac:dyDescent="0.25">
      <c r="A31">
        <v>30</v>
      </c>
      <c r="B31">
        <v>202.48172600000001</v>
      </c>
      <c r="C31">
        <v>5.4855590000000003</v>
      </c>
      <c r="D31">
        <v>201.643877</v>
      </c>
      <c r="E31">
        <v>6.8668579999999997</v>
      </c>
    </row>
    <row r="32" spans="1:9" x14ac:dyDescent="0.25">
      <c r="A32">
        <v>31</v>
      </c>
      <c r="B32">
        <v>202.48172600000001</v>
      </c>
      <c r="C32">
        <v>5.4855590000000003</v>
      </c>
      <c r="D32">
        <v>201.643877</v>
      </c>
      <c r="E32">
        <v>6.8668579999999997</v>
      </c>
    </row>
    <row r="33" spans="1:9" x14ac:dyDescent="0.25">
      <c r="A33">
        <v>32</v>
      </c>
      <c r="B33">
        <v>202.48172600000001</v>
      </c>
      <c r="C33">
        <v>5.4855590000000003</v>
      </c>
      <c r="D33">
        <v>201.643877</v>
      </c>
      <c r="E33">
        <v>6.8668579999999997</v>
      </c>
    </row>
    <row r="34" spans="1:9" x14ac:dyDescent="0.25">
      <c r="A34">
        <v>33</v>
      </c>
      <c r="D34">
        <v>201.643877</v>
      </c>
      <c r="E34">
        <v>6.8668579999999997</v>
      </c>
      <c r="F34">
        <v>201.671412</v>
      </c>
      <c r="G34">
        <v>4.9398400000000002</v>
      </c>
    </row>
    <row r="35" spans="1:9" x14ac:dyDescent="0.25">
      <c r="A35">
        <v>34</v>
      </c>
      <c r="F35">
        <v>201.73705899999999</v>
      </c>
      <c r="G35">
        <v>4.9485270000000003</v>
      </c>
      <c r="H35">
        <v>200.30632600000001</v>
      </c>
      <c r="I35">
        <v>8.7680279999999993</v>
      </c>
    </row>
    <row r="36" spans="1:9" x14ac:dyDescent="0.25">
      <c r="A36">
        <v>35</v>
      </c>
      <c r="F36">
        <v>201.75627700000001</v>
      </c>
      <c r="G36">
        <v>4.9799030000000002</v>
      </c>
      <c r="H36">
        <v>200.22851800000001</v>
      </c>
      <c r="I36">
        <v>8.7628690000000002</v>
      </c>
    </row>
    <row r="37" spans="1:9" x14ac:dyDescent="0.25">
      <c r="A37">
        <v>36</v>
      </c>
      <c r="F37">
        <v>201.770701</v>
      </c>
      <c r="G37">
        <v>4.9662160000000002</v>
      </c>
      <c r="H37">
        <v>200.28895399999999</v>
      </c>
      <c r="I37">
        <v>8.7526039999999998</v>
      </c>
    </row>
    <row r="38" spans="1:9" x14ac:dyDescent="0.25">
      <c r="A38">
        <v>37</v>
      </c>
      <c r="F38">
        <v>201.77107100000001</v>
      </c>
      <c r="G38">
        <v>4.9480000000000004</v>
      </c>
      <c r="H38">
        <v>200.27005199999999</v>
      </c>
      <c r="I38">
        <v>8.7777150000000006</v>
      </c>
    </row>
    <row r="39" spans="1:9" x14ac:dyDescent="0.25">
      <c r="A39">
        <v>38</v>
      </c>
      <c r="F39">
        <v>201.83277000000001</v>
      </c>
      <c r="G39">
        <v>4.9542650000000004</v>
      </c>
      <c r="H39">
        <v>200.228251</v>
      </c>
      <c r="I39">
        <v>8.7802950000000006</v>
      </c>
    </row>
    <row r="40" spans="1:9" x14ac:dyDescent="0.25">
      <c r="A40">
        <v>39</v>
      </c>
      <c r="F40">
        <v>201.671412</v>
      </c>
      <c r="G40">
        <v>4.9398400000000002</v>
      </c>
      <c r="H40">
        <v>200.22998999999999</v>
      </c>
      <c r="I40">
        <v>8.7789260000000002</v>
      </c>
    </row>
    <row r="41" spans="1:9" x14ac:dyDescent="0.25">
      <c r="A41">
        <v>40</v>
      </c>
      <c r="F41">
        <v>201.671412</v>
      </c>
      <c r="G41">
        <v>4.9398400000000002</v>
      </c>
      <c r="H41">
        <v>200.31564500000002</v>
      </c>
      <c r="I41">
        <v>8.7846119999999992</v>
      </c>
    </row>
    <row r="42" spans="1:9" x14ac:dyDescent="0.25">
      <c r="A42">
        <v>41</v>
      </c>
      <c r="H42">
        <v>200.30632600000001</v>
      </c>
      <c r="I42">
        <v>8.7680279999999993</v>
      </c>
    </row>
    <row r="43" spans="1:9" x14ac:dyDescent="0.25">
      <c r="A43">
        <v>42</v>
      </c>
    </row>
    <row r="44" spans="1:9" x14ac:dyDescent="0.25">
      <c r="A44">
        <v>43</v>
      </c>
    </row>
    <row r="45" spans="1:9" x14ac:dyDescent="0.25">
      <c r="A45">
        <v>44</v>
      </c>
    </row>
    <row r="46" spans="1:9" x14ac:dyDescent="0.25">
      <c r="A46">
        <v>45</v>
      </c>
      <c r="D46">
        <v>174.83134699999999</v>
      </c>
      <c r="E46">
        <v>7.4586940000000004</v>
      </c>
    </row>
    <row r="47" spans="1:9" x14ac:dyDescent="0.25">
      <c r="A47">
        <v>46</v>
      </c>
      <c r="D47">
        <v>174.79944399999999</v>
      </c>
      <c r="E47">
        <v>7.4751719999999997</v>
      </c>
    </row>
    <row r="48" spans="1:9" x14ac:dyDescent="0.25">
      <c r="A48">
        <v>47</v>
      </c>
      <c r="D48">
        <v>174.79844500000002</v>
      </c>
      <c r="E48">
        <v>7.5021259999999996</v>
      </c>
    </row>
    <row r="49" spans="1:9" x14ac:dyDescent="0.25">
      <c r="A49">
        <v>48</v>
      </c>
      <c r="D49">
        <v>174.78707299999999</v>
      </c>
      <c r="E49">
        <v>7.4921769999999999</v>
      </c>
    </row>
    <row r="50" spans="1:9" x14ac:dyDescent="0.25">
      <c r="A50">
        <v>49</v>
      </c>
      <c r="B50">
        <v>170.008589</v>
      </c>
      <c r="C50">
        <v>5.9333049999999998</v>
      </c>
      <c r="D50">
        <v>174.76812000000001</v>
      </c>
      <c r="E50">
        <v>7.46617</v>
      </c>
    </row>
    <row r="51" spans="1:9" x14ac:dyDescent="0.25">
      <c r="A51">
        <v>50</v>
      </c>
      <c r="B51">
        <v>170.050915</v>
      </c>
      <c r="C51">
        <v>5.9678399999999998</v>
      </c>
      <c r="D51">
        <v>174.78438800000001</v>
      </c>
      <c r="E51">
        <v>7.4309500000000002</v>
      </c>
    </row>
    <row r="52" spans="1:9" x14ac:dyDescent="0.25">
      <c r="A52">
        <v>51</v>
      </c>
      <c r="B52">
        <v>170.06549899999999</v>
      </c>
      <c r="C52">
        <v>5.9499399999999998</v>
      </c>
      <c r="D52">
        <v>174.74432400000001</v>
      </c>
      <c r="E52">
        <v>7.4703280000000003</v>
      </c>
    </row>
    <row r="53" spans="1:9" x14ac:dyDescent="0.25">
      <c r="A53">
        <v>52</v>
      </c>
      <c r="B53">
        <v>170.05144100000001</v>
      </c>
      <c r="C53">
        <v>5.9643649999999999</v>
      </c>
      <c r="D53">
        <v>174.83134699999999</v>
      </c>
      <c r="E53">
        <v>7.4586940000000004</v>
      </c>
    </row>
    <row r="54" spans="1:9" x14ac:dyDescent="0.25">
      <c r="A54">
        <v>53</v>
      </c>
      <c r="B54">
        <v>170.04875799999999</v>
      </c>
      <c r="C54">
        <v>5.9888979999999998</v>
      </c>
    </row>
    <row r="55" spans="1:9" x14ac:dyDescent="0.25">
      <c r="A55">
        <v>54</v>
      </c>
      <c r="B55">
        <v>170.008589</v>
      </c>
      <c r="C55">
        <v>5.9333049999999998</v>
      </c>
    </row>
    <row r="56" spans="1:9" x14ac:dyDescent="0.25">
      <c r="A56">
        <v>55</v>
      </c>
      <c r="B56">
        <v>170.008589</v>
      </c>
      <c r="C56">
        <v>5.9333049999999998</v>
      </c>
      <c r="F56">
        <v>170.715191</v>
      </c>
      <c r="G56">
        <v>5.3079340000000004</v>
      </c>
      <c r="H56">
        <v>170.22922499999999</v>
      </c>
      <c r="I56">
        <v>9.0112489999999994</v>
      </c>
    </row>
    <row r="57" spans="1:9" x14ac:dyDescent="0.25">
      <c r="A57">
        <v>56</v>
      </c>
      <c r="F57">
        <v>170.72234900000001</v>
      </c>
      <c r="G57">
        <v>5.3563679999999998</v>
      </c>
      <c r="H57">
        <v>170.26307500000001</v>
      </c>
      <c r="I57">
        <v>8.9579190000000004</v>
      </c>
    </row>
    <row r="58" spans="1:9" x14ac:dyDescent="0.25">
      <c r="A58">
        <v>57</v>
      </c>
      <c r="F58">
        <v>170.676075</v>
      </c>
      <c r="G58">
        <v>5.3096719999999999</v>
      </c>
      <c r="H58">
        <v>170.21764200000001</v>
      </c>
      <c r="I58">
        <v>8.964658</v>
      </c>
    </row>
    <row r="59" spans="1:9" x14ac:dyDescent="0.25">
      <c r="A59">
        <v>58</v>
      </c>
      <c r="F59">
        <v>170.67602399999998</v>
      </c>
      <c r="G59">
        <v>5.3350460000000002</v>
      </c>
      <c r="H59">
        <v>170.217221</v>
      </c>
      <c r="I59">
        <v>8.9761340000000001</v>
      </c>
    </row>
    <row r="60" spans="1:9" x14ac:dyDescent="0.25">
      <c r="A60">
        <v>59</v>
      </c>
      <c r="F60">
        <v>170.69713400000001</v>
      </c>
      <c r="G60">
        <v>5.3533670000000004</v>
      </c>
      <c r="H60">
        <v>170.22169700000001</v>
      </c>
      <c r="I60">
        <v>9.0052470000000007</v>
      </c>
    </row>
    <row r="61" spans="1:9" x14ac:dyDescent="0.25">
      <c r="A61">
        <v>60</v>
      </c>
      <c r="F61">
        <v>170.74177600000002</v>
      </c>
      <c r="G61">
        <v>5.310619</v>
      </c>
      <c r="H61">
        <v>170.172684</v>
      </c>
      <c r="I61">
        <v>9.0186189999999993</v>
      </c>
    </row>
    <row r="62" spans="1:9" x14ac:dyDescent="0.25">
      <c r="A62">
        <v>61</v>
      </c>
      <c r="F62">
        <v>170.72461300000001</v>
      </c>
      <c r="G62">
        <v>5.3729509999999996</v>
      </c>
      <c r="H62">
        <v>170.17931799999999</v>
      </c>
      <c r="I62">
        <v>8.9800299999999993</v>
      </c>
    </row>
    <row r="63" spans="1:9" x14ac:dyDescent="0.25">
      <c r="A63">
        <v>62</v>
      </c>
      <c r="F63">
        <v>170.715191</v>
      </c>
      <c r="G63">
        <v>5.3079340000000004</v>
      </c>
      <c r="H63">
        <v>170.22922499999999</v>
      </c>
      <c r="I63">
        <v>9.0112489999999994</v>
      </c>
    </row>
    <row r="64" spans="1:9" x14ac:dyDescent="0.25">
      <c r="A64">
        <v>63</v>
      </c>
      <c r="H64">
        <v>170.22922499999999</v>
      </c>
      <c r="I64">
        <v>9.0112489999999994</v>
      </c>
    </row>
    <row r="65" spans="1:9" x14ac:dyDescent="0.25">
      <c r="A65">
        <v>64</v>
      </c>
    </row>
    <row r="66" spans="1:9" x14ac:dyDescent="0.25">
      <c r="A66">
        <v>65</v>
      </c>
    </row>
    <row r="67" spans="1:9" x14ac:dyDescent="0.25">
      <c r="A67">
        <v>66</v>
      </c>
    </row>
    <row r="68" spans="1:9" x14ac:dyDescent="0.25">
      <c r="A68">
        <v>67</v>
      </c>
      <c r="D68">
        <v>151.10418200000001</v>
      </c>
      <c r="E68">
        <v>8.1561360000000001</v>
      </c>
    </row>
    <row r="69" spans="1:9" x14ac:dyDescent="0.25">
      <c r="A69">
        <v>68</v>
      </c>
      <c r="D69">
        <v>151.066383</v>
      </c>
      <c r="E69">
        <v>8.1017010000000003</v>
      </c>
    </row>
    <row r="70" spans="1:9" x14ac:dyDescent="0.25">
      <c r="A70">
        <v>69</v>
      </c>
      <c r="B70">
        <v>148.99364300000002</v>
      </c>
      <c r="C70">
        <v>6.5512519999999999</v>
      </c>
      <c r="D70">
        <v>151.06885700000001</v>
      </c>
      <c r="E70">
        <v>8.150029</v>
      </c>
    </row>
    <row r="71" spans="1:9" x14ac:dyDescent="0.25">
      <c r="A71">
        <v>70</v>
      </c>
      <c r="B71">
        <v>148.99364300000002</v>
      </c>
      <c r="C71">
        <v>6.5512519999999999</v>
      </c>
      <c r="D71">
        <v>151.087231</v>
      </c>
      <c r="E71">
        <v>8.1202319999999997</v>
      </c>
    </row>
    <row r="72" spans="1:9" x14ac:dyDescent="0.25">
      <c r="A72">
        <v>71</v>
      </c>
      <c r="B72">
        <v>148.99364300000002</v>
      </c>
      <c r="C72">
        <v>6.5512519999999999</v>
      </c>
      <c r="D72">
        <v>151.113922</v>
      </c>
      <c r="E72">
        <v>8.1897749999999991</v>
      </c>
    </row>
    <row r="73" spans="1:9" x14ac:dyDescent="0.25">
      <c r="A73">
        <v>72</v>
      </c>
      <c r="B73">
        <v>148.99364300000002</v>
      </c>
      <c r="C73">
        <v>6.5512519999999999</v>
      </c>
      <c r="D73">
        <v>151.10418200000001</v>
      </c>
      <c r="E73">
        <v>8.1561360000000001</v>
      </c>
    </row>
    <row r="74" spans="1:9" x14ac:dyDescent="0.25">
      <c r="A74">
        <v>73</v>
      </c>
      <c r="B74">
        <v>148.99364300000002</v>
      </c>
      <c r="C74">
        <v>6.5512519999999999</v>
      </c>
      <c r="D74">
        <v>151.10418200000001</v>
      </c>
      <c r="E74">
        <v>8.1561360000000001</v>
      </c>
    </row>
    <row r="75" spans="1:9" x14ac:dyDescent="0.25">
      <c r="A75">
        <v>74</v>
      </c>
      <c r="B75">
        <v>148.99364300000002</v>
      </c>
      <c r="C75">
        <v>6.5512519999999999</v>
      </c>
    </row>
    <row r="76" spans="1:9" x14ac:dyDescent="0.25">
      <c r="A76">
        <v>75</v>
      </c>
      <c r="B76">
        <v>148.99364300000002</v>
      </c>
      <c r="C76">
        <v>6.5512519999999999</v>
      </c>
    </row>
    <row r="77" spans="1:9" x14ac:dyDescent="0.25">
      <c r="A77">
        <v>76</v>
      </c>
      <c r="B77">
        <v>148.99364300000002</v>
      </c>
      <c r="C77">
        <v>6.5512519999999999</v>
      </c>
    </row>
    <row r="78" spans="1:9" x14ac:dyDescent="0.25">
      <c r="A78">
        <v>77</v>
      </c>
      <c r="H78">
        <v>137.507982</v>
      </c>
      <c r="I78">
        <v>5.3761029999999996</v>
      </c>
    </row>
    <row r="79" spans="1:9" x14ac:dyDescent="0.25">
      <c r="A79">
        <v>78</v>
      </c>
      <c r="F79">
        <v>136.73829800000001</v>
      </c>
      <c r="G79">
        <v>1.4520150000000001</v>
      </c>
      <c r="H79">
        <v>137.46521899999999</v>
      </c>
      <c r="I79">
        <v>5.4557729999999998</v>
      </c>
    </row>
    <row r="80" spans="1:9" x14ac:dyDescent="0.25">
      <c r="A80">
        <v>79</v>
      </c>
      <c r="F80">
        <v>136.79059000000001</v>
      </c>
      <c r="G80">
        <v>1.370617</v>
      </c>
      <c r="H80">
        <v>137.49463800000001</v>
      </c>
      <c r="I80">
        <v>5.4480259999999996</v>
      </c>
    </row>
    <row r="81" spans="1:9" x14ac:dyDescent="0.25">
      <c r="A81">
        <v>80</v>
      </c>
      <c r="F81">
        <v>136.76614499999999</v>
      </c>
      <c r="G81">
        <v>1.382709</v>
      </c>
      <c r="H81">
        <v>137.500238</v>
      </c>
      <c r="I81">
        <v>5.4648289999999999</v>
      </c>
    </row>
    <row r="82" spans="1:9" x14ac:dyDescent="0.25">
      <c r="A82">
        <v>81</v>
      </c>
      <c r="F82">
        <v>136.82691400000002</v>
      </c>
      <c r="G82">
        <v>1.2957110000000001</v>
      </c>
      <c r="H82">
        <v>137.507982</v>
      </c>
      <c r="I82">
        <v>5.3761029999999996</v>
      </c>
    </row>
    <row r="83" spans="1:9" x14ac:dyDescent="0.25">
      <c r="A83">
        <v>82</v>
      </c>
      <c r="F83">
        <v>136.70903900000002</v>
      </c>
      <c r="G83">
        <v>1.225044</v>
      </c>
      <c r="H83">
        <v>137.507982</v>
      </c>
      <c r="I83">
        <v>5.3761029999999996</v>
      </c>
    </row>
    <row r="84" spans="1:9" x14ac:dyDescent="0.25">
      <c r="A84">
        <v>83</v>
      </c>
      <c r="F84">
        <v>136.81100600000002</v>
      </c>
      <c r="G84">
        <v>1.3302590000000001</v>
      </c>
      <c r="H84">
        <v>137.507982</v>
      </c>
      <c r="I84">
        <v>5.3761029999999996</v>
      </c>
    </row>
    <row r="85" spans="1:9" x14ac:dyDescent="0.25">
      <c r="A85">
        <v>84</v>
      </c>
      <c r="F85">
        <v>136.73829800000001</v>
      </c>
      <c r="G85">
        <v>1.4520150000000001</v>
      </c>
    </row>
    <row r="86" spans="1:9" x14ac:dyDescent="0.25">
      <c r="A86">
        <v>85</v>
      </c>
      <c r="F86">
        <v>136.73829800000001</v>
      </c>
      <c r="G86">
        <v>1.4520150000000001</v>
      </c>
    </row>
    <row r="87" spans="1:9" x14ac:dyDescent="0.25">
      <c r="A87">
        <v>86</v>
      </c>
      <c r="D87">
        <v>117.352937</v>
      </c>
      <c r="E87">
        <v>4.8003020000000003</v>
      </c>
    </row>
    <row r="88" spans="1:9" x14ac:dyDescent="0.25">
      <c r="A88">
        <v>87</v>
      </c>
      <c r="D88">
        <v>117.392561</v>
      </c>
      <c r="E88">
        <v>4.8049080000000002</v>
      </c>
    </row>
    <row r="89" spans="1:9" x14ac:dyDescent="0.25">
      <c r="A89">
        <v>88</v>
      </c>
      <c r="D89">
        <v>117.34393500000002</v>
      </c>
      <c r="E89">
        <v>4.7979459999999996</v>
      </c>
    </row>
    <row r="90" spans="1:9" x14ac:dyDescent="0.25">
      <c r="A90">
        <v>89</v>
      </c>
      <c r="D90">
        <v>117.36078800000001</v>
      </c>
      <c r="E90">
        <v>4.8105089999999997</v>
      </c>
    </row>
    <row r="91" spans="1:9" x14ac:dyDescent="0.25">
      <c r="A91">
        <v>90</v>
      </c>
      <c r="B91">
        <v>111.82356800000001</v>
      </c>
      <c r="C91">
        <v>3.1460759999999999</v>
      </c>
      <c r="D91">
        <v>117.41360600000002</v>
      </c>
      <c r="E91">
        <v>4.802238</v>
      </c>
    </row>
    <row r="92" spans="1:9" x14ac:dyDescent="0.25">
      <c r="A92">
        <v>91</v>
      </c>
      <c r="B92">
        <v>111.723482</v>
      </c>
      <c r="C92">
        <v>3.171411</v>
      </c>
      <c r="D92">
        <v>117.377172</v>
      </c>
      <c r="E92">
        <v>4.8069499999999996</v>
      </c>
    </row>
    <row r="93" spans="1:9" x14ac:dyDescent="0.25">
      <c r="A93">
        <v>92</v>
      </c>
      <c r="B93">
        <v>111.73123000000001</v>
      </c>
      <c r="C93">
        <v>3.1112660000000001</v>
      </c>
      <c r="D93">
        <v>117.352937</v>
      </c>
      <c r="E93">
        <v>4.8003020000000003</v>
      </c>
    </row>
    <row r="94" spans="1:9" x14ac:dyDescent="0.25">
      <c r="A94">
        <v>93</v>
      </c>
      <c r="B94">
        <v>111.76729400000001</v>
      </c>
      <c r="C94">
        <v>3.1189079999999998</v>
      </c>
    </row>
    <row r="95" spans="1:9" x14ac:dyDescent="0.25">
      <c r="A95">
        <v>94</v>
      </c>
      <c r="B95">
        <v>111.77384000000001</v>
      </c>
      <c r="C95">
        <v>3.1295869999999999</v>
      </c>
    </row>
    <row r="96" spans="1:9" x14ac:dyDescent="0.25">
      <c r="A96">
        <v>95</v>
      </c>
      <c r="B96">
        <v>111.721754</v>
      </c>
      <c r="C96">
        <v>3.0328520000000001</v>
      </c>
    </row>
    <row r="97" spans="1:9" x14ac:dyDescent="0.25">
      <c r="A97">
        <v>96</v>
      </c>
      <c r="B97">
        <v>111.68830700000001</v>
      </c>
      <c r="C97">
        <v>3.0184039999999999</v>
      </c>
      <c r="F97">
        <v>113.89121800000001</v>
      </c>
      <c r="G97">
        <v>1.320889</v>
      </c>
    </row>
    <row r="98" spans="1:9" x14ac:dyDescent="0.25">
      <c r="A98">
        <v>97</v>
      </c>
      <c r="B98">
        <v>111.82356800000001</v>
      </c>
      <c r="C98">
        <v>3.1460759999999999</v>
      </c>
      <c r="F98">
        <v>113.92105600000001</v>
      </c>
      <c r="G98">
        <v>1.4097189999999999</v>
      </c>
    </row>
    <row r="99" spans="1:9" x14ac:dyDescent="0.25">
      <c r="A99">
        <v>98</v>
      </c>
      <c r="F99">
        <v>113.94136600000002</v>
      </c>
      <c r="G99">
        <v>1.44343</v>
      </c>
      <c r="H99">
        <v>111.76750700000001</v>
      </c>
      <c r="I99">
        <v>5.1540010000000001</v>
      </c>
    </row>
    <row r="100" spans="1:9" x14ac:dyDescent="0.25">
      <c r="A100">
        <v>99</v>
      </c>
      <c r="F100">
        <v>113.924249</v>
      </c>
      <c r="G100">
        <v>1.437044</v>
      </c>
      <c r="H100">
        <v>111.76326500000002</v>
      </c>
      <c r="I100">
        <v>5.1422749999999997</v>
      </c>
    </row>
    <row r="101" spans="1:9" x14ac:dyDescent="0.25">
      <c r="A101">
        <v>100</v>
      </c>
      <c r="F101">
        <v>113.91335800000002</v>
      </c>
      <c r="G101">
        <v>1.4268890000000001</v>
      </c>
      <c r="H101">
        <v>111.785932</v>
      </c>
      <c r="I101">
        <v>5.1351040000000001</v>
      </c>
    </row>
    <row r="102" spans="1:9" x14ac:dyDescent="0.25">
      <c r="A102">
        <v>101</v>
      </c>
      <c r="F102">
        <v>113.94492500000001</v>
      </c>
      <c r="G102">
        <v>1.402444</v>
      </c>
      <c r="H102">
        <v>111.78064500000001</v>
      </c>
      <c r="I102">
        <v>5.1582410000000003</v>
      </c>
    </row>
    <row r="103" spans="1:9" x14ac:dyDescent="0.25">
      <c r="A103">
        <v>102</v>
      </c>
      <c r="F103">
        <v>113.89085200000001</v>
      </c>
      <c r="G103">
        <v>1.471697</v>
      </c>
      <c r="H103">
        <v>111.77174500000001</v>
      </c>
      <c r="I103">
        <v>5.1389779999999998</v>
      </c>
    </row>
    <row r="104" spans="1:9" x14ac:dyDescent="0.25">
      <c r="A104">
        <v>103</v>
      </c>
      <c r="F104">
        <v>113.89121800000001</v>
      </c>
      <c r="G104">
        <v>1.320889</v>
      </c>
      <c r="H104">
        <v>111.79781100000001</v>
      </c>
      <c r="I104">
        <v>5.1727930000000004</v>
      </c>
    </row>
    <row r="105" spans="1:9" x14ac:dyDescent="0.25">
      <c r="A105">
        <v>104</v>
      </c>
      <c r="H105">
        <v>111.76750700000001</v>
      </c>
      <c r="I105">
        <v>5.1540010000000001</v>
      </c>
    </row>
    <row r="106" spans="1:9" x14ac:dyDescent="0.25">
      <c r="A106">
        <v>105</v>
      </c>
      <c r="H106">
        <v>111.76750700000001</v>
      </c>
      <c r="I106">
        <v>5.1540010000000001</v>
      </c>
    </row>
    <row r="107" spans="1:9" x14ac:dyDescent="0.25">
      <c r="A107">
        <v>106</v>
      </c>
    </row>
    <row r="108" spans="1:9" x14ac:dyDescent="0.25">
      <c r="A108">
        <v>107</v>
      </c>
    </row>
    <row r="109" spans="1:9" x14ac:dyDescent="0.25">
      <c r="A109">
        <v>108</v>
      </c>
      <c r="D109">
        <v>88.753237000000013</v>
      </c>
      <c r="E109">
        <v>4.8661519999999996</v>
      </c>
    </row>
    <row r="110" spans="1:9" x14ac:dyDescent="0.25">
      <c r="A110">
        <v>109</v>
      </c>
      <c r="D110">
        <v>88.773077000000001</v>
      </c>
      <c r="E110">
        <v>4.8748940000000003</v>
      </c>
    </row>
    <row r="111" spans="1:9" x14ac:dyDescent="0.25">
      <c r="A111">
        <v>110</v>
      </c>
      <c r="D111">
        <v>88.811706000000015</v>
      </c>
      <c r="E111">
        <v>4.9238369999999998</v>
      </c>
    </row>
    <row r="112" spans="1:9" x14ac:dyDescent="0.25">
      <c r="A112">
        <v>111</v>
      </c>
      <c r="D112">
        <v>88.835367000000005</v>
      </c>
      <c r="E112">
        <v>5.0015710000000002</v>
      </c>
    </row>
    <row r="113" spans="1:9" x14ac:dyDescent="0.25">
      <c r="A113">
        <v>112</v>
      </c>
      <c r="D113">
        <v>88.80547700000001</v>
      </c>
      <c r="E113">
        <v>4.9283390000000002</v>
      </c>
    </row>
    <row r="114" spans="1:9" x14ac:dyDescent="0.25">
      <c r="A114">
        <v>113</v>
      </c>
      <c r="B114">
        <v>84.09029000000001</v>
      </c>
      <c r="C114">
        <v>3.9043540000000001</v>
      </c>
      <c r="D114">
        <v>88.784330000000011</v>
      </c>
      <c r="E114">
        <v>4.8366290000000003</v>
      </c>
    </row>
    <row r="115" spans="1:9" x14ac:dyDescent="0.25">
      <c r="A115">
        <v>114</v>
      </c>
      <c r="B115">
        <v>84.070451000000006</v>
      </c>
      <c r="C115">
        <v>3.883991</v>
      </c>
      <c r="D115">
        <v>88.773390000000006</v>
      </c>
      <c r="E115">
        <v>4.8417070000000004</v>
      </c>
    </row>
    <row r="116" spans="1:9" x14ac:dyDescent="0.25">
      <c r="A116">
        <v>115</v>
      </c>
      <c r="B116">
        <v>84.132533000000009</v>
      </c>
      <c r="C116">
        <v>3.876506</v>
      </c>
      <c r="D116">
        <v>88.753237000000013</v>
      </c>
      <c r="E116">
        <v>4.8661519999999996</v>
      </c>
    </row>
    <row r="117" spans="1:9" x14ac:dyDescent="0.25">
      <c r="A117">
        <v>116</v>
      </c>
      <c r="B117">
        <v>84.114212000000009</v>
      </c>
      <c r="C117">
        <v>3.8971819999999999</v>
      </c>
    </row>
    <row r="118" spans="1:9" x14ac:dyDescent="0.25">
      <c r="A118">
        <v>117</v>
      </c>
      <c r="B118">
        <v>84.1173</v>
      </c>
      <c r="C118">
        <v>3.9311029999999998</v>
      </c>
    </row>
    <row r="119" spans="1:9" x14ac:dyDescent="0.25">
      <c r="A119">
        <v>118</v>
      </c>
      <c r="B119">
        <v>84.047262000000003</v>
      </c>
      <c r="C119">
        <v>3.9458120000000001</v>
      </c>
    </row>
    <row r="120" spans="1:9" x14ac:dyDescent="0.25">
      <c r="A120">
        <v>119</v>
      </c>
      <c r="B120">
        <v>84.09029000000001</v>
      </c>
      <c r="C120">
        <v>3.9043540000000001</v>
      </c>
      <c r="F120">
        <v>86.255094000000014</v>
      </c>
      <c r="G120">
        <v>4.4859140000000002</v>
      </c>
      <c r="H120">
        <v>84.832656000000014</v>
      </c>
      <c r="I120">
        <v>7.7759400000000003</v>
      </c>
    </row>
    <row r="121" spans="1:9" x14ac:dyDescent="0.25">
      <c r="A121">
        <v>120</v>
      </c>
      <c r="F121">
        <v>86.377687000000009</v>
      </c>
      <c r="G121">
        <v>4.5059620000000002</v>
      </c>
      <c r="H121">
        <v>84.825641000000005</v>
      </c>
      <c r="I121">
        <v>7.7571469999999998</v>
      </c>
    </row>
    <row r="122" spans="1:9" x14ac:dyDescent="0.25">
      <c r="A122">
        <v>121</v>
      </c>
      <c r="F122">
        <v>86.373764000000008</v>
      </c>
      <c r="G122">
        <v>4.4933990000000001</v>
      </c>
      <c r="H122">
        <v>84.798054000000008</v>
      </c>
      <c r="I122">
        <v>7.7735320000000003</v>
      </c>
    </row>
    <row r="123" spans="1:9" x14ac:dyDescent="0.25">
      <c r="A123">
        <v>122</v>
      </c>
      <c r="F123">
        <v>86.408834000000013</v>
      </c>
      <c r="G123">
        <v>4.5193099999999999</v>
      </c>
      <c r="H123">
        <v>84.769159000000002</v>
      </c>
      <c r="I123">
        <v>7.791696</v>
      </c>
    </row>
    <row r="124" spans="1:9" x14ac:dyDescent="0.25">
      <c r="A124">
        <v>123</v>
      </c>
      <c r="F124">
        <v>86.301944000000006</v>
      </c>
      <c r="G124">
        <v>4.4484339999999998</v>
      </c>
      <c r="H124">
        <v>84.790255000000002</v>
      </c>
      <c r="I124">
        <v>7.7626439999999999</v>
      </c>
    </row>
    <row r="125" spans="1:9" x14ac:dyDescent="0.25">
      <c r="A125">
        <v>124</v>
      </c>
      <c r="F125">
        <v>86.281162000000009</v>
      </c>
      <c r="G125">
        <v>4.4756020000000003</v>
      </c>
      <c r="H125">
        <v>84.801614000000001</v>
      </c>
      <c r="I125">
        <v>7.7497670000000003</v>
      </c>
    </row>
    <row r="126" spans="1:9" x14ac:dyDescent="0.25">
      <c r="A126">
        <v>125</v>
      </c>
      <c r="F126">
        <v>86.255094000000014</v>
      </c>
      <c r="G126">
        <v>4.4859140000000002</v>
      </c>
      <c r="H126">
        <v>84.822972000000007</v>
      </c>
      <c r="I126">
        <v>7.7780329999999998</v>
      </c>
    </row>
    <row r="127" spans="1:9" x14ac:dyDescent="0.25">
      <c r="A127">
        <v>126</v>
      </c>
      <c r="H127">
        <v>84.716552000000007</v>
      </c>
      <c r="I127">
        <v>7.72438</v>
      </c>
    </row>
    <row r="128" spans="1:9" x14ac:dyDescent="0.25">
      <c r="A128">
        <v>127</v>
      </c>
      <c r="H128">
        <v>84.832656000000014</v>
      </c>
      <c r="I128">
        <v>7.7759400000000003</v>
      </c>
    </row>
    <row r="129" spans="1:9" x14ac:dyDescent="0.25">
      <c r="A129">
        <v>128</v>
      </c>
      <c r="D129">
        <v>67.799278000000001</v>
      </c>
      <c r="E129">
        <v>7.0248210000000002</v>
      </c>
    </row>
    <row r="130" spans="1:9" x14ac:dyDescent="0.25">
      <c r="A130">
        <v>129</v>
      </c>
      <c r="D130">
        <v>67.792503000000011</v>
      </c>
      <c r="E130">
        <v>7.0655099999999997</v>
      </c>
    </row>
    <row r="131" spans="1:9" x14ac:dyDescent="0.25">
      <c r="A131">
        <v>130</v>
      </c>
      <c r="D131">
        <v>67.821873000000011</v>
      </c>
      <c r="E131">
        <v>7.0154550000000002</v>
      </c>
    </row>
    <row r="132" spans="1:9" x14ac:dyDescent="0.25">
      <c r="A132">
        <v>131</v>
      </c>
      <c r="D132">
        <v>67.824146000000013</v>
      </c>
      <c r="E132">
        <v>7.008629</v>
      </c>
    </row>
    <row r="133" spans="1:9" x14ac:dyDescent="0.25">
      <c r="A133">
        <v>132</v>
      </c>
      <c r="D133">
        <v>67.822451999999998</v>
      </c>
      <c r="E133">
        <v>7.0103229999999996</v>
      </c>
    </row>
    <row r="134" spans="1:9" x14ac:dyDescent="0.25">
      <c r="A134">
        <v>133</v>
      </c>
      <c r="D134">
        <v>67.792663000000005</v>
      </c>
      <c r="E134">
        <v>7.0104280000000001</v>
      </c>
    </row>
    <row r="135" spans="1:9" x14ac:dyDescent="0.25">
      <c r="A135">
        <v>134</v>
      </c>
      <c r="D135">
        <v>67.775993</v>
      </c>
      <c r="E135">
        <v>7.0052430000000001</v>
      </c>
    </row>
    <row r="136" spans="1:9" x14ac:dyDescent="0.25">
      <c r="A136">
        <v>135</v>
      </c>
      <c r="B136">
        <v>60.006378000000005</v>
      </c>
      <c r="C136">
        <v>6.1002809999999998</v>
      </c>
      <c r="D136">
        <v>67.799278000000001</v>
      </c>
      <c r="E136">
        <v>7.0248210000000002</v>
      </c>
    </row>
    <row r="137" spans="1:9" x14ac:dyDescent="0.25">
      <c r="A137">
        <v>136</v>
      </c>
      <c r="B137">
        <v>60.016220000000004</v>
      </c>
      <c r="C137">
        <v>6.1131380000000002</v>
      </c>
      <c r="D137">
        <v>67.799278000000001</v>
      </c>
      <c r="E137">
        <v>7.0248210000000002</v>
      </c>
    </row>
    <row r="138" spans="1:9" x14ac:dyDescent="0.25">
      <c r="A138">
        <v>137</v>
      </c>
      <c r="B138">
        <v>60.012512000000001</v>
      </c>
      <c r="C138">
        <v>6.1018150000000002</v>
      </c>
    </row>
    <row r="139" spans="1:9" x14ac:dyDescent="0.25">
      <c r="A139">
        <v>138</v>
      </c>
      <c r="B139">
        <v>60.051666000000004</v>
      </c>
      <c r="C139">
        <v>6.0834020000000004</v>
      </c>
    </row>
    <row r="140" spans="1:9" x14ac:dyDescent="0.25">
      <c r="A140">
        <v>139</v>
      </c>
      <c r="B140">
        <v>60.037277000000003</v>
      </c>
      <c r="C140">
        <v>6.1007569999999998</v>
      </c>
    </row>
    <row r="141" spans="1:9" x14ac:dyDescent="0.25">
      <c r="A141">
        <v>140</v>
      </c>
      <c r="B141">
        <v>60.110084000000008</v>
      </c>
      <c r="C141">
        <v>6.1350439999999997</v>
      </c>
      <c r="H141">
        <v>63.027943000000008</v>
      </c>
      <c r="I141">
        <v>8.2791110000000003</v>
      </c>
    </row>
    <row r="142" spans="1:9" x14ac:dyDescent="0.25">
      <c r="A142">
        <v>141</v>
      </c>
      <c r="B142">
        <v>60.006378000000005</v>
      </c>
      <c r="C142">
        <v>6.1002809999999998</v>
      </c>
      <c r="H142">
        <v>62.981857000000005</v>
      </c>
      <c r="I142">
        <v>8.2061980000000005</v>
      </c>
    </row>
    <row r="143" spans="1:9" x14ac:dyDescent="0.25">
      <c r="A143">
        <v>142</v>
      </c>
      <c r="H143">
        <v>63.000275000000002</v>
      </c>
      <c r="I143">
        <v>8.2311730000000001</v>
      </c>
    </row>
    <row r="144" spans="1:9" x14ac:dyDescent="0.25">
      <c r="A144">
        <v>143</v>
      </c>
      <c r="F144">
        <v>60.183212000000005</v>
      </c>
      <c r="G144">
        <v>4.5355530000000002</v>
      </c>
      <c r="H144">
        <v>63.040325000000003</v>
      </c>
      <c r="I144">
        <v>8.2706990000000005</v>
      </c>
    </row>
    <row r="145" spans="1:9" x14ac:dyDescent="0.25">
      <c r="A145">
        <v>144</v>
      </c>
      <c r="F145">
        <v>60.238979000000008</v>
      </c>
      <c r="G145">
        <v>4.4943869999999997</v>
      </c>
      <c r="H145">
        <v>63.083130000000004</v>
      </c>
      <c r="I145">
        <v>8.2477870000000006</v>
      </c>
    </row>
    <row r="146" spans="1:9" x14ac:dyDescent="0.25">
      <c r="A146">
        <v>145</v>
      </c>
      <c r="F146">
        <v>60.198765000000002</v>
      </c>
      <c r="G146">
        <v>4.5125359999999999</v>
      </c>
      <c r="H146">
        <v>63.021492000000002</v>
      </c>
      <c r="I146">
        <v>8.2748249999999999</v>
      </c>
    </row>
    <row r="147" spans="1:9" x14ac:dyDescent="0.25">
      <c r="A147">
        <v>146</v>
      </c>
      <c r="F147">
        <v>60.212208000000004</v>
      </c>
      <c r="G147">
        <v>4.5322719999999999</v>
      </c>
      <c r="H147">
        <v>63.048897000000004</v>
      </c>
      <c r="I147">
        <v>8.2363579999999992</v>
      </c>
    </row>
    <row r="148" spans="1:9" x14ac:dyDescent="0.25">
      <c r="A148">
        <v>147</v>
      </c>
      <c r="F148">
        <v>60.233372000000003</v>
      </c>
      <c r="G148">
        <v>4.5019530000000003</v>
      </c>
      <c r="H148">
        <v>63.030960000000007</v>
      </c>
      <c r="I148">
        <v>8.2466749999999998</v>
      </c>
    </row>
    <row r="149" spans="1:9" x14ac:dyDescent="0.25">
      <c r="A149">
        <v>148</v>
      </c>
      <c r="D149">
        <v>43.594513000000006</v>
      </c>
      <c r="E149">
        <v>7.1487410000000002</v>
      </c>
      <c r="F149">
        <v>60.218292000000005</v>
      </c>
      <c r="G149">
        <v>4.4088799999999999</v>
      </c>
      <c r="H149">
        <v>63.027943000000008</v>
      </c>
      <c r="I149">
        <v>8.2791110000000003</v>
      </c>
    </row>
    <row r="150" spans="1:9" x14ac:dyDescent="0.25">
      <c r="A150">
        <v>149</v>
      </c>
      <c r="D150">
        <v>43.600490000000008</v>
      </c>
      <c r="E150">
        <v>7.1059359999999998</v>
      </c>
      <c r="F150">
        <v>60.231308000000006</v>
      </c>
      <c r="G150">
        <v>4.4414740000000004</v>
      </c>
    </row>
    <row r="151" spans="1:9" x14ac:dyDescent="0.25">
      <c r="A151">
        <v>150</v>
      </c>
      <c r="D151">
        <v>43.518421000000004</v>
      </c>
      <c r="E151">
        <v>7.1615460000000004</v>
      </c>
      <c r="F151">
        <v>60.235168000000002</v>
      </c>
      <c r="G151">
        <v>4.4613699999999996</v>
      </c>
    </row>
    <row r="152" spans="1:9" x14ac:dyDescent="0.25">
      <c r="A152">
        <v>151</v>
      </c>
      <c r="D152">
        <v>43.568745000000007</v>
      </c>
      <c r="E152">
        <v>7.2263109999999999</v>
      </c>
      <c r="F152">
        <v>60.183212000000005</v>
      </c>
      <c r="G152">
        <v>4.5355530000000002</v>
      </c>
    </row>
    <row r="153" spans="1:9" x14ac:dyDescent="0.25">
      <c r="A153">
        <v>152</v>
      </c>
      <c r="D153">
        <v>43.566837000000007</v>
      </c>
      <c r="E153">
        <v>7.2071569999999996</v>
      </c>
      <c r="F153">
        <v>60.183212000000005</v>
      </c>
      <c r="G153">
        <v>4.5355530000000002</v>
      </c>
    </row>
    <row r="154" spans="1:9" x14ac:dyDescent="0.25">
      <c r="A154">
        <v>153</v>
      </c>
      <c r="D154">
        <v>43.556625000000004</v>
      </c>
      <c r="E154">
        <v>7.1298519999999996</v>
      </c>
    </row>
    <row r="155" spans="1:9" x14ac:dyDescent="0.25">
      <c r="A155">
        <v>154</v>
      </c>
      <c r="D155">
        <v>43.559643000000001</v>
      </c>
      <c r="E155">
        <v>7.1301690000000004</v>
      </c>
    </row>
    <row r="156" spans="1:9" x14ac:dyDescent="0.25">
      <c r="A156">
        <v>155</v>
      </c>
      <c r="B156">
        <v>37.037384000000003</v>
      </c>
      <c r="C156">
        <v>5.0774819999999998</v>
      </c>
      <c r="D156">
        <v>43.532390000000007</v>
      </c>
      <c r="E156">
        <v>7.1062529999999997</v>
      </c>
    </row>
    <row r="157" spans="1:9" x14ac:dyDescent="0.25">
      <c r="A157">
        <v>156</v>
      </c>
      <c r="B157">
        <v>37.047647000000005</v>
      </c>
      <c r="C157">
        <v>5.0395969999999997</v>
      </c>
      <c r="D157">
        <v>43.476147000000005</v>
      </c>
      <c r="E157">
        <v>7.0750869999999999</v>
      </c>
    </row>
    <row r="158" spans="1:9" x14ac:dyDescent="0.25">
      <c r="A158">
        <v>157</v>
      </c>
      <c r="B158">
        <v>37.066379000000005</v>
      </c>
      <c r="C158">
        <v>5.0004419999999996</v>
      </c>
      <c r="D158">
        <v>43.594513000000006</v>
      </c>
      <c r="E158">
        <v>7.1487410000000002</v>
      </c>
    </row>
    <row r="159" spans="1:9" x14ac:dyDescent="0.25">
      <c r="A159">
        <v>158</v>
      </c>
      <c r="B159">
        <v>37.033628000000007</v>
      </c>
      <c r="C159">
        <v>5.0812390000000001</v>
      </c>
    </row>
    <row r="160" spans="1:9" x14ac:dyDescent="0.25">
      <c r="A160">
        <v>159</v>
      </c>
      <c r="B160">
        <v>37.027223000000006</v>
      </c>
      <c r="C160">
        <v>5.0414490000000001</v>
      </c>
    </row>
    <row r="161" spans="1:11" x14ac:dyDescent="0.25">
      <c r="A161">
        <v>160</v>
      </c>
      <c r="B161">
        <v>37.01934</v>
      </c>
      <c r="C161">
        <v>5.0542540000000002</v>
      </c>
    </row>
    <row r="162" spans="1:11" x14ac:dyDescent="0.25">
      <c r="A162">
        <v>161</v>
      </c>
      <c r="B162">
        <v>37.010240000000003</v>
      </c>
      <c r="C162">
        <v>5.0481689999999997</v>
      </c>
    </row>
    <row r="163" spans="1:11" x14ac:dyDescent="0.25">
      <c r="A163">
        <v>162</v>
      </c>
      <c r="B163">
        <v>37.001562000000007</v>
      </c>
      <c r="C163">
        <v>5.0418200000000004</v>
      </c>
    </row>
    <row r="164" spans="1:11" x14ac:dyDescent="0.25">
      <c r="A164">
        <v>163</v>
      </c>
      <c r="B164">
        <v>37.023785000000004</v>
      </c>
      <c r="C164">
        <v>5.1063720000000004</v>
      </c>
    </row>
    <row r="165" spans="1:11" x14ac:dyDescent="0.25">
      <c r="A165">
        <v>164</v>
      </c>
      <c r="B165">
        <v>37.037384000000003</v>
      </c>
      <c r="C165">
        <v>5.0774819999999998</v>
      </c>
    </row>
    <row r="166" spans="1:11" x14ac:dyDescent="0.25">
      <c r="A166">
        <v>165</v>
      </c>
      <c r="H166">
        <v>39.561577000000007</v>
      </c>
      <c r="I166">
        <v>6.2061060000000001</v>
      </c>
    </row>
    <row r="167" spans="1:11" x14ac:dyDescent="0.25">
      <c r="A167">
        <v>166</v>
      </c>
      <c r="F167">
        <v>37.155062000000001</v>
      </c>
      <c r="G167">
        <v>2.654461</v>
      </c>
      <c r="H167">
        <v>39.570515000000007</v>
      </c>
      <c r="I167">
        <v>6.229387</v>
      </c>
    </row>
    <row r="168" spans="1:11" x14ac:dyDescent="0.25">
      <c r="A168">
        <v>167</v>
      </c>
      <c r="F168">
        <v>37.155062000000001</v>
      </c>
      <c r="G168">
        <v>2.654461</v>
      </c>
      <c r="H168">
        <v>39.582210000000003</v>
      </c>
      <c r="I168">
        <v>6.2383290000000002</v>
      </c>
    </row>
    <row r="169" spans="1:11" x14ac:dyDescent="0.25">
      <c r="A169">
        <v>168</v>
      </c>
      <c r="D169">
        <v>25.529024000000007</v>
      </c>
      <c r="E169">
        <v>6.7294099999999997</v>
      </c>
      <c r="F169">
        <v>37.111250000000005</v>
      </c>
      <c r="G169">
        <v>2.697479</v>
      </c>
      <c r="H169">
        <v>39.672901000000003</v>
      </c>
      <c r="I169">
        <v>6.2397580000000001</v>
      </c>
    </row>
    <row r="170" spans="1:11" x14ac:dyDescent="0.25">
      <c r="A170">
        <v>169</v>
      </c>
      <c r="D170">
        <v>25.529024000000007</v>
      </c>
      <c r="E170">
        <v>6.7294099999999997</v>
      </c>
      <c r="F170">
        <v>37.145590000000006</v>
      </c>
      <c r="G170">
        <v>2.7120820000000001</v>
      </c>
      <c r="H170">
        <v>39.651630000000004</v>
      </c>
      <c r="I170">
        <v>6.2224560000000002</v>
      </c>
    </row>
    <row r="171" spans="1:11" x14ac:dyDescent="0.25">
      <c r="A171">
        <v>170</v>
      </c>
      <c r="D171">
        <v>25.529024000000007</v>
      </c>
      <c r="E171">
        <v>6.7294099999999997</v>
      </c>
      <c r="F171">
        <v>37.155062000000001</v>
      </c>
      <c r="G171">
        <v>2.654461</v>
      </c>
      <c r="H171">
        <v>39.561577000000007</v>
      </c>
      <c r="I171">
        <v>6.2061060000000001</v>
      </c>
      <c r="J171">
        <v>37.844776000000003</v>
      </c>
      <c r="K171">
        <v>13.541046</v>
      </c>
    </row>
    <row r="172" spans="1:11" x14ac:dyDescent="0.25">
      <c r="A172">
        <v>171</v>
      </c>
    </row>
    <row r="173" spans="1:11" x14ac:dyDescent="0.25">
      <c r="A173">
        <v>172</v>
      </c>
    </row>
    <row r="174" spans="1:11" x14ac:dyDescent="0.25">
      <c r="A174">
        <v>173</v>
      </c>
      <c r="J174">
        <v>37.924568000000008</v>
      </c>
      <c r="K174">
        <v>13.381727</v>
      </c>
    </row>
    <row r="175" spans="1:11" x14ac:dyDescent="0.25">
      <c r="A175">
        <v>174</v>
      </c>
      <c r="D175">
        <v>38.289822000000001</v>
      </c>
      <c r="E175">
        <v>8.0610590000000002</v>
      </c>
    </row>
    <row r="176" spans="1:11" x14ac:dyDescent="0.25">
      <c r="A176">
        <v>175</v>
      </c>
      <c r="D176">
        <v>38.413479000000002</v>
      </c>
      <c r="E176">
        <v>8.028359</v>
      </c>
    </row>
    <row r="177" spans="1:9" x14ac:dyDescent="0.25">
      <c r="A177">
        <v>176</v>
      </c>
      <c r="D177">
        <v>38.363480000000003</v>
      </c>
      <c r="E177">
        <v>8.0579370000000008</v>
      </c>
    </row>
    <row r="178" spans="1:9" x14ac:dyDescent="0.25">
      <c r="A178">
        <v>177</v>
      </c>
      <c r="D178">
        <v>38.344108000000006</v>
      </c>
      <c r="E178">
        <v>8.0632289999999998</v>
      </c>
    </row>
    <row r="179" spans="1:9" x14ac:dyDescent="0.25">
      <c r="A179">
        <v>178</v>
      </c>
      <c r="D179">
        <v>38.368927000000006</v>
      </c>
      <c r="E179">
        <v>8.0455550000000002</v>
      </c>
    </row>
    <row r="180" spans="1:9" x14ac:dyDescent="0.25">
      <c r="A180">
        <v>179</v>
      </c>
      <c r="D180">
        <v>38.330830000000006</v>
      </c>
      <c r="E180">
        <v>8.0562959999999997</v>
      </c>
    </row>
    <row r="181" spans="1:9" x14ac:dyDescent="0.25">
      <c r="A181">
        <v>180</v>
      </c>
      <c r="D181">
        <v>38.349613000000005</v>
      </c>
      <c r="E181">
        <v>8.0610590000000002</v>
      </c>
    </row>
    <row r="182" spans="1:9" x14ac:dyDescent="0.25">
      <c r="A182">
        <v>181</v>
      </c>
      <c r="D182">
        <v>38.349613000000005</v>
      </c>
      <c r="E182">
        <v>8.0610590000000002</v>
      </c>
    </row>
    <row r="183" spans="1:9" x14ac:dyDescent="0.25">
      <c r="A183">
        <v>182</v>
      </c>
      <c r="D183">
        <v>38.349613000000005</v>
      </c>
      <c r="E183">
        <v>8.0610590000000002</v>
      </c>
    </row>
    <row r="184" spans="1:9" x14ac:dyDescent="0.25">
      <c r="A184">
        <v>183</v>
      </c>
      <c r="B184">
        <v>44.985264000000001</v>
      </c>
      <c r="C184">
        <v>8.9396710000000006</v>
      </c>
      <c r="D184">
        <v>38.403690000000005</v>
      </c>
      <c r="E184">
        <v>8.022062</v>
      </c>
    </row>
    <row r="185" spans="1:9" x14ac:dyDescent="0.25">
      <c r="A185">
        <v>184</v>
      </c>
      <c r="B185">
        <v>45.003517000000002</v>
      </c>
      <c r="C185">
        <v>8.936337</v>
      </c>
      <c r="D185">
        <v>38.289822000000001</v>
      </c>
      <c r="E185">
        <v>8.0610590000000002</v>
      </c>
    </row>
    <row r="186" spans="1:9" x14ac:dyDescent="0.25">
      <c r="A186">
        <v>185</v>
      </c>
      <c r="B186">
        <v>44.985794000000006</v>
      </c>
      <c r="C186">
        <v>8.9351730000000007</v>
      </c>
      <c r="D186">
        <v>38.289822000000001</v>
      </c>
      <c r="E186">
        <v>8.0610590000000002</v>
      </c>
    </row>
    <row r="187" spans="1:9" x14ac:dyDescent="0.25">
      <c r="A187">
        <v>186</v>
      </c>
      <c r="B187">
        <v>44.978702000000006</v>
      </c>
      <c r="C187">
        <v>8.9022609999999993</v>
      </c>
    </row>
    <row r="188" spans="1:9" x14ac:dyDescent="0.25">
      <c r="A188">
        <v>187</v>
      </c>
      <c r="B188">
        <v>44.996796000000003</v>
      </c>
      <c r="C188">
        <v>8.9254899999999999</v>
      </c>
    </row>
    <row r="189" spans="1:9" x14ac:dyDescent="0.25">
      <c r="A189">
        <v>188</v>
      </c>
      <c r="B189">
        <v>44.970764000000003</v>
      </c>
      <c r="C189">
        <v>8.9770789999999998</v>
      </c>
      <c r="F189">
        <v>39.097214000000001</v>
      </c>
      <c r="G189">
        <v>10.464292</v>
      </c>
      <c r="H189">
        <v>37.770752000000002</v>
      </c>
      <c r="I189">
        <v>6.7207319999999999</v>
      </c>
    </row>
    <row r="190" spans="1:9" x14ac:dyDescent="0.25">
      <c r="A190">
        <v>189</v>
      </c>
      <c r="B190">
        <v>44.963623000000005</v>
      </c>
      <c r="C190">
        <v>8.982583</v>
      </c>
      <c r="F190">
        <v>39.275898000000005</v>
      </c>
      <c r="G190">
        <v>10.51022</v>
      </c>
      <c r="H190">
        <v>37.821705000000001</v>
      </c>
      <c r="I190">
        <v>6.7123720000000002</v>
      </c>
    </row>
    <row r="191" spans="1:9" x14ac:dyDescent="0.25">
      <c r="A191">
        <v>190</v>
      </c>
      <c r="B191">
        <v>44.927322000000004</v>
      </c>
      <c r="C191">
        <v>8.9960760000000004</v>
      </c>
      <c r="F191">
        <v>39.212829000000006</v>
      </c>
      <c r="G191">
        <v>10.493816000000001</v>
      </c>
      <c r="H191">
        <v>37.800117000000007</v>
      </c>
      <c r="I191">
        <v>6.7428499999999998</v>
      </c>
    </row>
    <row r="192" spans="1:9" x14ac:dyDescent="0.25">
      <c r="A192">
        <v>191</v>
      </c>
      <c r="B192">
        <v>44.985264000000001</v>
      </c>
      <c r="C192">
        <v>8.9396710000000006</v>
      </c>
      <c r="F192">
        <v>39.195103000000003</v>
      </c>
      <c r="G192">
        <v>10.505827</v>
      </c>
      <c r="H192">
        <v>37.792339000000005</v>
      </c>
      <c r="I192">
        <v>6.7621630000000001</v>
      </c>
    </row>
    <row r="193" spans="1:9" x14ac:dyDescent="0.25">
      <c r="A193">
        <v>192</v>
      </c>
      <c r="B193">
        <v>44.985264000000001</v>
      </c>
      <c r="C193">
        <v>8.9396710000000006</v>
      </c>
      <c r="F193">
        <v>39.191715000000002</v>
      </c>
      <c r="G193">
        <v>10.52403</v>
      </c>
      <c r="H193">
        <v>37.797420000000002</v>
      </c>
      <c r="I193">
        <v>6.7477179999999999</v>
      </c>
    </row>
    <row r="194" spans="1:9" x14ac:dyDescent="0.25">
      <c r="A194">
        <v>193</v>
      </c>
      <c r="F194">
        <v>39.154888000000007</v>
      </c>
      <c r="G194">
        <v>10.52059</v>
      </c>
      <c r="H194">
        <v>37.812500000000007</v>
      </c>
      <c r="I194">
        <v>6.7452310000000004</v>
      </c>
    </row>
    <row r="195" spans="1:9" x14ac:dyDescent="0.25">
      <c r="A195">
        <v>194</v>
      </c>
      <c r="F195">
        <v>39.184467000000005</v>
      </c>
      <c r="G195">
        <v>10.517573000000001</v>
      </c>
      <c r="H195">
        <v>37.816574000000003</v>
      </c>
      <c r="I195">
        <v>6.7472409999999998</v>
      </c>
    </row>
    <row r="196" spans="1:9" x14ac:dyDescent="0.25">
      <c r="A196">
        <v>195</v>
      </c>
      <c r="F196">
        <v>39.181343000000005</v>
      </c>
      <c r="G196">
        <v>10.527627000000001</v>
      </c>
      <c r="H196">
        <v>37.766624000000007</v>
      </c>
      <c r="I196">
        <v>6.7741740000000004</v>
      </c>
    </row>
    <row r="197" spans="1:9" x14ac:dyDescent="0.25">
      <c r="A197">
        <v>196</v>
      </c>
      <c r="F197">
        <v>39.188331000000005</v>
      </c>
      <c r="G197">
        <v>10.505457</v>
      </c>
      <c r="H197">
        <v>37.836418000000002</v>
      </c>
      <c r="I197">
        <v>6.7095149999999997</v>
      </c>
    </row>
    <row r="198" spans="1:9" x14ac:dyDescent="0.25">
      <c r="A198">
        <v>197</v>
      </c>
      <c r="F198">
        <v>39.179439000000002</v>
      </c>
      <c r="G198">
        <v>10.486038000000001</v>
      </c>
      <c r="H198">
        <v>37.770752000000002</v>
      </c>
      <c r="I198">
        <v>6.7207319999999999</v>
      </c>
    </row>
    <row r="199" spans="1:9" x14ac:dyDescent="0.25">
      <c r="A199">
        <v>198</v>
      </c>
      <c r="F199">
        <v>39.140972000000005</v>
      </c>
      <c r="G199">
        <v>10.487361</v>
      </c>
    </row>
    <row r="200" spans="1:9" x14ac:dyDescent="0.25">
      <c r="A200">
        <v>199</v>
      </c>
      <c r="F200">
        <v>39.097214000000001</v>
      </c>
      <c r="G200">
        <v>10.464292</v>
      </c>
    </row>
    <row r="201" spans="1:9" x14ac:dyDescent="0.25">
      <c r="A201">
        <v>200</v>
      </c>
    </row>
    <row r="202" spans="1:9" x14ac:dyDescent="0.25">
      <c r="A202">
        <v>201</v>
      </c>
    </row>
    <row r="203" spans="1:9" x14ac:dyDescent="0.25">
      <c r="A203">
        <v>202</v>
      </c>
      <c r="D203">
        <v>61.372105000000005</v>
      </c>
      <c r="E203">
        <v>7.3016589999999999</v>
      </c>
    </row>
    <row r="204" spans="1:9" x14ac:dyDescent="0.25">
      <c r="A204">
        <v>203</v>
      </c>
      <c r="D204">
        <v>61.459778000000007</v>
      </c>
      <c r="E204">
        <v>7.3275860000000002</v>
      </c>
    </row>
    <row r="205" spans="1:9" x14ac:dyDescent="0.25">
      <c r="A205">
        <v>204</v>
      </c>
      <c r="D205">
        <v>61.461632000000002</v>
      </c>
      <c r="E205">
        <v>7.3207069999999996</v>
      </c>
    </row>
    <row r="206" spans="1:9" x14ac:dyDescent="0.25">
      <c r="A206">
        <v>205</v>
      </c>
      <c r="D206">
        <v>61.412208000000007</v>
      </c>
      <c r="E206">
        <v>7.3283800000000001</v>
      </c>
    </row>
    <row r="207" spans="1:9" x14ac:dyDescent="0.25">
      <c r="A207">
        <v>206</v>
      </c>
      <c r="B207">
        <v>65.458748000000014</v>
      </c>
      <c r="C207">
        <v>8.8722080000000005</v>
      </c>
      <c r="D207">
        <v>61.390671000000005</v>
      </c>
      <c r="E207">
        <v>7.3237759999999996</v>
      </c>
    </row>
    <row r="208" spans="1:9" x14ac:dyDescent="0.25">
      <c r="A208">
        <v>207</v>
      </c>
      <c r="B208">
        <v>65.458748000000014</v>
      </c>
      <c r="C208">
        <v>8.8722080000000005</v>
      </c>
      <c r="D208">
        <v>61.417393000000004</v>
      </c>
      <c r="E208">
        <v>7.3155219999999996</v>
      </c>
    </row>
    <row r="209" spans="1:9" x14ac:dyDescent="0.25">
      <c r="A209">
        <v>208</v>
      </c>
      <c r="B209">
        <v>65.46853200000001</v>
      </c>
      <c r="C209">
        <v>8.8731069999999992</v>
      </c>
      <c r="D209">
        <v>61.418716000000003</v>
      </c>
      <c r="E209">
        <v>7.3198080000000001</v>
      </c>
    </row>
    <row r="210" spans="1:9" x14ac:dyDescent="0.25">
      <c r="A210">
        <v>209</v>
      </c>
      <c r="B210">
        <v>65.473929999999996</v>
      </c>
      <c r="C210">
        <v>8.8806200000000004</v>
      </c>
      <c r="D210">
        <v>61.425964000000008</v>
      </c>
      <c r="E210">
        <v>7.3102840000000002</v>
      </c>
    </row>
    <row r="211" spans="1:9" x14ac:dyDescent="0.25">
      <c r="A211">
        <v>210</v>
      </c>
      <c r="B211">
        <v>65.463820999999996</v>
      </c>
      <c r="C211">
        <v>8.8987689999999997</v>
      </c>
      <c r="D211">
        <v>61.430042000000007</v>
      </c>
      <c r="E211">
        <v>7.2840389999999999</v>
      </c>
    </row>
    <row r="212" spans="1:9" x14ac:dyDescent="0.25">
      <c r="A212">
        <v>211</v>
      </c>
      <c r="B212">
        <v>65.444084000000004</v>
      </c>
      <c r="C212">
        <v>8.9029489999999996</v>
      </c>
      <c r="D212">
        <v>61.372105000000005</v>
      </c>
      <c r="E212">
        <v>7.3016589999999999</v>
      </c>
      <c r="H212">
        <v>59.780441000000003</v>
      </c>
      <c r="I212">
        <v>5.902018</v>
      </c>
    </row>
    <row r="213" spans="1:9" x14ac:dyDescent="0.25">
      <c r="A213">
        <v>212</v>
      </c>
      <c r="B213">
        <v>65.413345000000007</v>
      </c>
      <c r="C213">
        <v>8.9126849999999997</v>
      </c>
      <c r="D213">
        <v>61.372105000000005</v>
      </c>
      <c r="E213">
        <v>7.3016589999999999</v>
      </c>
      <c r="F213">
        <v>60.814403000000006</v>
      </c>
      <c r="G213">
        <v>10.00845</v>
      </c>
      <c r="H213">
        <v>59.838222000000002</v>
      </c>
      <c r="I213">
        <v>5.943924</v>
      </c>
    </row>
    <row r="214" spans="1:9" x14ac:dyDescent="0.25">
      <c r="A214">
        <v>213</v>
      </c>
      <c r="B214">
        <v>65.484775000000013</v>
      </c>
      <c r="C214">
        <v>8.8885559999999995</v>
      </c>
      <c r="F214">
        <v>60.858318000000004</v>
      </c>
      <c r="G214">
        <v>10.018344000000001</v>
      </c>
      <c r="H214">
        <v>59.803829000000007</v>
      </c>
      <c r="I214">
        <v>5.9604860000000004</v>
      </c>
    </row>
    <row r="215" spans="1:9" x14ac:dyDescent="0.25">
      <c r="A215">
        <v>214</v>
      </c>
      <c r="B215">
        <v>65.458748000000014</v>
      </c>
      <c r="C215">
        <v>8.8722080000000005</v>
      </c>
      <c r="F215">
        <v>60.862709000000002</v>
      </c>
      <c r="G215">
        <v>10.028344000000001</v>
      </c>
      <c r="H215">
        <v>59.853565000000003</v>
      </c>
      <c r="I215">
        <v>5.8686299999999996</v>
      </c>
    </row>
    <row r="216" spans="1:9" x14ac:dyDescent="0.25">
      <c r="A216">
        <v>215</v>
      </c>
      <c r="F216">
        <v>60.864933000000008</v>
      </c>
      <c r="G216">
        <v>10.025276</v>
      </c>
      <c r="H216">
        <v>59.844887000000007</v>
      </c>
      <c r="I216">
        <v>5.8968319999999999</v>
      </c>
    </row>
    <row r="217" spans="1:9" x14ac:dyDescent="0.25">
      <c r="A217">
        <v>216</v>
      </c>
      <c r="F217">
        <v>60.877632000000006</v>
      </c>
      <c r="G217">
        <v>10.025380999999999</v>
      </c>
      <c r="H217">
        <v>59.839809000000002</v>
      </c>
      <c r="I217">
        <v>5.9178920000000002</v>
      </c>
    </row>
    <row r="218" spans="1:9" x14ac:dyDescent="0.25">
      <c r="A218">
        <v>217</v>
      </c>
      <c r="F218">
        <v>60.877579000000004</v>
      </c>
      <c r="G218">
        <v>10.037815999999999</v>
      </c>
      <c r="H218">
        <v>59.825943000000002</v>
      </c>
      <c r="I218">
        <v>5.8967790000000004</v>
      </c>
    </row>
    <row r="219" spans="1:9" x14ac:dyDescent="0.25">
      <c r="A219">
        <v>218</v>
      </c>
      <c r="F219">
        <v>60.873665000000003</v>
      </c>
      <c r="G219">
        <v>10.025169999999999</v>
      </c>
      <c r="H219">
        <v>59.792400000000008</v>
      </c>
      <c r="I219">
        <v>5.8753500000000001</v>
      </c>
    </row>
    <row r="220" spans="1:9" x14ac:dyDescent="0.25">
      <c r="A220">
        <v>219</v>
      </c>
      <c r="F220">
        <v>60.858429000000001</v>
      </c>
      <c r="G220">
        <v>9.9523100000000007</v>
      </c>
      <c r="H220">
        <v>59.786896000000006</v>
      </c>
      <c r="I220">
        <v>5.9293199999999997</v>
      </c>
    </row>
    <row r="221" spans="1:9" x14ac:dyDescent="0.25">
      <c r="A221">
        <v>220</v>
      </c>
      <c r="F221">
        <v>60.846413000000005</v>
      </c>
      <c r="G221">
        <v>9.9229959999999995</v>
      </c>
      <c r="H221">
        <v>59.780441000000003</v>
      </c>
      <c r="I221">
        <v>5.902018</v>
      </c>
    </row>
    <row r="222" spans="1:9" x14ac:dyDescent="0.25">
      <c r="A222">
        <v>221</v>
      </c>
      <c r="F222">
        <v>60.814403000000006</v>
      </c>
      <c r="G222">
        <v>10.00845</v>
      </c>
    </row>
    <row r="223" spans="1:9" x14ac:dyDescent="0.25">
      <c r="A223">
        <v>222</v>
      </c>
    </row>
    <row r="224" spans="1:9" x14ac:dyDescent="0.25">
      <c r="A224">
        <v>223</v>
      </c>
    </row>
    <row r="225" spans="1:9" x14ac:dyDescent="0.25">
      <c r="A225">
        <v>224</v>
      </c>
    </row>
    <row r="226" spans="1:9" x14ac:dyDescent="0.25">
      <c r="A226">
        <v>225</v>
      </c>
      <c r="D226">
        <v>80.676048000000009</v>
      </c>
      <c r="E226">
        <v>6.7163079999999997</v>
      </c>
    </row>
    <row r="227" spans="1:9" x14ac:dyDescent="0.25">
      <c r="A227">
        <v>226</v>
      </c>
      <c r="D227">
        <v>80.655163000000002</v>
      </c>
      <c r="E227">
        <v>6.6464790000000002</v>
      </c>
    </row>
    <row r="228" spans="1:9" x14ac:dyDescent="0.25">
      <c r="A228">
        <v>227</v>
      </c>
      <c r="D228">
        <v>80.663380000000004</v>
      </c>
      <c r="E228">
        <v>6.6955270000000002</v>
      </c>
    </row>
    <row r="229" spans="1:9" x14ac:dyDescent="0.25">
      <c r="A229">
        <v>228</v>
      </c>
      <c r="B229">
        <v>83.527260000000012</v>
      </c>
      <c r="C229">
        <v>8.5219159999999992</v>
      </c>
      <c r="D229">
        <v>80.639145000000013</v>
      </c>
      <c r="E229">
        <v>6.706728</v>
      </c>
    </row>
    <row r="230" spans="1:9" x14ac:dyDescent="0.25">
      <c r="A230">
        <v>229</v>
      </c>
      <c r="B230">
        <v>83.495277000000002</v>
      </c>
      <c r="C230">
        <v>8.4673200000000008</v>
      </c>
      <c r="D230">
        <v>80.673745000000011</v>
      </c>
      <c r="E230">
        <v>6.696364</v>
      </c>
    </row>
    <row r="231" spans="1:9" x14ac:dyDescent="0.25">
      <c r="A231">
        <v>230</v>
      </c>
      <c r="B231">
        <v>83.501193000000001</v>
      </c>
      <c r="C231">
        <v>8.4760089999999995</v>
      </c>
      <c r="D231">
        <v>80.685523000000003</v>
      </c>
      <c r="E231">
        <v>6.6988240000000001</v>
      </c>
    </row>
    <row r="232" spans="1:9" x14ac:dyDescent="0.25">
      <c r="A232">
        <v>231</v>
      </c>
      <c r="B232">
        <v>83.501558000000003</v>
      </c>
      <c r="C232">
        <v>8.4794119999999999</v>
      </c>
      <c r="D232">
        <v>80.634800000000013</v>
      </c>
      <c r="E232">
        <v>6.7220129999999996</v>
      </c>
    </row>
    <row r="233" spans="1:9" x14ac:dyDescent="0.25">
      <c r="A233">
        <v>232</v>
      </c>
      <c r="B233">
        <v>83.493026000000015</v>
      </c>
      <c r="C233">
        <v>8.4778420000000008</v>
      </c>
      <c r="D233">
        <v>80.787858</v>
      </c>
      <c r="E233">
        <v>6.7501749999999996</v>
      </c>
    </row>
    <row r="234" spans="1:9" x14ac:dyDescent="0.25">
      <c r="A234">
        <v>233</v>
      </c>
      <c r="B234">
        <v>83.491194000000007</v>
      </c>
      <c r="C234">
        <v>8.4740210000000005</v>
      </c>
      <c r="D234">
        <v>80.676048000000009</v>
      </c>
      <c r="E234">
        <v>6.7163079999999997</v>
      </c>
    </row>
    <row r="235" spans="1:9" x14ac:dyDescent="0.25">
      <c r="A235">
        <v>234</v>
      </c>
      <c r="B235">
        <v>83.455860999999999</v>
      </c>
      <c r="C235">
        <v>8.4854839999999996</v>
      </c>
    </row>
    <row r="236" spans="1:9" x14ac:dyDescent="0.25">
      <c r="A236">
        <v>235</v>
      </c>
      <c r="B236">
        <v>83.459473000000003</v>
      </c>
      <c r="C236">
        <v>8.4821869999999997</v>
      </c>
    </row>
    <row r="237" spans="1:9" x14ac:dyDescent="0.25">
      <c r="A237">
        <v>236</v>
      </c>
      <c r="B237">
        <v>83.373050000000006</v>
      </c>
      <c r="C237">
        <v>8.4449679999999994</v>
      </c>
      <c r="H237">
        <v>81.519964000000002</v>
      </c>
      <c r="I237">
        <v>5.2780079999999998</v>
      </c>
    </row>
    <row r="238" spans="1:9" x14ac:dyDescent="0.25">
      <c r="A238">
        <v>237</v>
      </c>
      <c r="B238">
        <v>83.527260000000012</v>
      </c>
      <c r="C238">
        <v>8.5219159999999992</v>
      </c>
      <c r="H238">
        <v>81.482588000000007</v>
      </c>
      <c r="I238">
        <v>5.2823000000000002</v>
      </c>
    </row>
    <row r="239" spans="1:9" x14ac:dyDescent="0.25">
      <c r="A239">
        <v>238</v>
      </c>
      <c r="B239">
        <v>83.527260000000012</v>
      </c>
      <c r="C239">
        <v>8.5219159999999992</v>
      </c>
      <c r="H239">
        <v>81.503579000000002</v>
      </c>
      <c r="I239">
        <v>5.2512590000000001</v>
      </c>
    </row>
    <row r="240" spans="1:9" x14ac:dyDescent="0.25">
      <c r="A240">
        <v>239</v>
      </c>
      <c r="F240">
        <v>82.566876000000008</v>
      </c>
      <c r="G240">
        <v>9.1889570000000003</v>
      </c>
      <c r="H240">
        <v>81.519074000000003</v>
      </c>
      <c r="I240">
        <v>5.2470189999999999</v>
      </c>
    </row>
    <row r="241" spans="1:9" x14ac:dyDescent="0.25">
      <c r="A241">
        <v>240</v>
      </c>
      <c r="F241">
        <v>82.615138000000002</v>
      </c>
      <c r="G241">
        <v>9.1918889999999998</v>
      </c>
      <c r="H241">
        <v>81.525092999999998</v>
      </c>
      <c r="I241">
        <v>5.2280170000000004</v>
      </c>
    </row>
    <row r="242" spans="1:9" x14ac:dyDescent="0.25">
      <c r="A242">
        <v>241</v>
      </c>
      <c r="F242">
        <v>82.585249000000005</v>
      </c>
      <c r="G242">
        <v>9.2079070000000005</v>
      </c>
      <c r="H242">
        <v>81.514153000000007</v>
      </c>
      <c r="I242">
        <v>5.256494</v>
      </c>
    </row>
    <row r="243" spans="1:9" x14ac:dyDescent="0.25">
      <c r="A243">
        <v>242</v>
      </c>
      <c r="F243">
        <v>82.576560000000001</v>
      </c>
      <c r="G243">
        <v>9.2137689999999992</v>
      </c>
      <c r="H243">
        <v>81.52980500000001</v>
      </c>
      <c r="I243">
        <v>5.249898</v>
      </c>
    </row>
    <row r="244" spans="1:9" x14ac:dyDescent="0.25">
      <c r="A244">
        <v>243</v>
      </c>
      <c r="F244">
        <v>82.568393000000015</v>
      </c>
      <c r="G244">
        <v>9.2166479999999993</v>
      </c>
      <c r="H244">
        <v>81.524570000000011</v>
      </c>
      <c r="I244">
        <v>5.2515729999999996</v>
      </c>
    </row>
    <row r="245" spans="1:9" x14ac:dyDescent="0.25">
      <c r="A245">
        <v>244</v>
      </c>
      <c r="F245">
        <v>82.555936000000003</v>
      </c>
      <c r="G245">
        <v>9.1948720000000002</v>
      </c>
      <c r="H245">
        <v>81.532422000000011</v>
      </c>
      <c r="I245">
        <v>5.2660729999999996</v>
      </c>
    </row>
    <row r="246" spans="1:9" x14ac:dyDescent="0.25">
      <c r="A246">
        <v>245</v>
      </c>
      <c r="F246">
        <v>82.568184000000002</v>
      </c>
      <c r="G246">
        <v>9.2066499999999998</v>
      </c>
      <c r="H246">
        <v>81.574717000000007</v>
      </c>
      <c r="I246">
        <v>5.239795</v>
      </c>
    </row>
    <row r="247" spans="1:9" x14ac:dyDescent="0.25">
      <c r="A247">
        <v>246</v>
      </c>
      <c r="D247">
        <v>97.989513000000002</v>
      </c>
      <c r="E247">
        <v>6.3700939999999999</v>
      </c>
      <c r="F247">
        <v>82.528611000000012</v>
      </c>
      <c r="G247">
        <v>9.2717690000000008</v>
      </c>
      <c r="H247">
        <v>81.519964000000002</v>
      </c>
      <c r="I247">
        <v>5.2780079999999998</v>
      </c>
    </row>
    <row r="248" spans="1:9" x14ac:dyDescent="0.25">
      <c r="A248">
        <v>247</v>
      </c>
      <c r="D248">
        <v>97.960829000000004</v>
      </c>
      <c r="E248">
        <v>6.3302060000000004</v>
      </c>
      <c r="F248">
        <v>82.566876000000008</v>
      </c>
      <c r="G248">
        <v>9.1889570000000003</v>
      </c>
    </row>
    <row r="249" spans="1:9" x14ac:dyDescent="0.25">
      <c r="A249">
        <v>248</v>
      </c>
      <c r="D249">
        <v>97.983389000000003</v>
      </c>
      <c r="E249">
        <v>6.3139799999999999</v>
      </c>
      <c r="F249">
        <v>82.566876000000008</v>
      </c>
      <c r="G249">
        <v>9.1889570000000003</v>
      </c>
    </row>
    <row r="250" spans="1:9" x14ac:dyDescent="0.25">
      <c r="A250">
        <v>249</v>
      </c>
      <c r="D250">
        <v>97.988151000000016</v>
      </c>
      <c r="E250">
        <v>6.3377439999999998</v>
      </c>
    </row>
    <row r="251" spans="1:9" x14ac:dyDescent="0.25">
      <c r="A251">
        <v>250</v>
      </c>
      <c r="D251">
        <v>97.97805000000001</v>
      </c>
      <c r="E251">
        <v>6.3440260000000004</v>
      </c>
    </row>
    <row r="252" spans="1:9" x14ac:dyDescent="0.25">
      <c r="A252">
        <v>251</v>
      </c>
      <c r="D252">
        <v>97.970251000000005</v>
      </c>
      <c r="E252">
        <v>6.3325100000000001</v>
      </c>
    </row>
    <row r="253" spans="1:9" x14ac:dyDescent="0.25">
      <c r="A253">
        <v>252</v>
      </c>
      <c r="D253">
        <v>97.976324000000005</v>
      </c>
      <c r="E253">
        <v>6.3558560000000002</v>
      </c>
    </row>
    <row r="254" spans="1:9" x14ac:dyDescent="0.25">
      <c r="A254">
        <v>253</v>
      </c>
      <c r="B254">
        <v>105.472162</v>
      </c>
      <c r="C254">
        <v>7.9261720000000002</v>
      </c>
      <c r="D254">
        <v>97.995429999999999</v>
      </c>
      <c r="E254">
        <v>6.3454389999999998</v>
      </c>
    </row>
    <row r="255" spans="1:9" x14ac:dyDescent="0.25">
      <c r="A255">
        <v>254</v>
      </c>
      <c r="B255">
        <v>105.44708800000001</v>
      </c>
      <c r="C255">
        <v>7.898638</v>
      </c>
      <c r="D255">
        <v>98.04630800000001</v>
      </c>
      <c r="E255">
        <v>6.3491549999999997</v>
      </c>
    </row>
    <row r="256" spans="1:9" x14ac:dyDescent="0.25">
      <c r="A256">
        <v>255</v>
      </c>
      <c r="B256">
        <v>105.40594300000001</v>
      </c>
      <c r="C256">
        <v>7.9207799999999997</v>
      </c>
      <c r="D256">
        <v>97.989513000000002</v>
      </c>
      <c r="E256">
        <v>6.3700939999999999</v>
      </c>
    </row>
    <row r="257" spans="1:9" x14ac:dyDescent="0.25">
      <c r="A257">
        <v>256</v>
      </c>
      <c r="B257">
        <v>105.42840000000001</v>
      </c>
      <c r="C257">
        <v>7.9365889999999997</v>
      </c>
    </row>
    <row r="258" spans="1:9" x14ac:dyDescent="0.25">
      <c r="A258">
        <v>257</v>
      </c>
      <c r="B258">
        <v>105.44080500000001</v>
      </c>
      <c r="C258">
        <v>7.9328190000000003</v>
      </c>
    </row>
    <row r="259" spans="1:9" x14ac:dyDescent="0.25">
      <c r="A259">
        <v>258</v>
      </c>
      <c r="B259">
        <v>105.41950400000002</v>
      </c>
      <c r="C259">
        <v>7.9544389999999998</v>
      </c>
      <c r="H259">
        <v>100.995619</v>
      </c>
      <c r="I259">
        <v>4.7743380000000002</v>
      </c>
    </row>
    <row r="260" spans="1:9" x14ac:dyDescent="0.25">
      <c r="A260">
        <v>259</v>
      </c>
      <c r="B260">
        <v>105.380922</v>
      </c>
      <c r="C260">
        <v>7.9727069999999998</v>
      </c>
      <c r="F260">
        <v>101.382868</v>
      </c>
      <c r="G260">
        <v>8.9795750000000005</v>
      </c>
      <c r="H260">
        <v>100.99823500000001</v>
      </c>
      <c r="I260">
        <v>4.7743380000000002</v>
      </c>
    </row>
    <row r="261" spans="1:9" x14ac:dyDescent="0.25">
      <c r="A261">
        <v>260</v>
      </c>
      <c r="B261">
        <v>105.472162</v>
      </c>
      <c r="C261">
        <v>7.9261720000000002</v>
      </c>
      <c r="F261">
        <v>101.40066700000001</v>
      </c>
      <c r="G261">
        <v>8.9488479999999999</v>
      </c>
      <c r="H261">
        <v>100.95640900000001</v>
      </c>
      <c r="I261">
        <v>4.7765890000000004</v>
      </c>
    </row>
    <row r="262" spans="1:9" x14ac:dyDescent="0.25">
      <c r="A262">
        <v>261</v>
      </c>
      <c r="F262">
        <v>101.39763200000002</v>
      </c>
      <c r="G262">
        <v>8.9910910000000008</v>
      </c>
      <c r="H262">
        <v>100.94301000000002</v>
      </c>
      <c r="I262">
        <v>4.7469609999999998</v>
      </c>
    </row>
    <row r="263" spans="1:9" x14ac:dyDescent="0.25">
      <c r="A263">
        <v>262</v>
      </c>
      <c r="F263">
        <v>101.39030200000001</v>
      </c>
      <c r="G263">
        <v>8.9944410000000001</v>
      </c>
      <c r="H263">
        <v>101.05078900000001</v>
      </c>
      <c r="I263">
        <v>4.7275410000000004</v>
      </c>
    </row>
    <row r="264" spans="1:9" x14ac:dyDescent="0.25">
      <c r="A264">
        <v>263</v>
      </c>
      <c r="F264">
        <v>101.41637</v>
      </c>
      <c r="G264">
        <v>9.0031820000000007</v>
      </c>
      <c r="H264">
        <v>101.060789</v>
      </c>
      <c r="I264">
        <v>4.7605190000000004</v>
      </c>
    </row>
    <row r="265" spans="1:9" x14ac:dyDescent="0.25">
      <c r="A265">
        <v>264</v>
      </c>
      <c r="F265">
        <v>101.38852300000001</v>
      </c>
      <c r="G265">
        <v>8.9617769999999997</v>
      </c>
      <c r="H265">
        <v>100.99352200000001</v>
      </c>
      <c r="I265">
        <v>4.8258460000000003</v>
      </c>
    </row>
    <row r="266" spans="1:9" x14ac:dyDescent="0.25">
      <c r="A266">
        <v>265</v>
      </c>
      <c r="F266">
        <v>101.37622200000001</v>
      </c>
      <c r="G266">
        <v>8.9518319999999996</v>
      </c>
      <c r="H266">
        <v>100.95185600000001</v>
      </c>
      <c r="I266">
        <v>4.7904609999999996</v>
      </c>
    </row>
    <row r="267" spans="1:9" x14ac:dyDescent="0.25">
      <c r="A267">
        <v>266</v>
      </c>
      <c r="F267">
        <v>101.389465</v>
      </c>
      <c r="G267">
        <v>8.9282240000000002</v>
      </c>
      <c r="H267">
        <v>100.97871000000001</v>
      </c>
      <c r="I267">
        <v>4.8123930000000001</v>
      </c>
    </row>
    <row r="268" spans="1:9" x14ac:dyDescent="0.25">
      <c r="A268">
        <v>267</v>
      </c>
      <c r="F268">
        <v>101.382868</v>
      </c>
      <c r="G268">
        <v>8.9795750000000005</v>
      </c>
      <c r="H268">
        <v>100.995619</v>
      </c>
      <c r="I268">
        <v>4.7743380000000002</v>
      </c>
    </row>
    <row r="269" spans="1:9" x14ac:dyDescent="0.25">
      <c r="A269">
        <v>268</v>
      </c>
      <c r="F269">
        <v>101.382868</v>
      </c>
      <c r="G269">
        <v>8.9795750000000005</v>
      </c>
    </row>
    <row r="270" spans="1:9" x14ac:dyDescent="0.25">
      <c r="A270">
        <v>269</v>
      </c>
    </row>
    <row r="271" spans="1:9" x14ac:dyDescent="0.25">
      <c r="A271">
        <v>270</v>
      </c>
    </row>
    <row r="272" spans="1:9" x14ac:dyDescent="0.25">
      <c r="A272">
        <v>271</v>
      </c>
    </row>
    <row r="273" spans="1:9" x14ac:dyDescent="0.25">
      <c r="A273">
        <v>272</v>
      </c>
      <c r="D273">
        <v>125.892652</v>
      </c>
      <c r="E273">
        <v>6.0759119999999998</v>
      </c>
    </row>
    <row r="274" spans="1:9" x14ac:dyDescent="0.25">
      <c r="A274">
        <v>273</v>
      </c>
      <c r="D274">
        <v>125.9205</v>
      </c>
      <c r="E274">
        <v>6.0549210000000002</v>
      </c>
    </row>
    <row r="275" spans="1:9" x14ac:dyDescent="0.25">
      <c r="A275">
        <v>274</v>
      </c>
      <c r="D275">
        <v>125.87825600000001</v>
      </c>
      <c r="E275">
        <v>6.0382230000000003</v>
      </c>
    </row>
    <row r="276" spans="1:9" x14ac:dyDescent="0.25">
      <c r="A276">
        <v>275</v>
      </c>
      <c r="D276">
        <v>125.87699700000002</v>
      </c>
      <c r="E276">
        <v>6.0606270000000002</v>
      </c>
    </row>
    <row r="277" spans="1:9" x14ac:dyDescent="0.25">
      <c r="A277">
        <v>276</v>
      </c>
      <c r="B277">
        <v>130.613912</v>
      </c>
      <c r="C277">
        <v>8.1096430000000002</v>
      </c>
      <c r="D277">
        <v>125.878309</v>
      </c>
      <c r="E277">
        <v>6.0319940000000001</v>
      </c>
    </row>
    <row r="278" spans="1:9" x14ac:dyDescent="0.25">
      <c r="A278">
        <v>277</v>
      </c>
      <c r="B278">
        <v>130.547853</v>
      </c>
      <c r="C278">
        <v>8.2630160000000004</v>
      </c>
      <c r="D278">
        <v>125.87914400000001</v>
      </c>
      <c r="E278">
        <v>6.0503669999999996</v>
      </c>
    </row>
    <row r="279" spans="1:9" x14ac:dyDescent="0.25">
      <c r="A279">
        <v>278</v>
      </c>
      <c r="B279">
        <v>130.50220300000001</v>
      </c>
      <c r="C279">
        <v>8.3053640000000009</v>
      </c>
      <c r="D279">
        <v>125.87464700000001</v>
      </c>
      <c r="E279">
        <v>6.0323599999999997</v>
      </c>
    </row>
    <row r="280" spans="1:9" x14ac:dyDescent="0.25">
      <c r="A280">
        <v>279</v>
      </c>
      <c r="B280">
        <v>130.49969300000001</v>
      </c>
      <c r="C280">
        <v>8.3005479999999991</v>
      </c>
      <c r="D280">
        <v>125.892652</v>
      </c>
      <c r="E280">
        <v>6.0759119999999998</v>
      </c>
    </row>
    <row r="281" spans="1:9" x14ac:dyDescent="0.25">
      <c r="A281">
        <v>280</v>
      </c>
      <c r="B281">
        <v>130.46771000000001</v>
      </c>
      <c r="C281">
        <v>8.2514990000000008</v>
      </c>
    </row>
    <row r="282" spans="1:9" x14ac:dyDescent="0.25">
      <c r="A282">
        <v>281</v>
      </c>
      <c r="B282">
        <v>130.50722999999999</v>
      </c>
      <c r="C282">
        <v>8.1806239999999999</v>
      </c>
    </row>
    <row r="283" spans="1:9" x14ac:dyDescent="0.25">
      <c r="A283">
        <v>282</v>
      </c>
      <c r="B283">
        <v>130.58915100000002</v>
      </c>
      <c r="C283">
        <v>8.1061359999999993</v>
      </c>
      <c r="H283">
        <v>128.54573600000001</v>
      </c>
      <c r="I283">
        <v>4.4014280000000001</v>
      </c>
    </row>
    <row r="284" spans="1:9" x14ac:dyDescent="0.25">
      <c r="A284">
        <v>283</v>
      </c>
      <c r="B284">
        <v>130.613912</v>
      </c>
      <c r="C284">
        <v>8.1096430000000002</v>
      </c>
      <c r="H284">
        <v>128.68036800000002</v>
      </c>
      <c r="I284">
        <v>4.44252</v>
      </c>
    </row>
    <row r="285" spans="1:9" x14ac:dyDescent="0.25">
      <c r="A285">
        <v>284</v>
      </c>
      <c r="H285">
        <v>128.61028100000001</v>
      </c>
      <c r="I285">
        <v>4.3822169999999998</v>
      </c>
    </row>
    <row r="286" spans="1:9" x14ac:dyDescent="0.25">
      <c r="A286">
        <v>285</v>
      </c>
      <c r="F286">
        <v>130.026331</v>
      </c>
      <c r="G286">
        <v>8.1622500000000002</v>
      </c>
      <c r="H286">
        <v>128.61211200000002</v>
      </c>
      <c r="I286">
        <v>4.3739460000000001</v>
      </c>
    </row>
    <row r="287" spans="1:9" x14ac:dyDescent="0.25">
      <c r="A287">
        <v>286</v>
      </c>
      <c r="F287">
        <v>130.03308700000002</v>
      </c>
      <c r="G287">
        <v>8.2097800000000003</v>
      </c>
      <c r="H287">
        <v>128.64995400000001</v>
      </c>
      <c r="I287">
        <v>4.3453660000000003</v>
      </c>
    </row>
    <row r="288" spans="1:9" x14ac:dyDescent="0.25">
      <c r="A288">
        <v>287</v>
      </c>
      <c r="F288">
        <v>130.06920000000002</v>
      </c>
      <c r="G288">
        <v>8.2028180000000006</v>
      </c>
      <c r="H288">
        <v>128.64592900000002</v>
      </c>
      <c r="I288">
        <v>4.372376</v>
      </c>
    </row>
    <row r="289" spans="1:9" x14ac:dyDescent="0.25">
      <c r="A289">
        <v>288</v>
      </c>
      <c r="F289">
        <v>130.11044900000002</v>
      </c>
      <c r="G289">
        <v>8.2287289999999995</v>
      </c>
      <c r="H289">
        <v>128.653097</v>
      </c>
      <c r="I289">
        <v>4.3910640000000001</v>
      </c>
    </row>
    <row r="290" spans="1:9" x14ac:dyDescent="0.25">
      <c r="A290">
        <v>289</v>
      </c>
      <c r="F290">
        <v>130.148821</v>
      </c>
      <c r="G290">
        <v>8.2255889999999994</v>
      </c>
      <c r="H290">
        <v>128.70952800000001</v>
      </c>
      <c r="I290">
        <v>4.3755689999999996</v>
      </c>
    </row>
    <row r="291" spans="1:9" x14ac:dyDescent="0.25">
      <c r="A291">
        <v>290</v>
      </c>
      <c r="D291">
        <v>154.295997</v>
      </c>
      <c r="E291">
        <v>8.5507629999999999</v>
      </c>
      <c r="F291">
        <v>130.21561200000002</v>
      </c>
      <c r="G291">
        <v>8.2617589999999996</v>
      </c>
      <c r="H291">
        <v>128.54573600000001</v>
      </c>
      <c r="I291">
        <v>4.4014280000000001</v>
      </c>
    </row>
    <row r="292" spans="1:9" x14ac:dyDescent="0.25">
      <c r="A292">
        <v>291</v>
      </c>
      <c r="D292">
        <v>154.295997</v>
      </c>
      <c r="E292">
        <v>8.5507629999999999</v>
      </c>
      <c r="F292">
        <v>130.18839</v>
      </c>
      <c r="G292">
        <v>8.2846349999999997</v>
      </c>
    </row>
    <row r="293" spans="1:9" x14ac:dyDescent="0.25">
      <c r="A293">
        <v>292</v>
      </c>
      <c r="D293">
        <v>154.32479499999999</v>
      </c>
      <c r="E293">
        <v>8.5383379999999995</v>
      </c>
      <c r="F293">
        <v>130.026331</v>
      </c>
      <c r="G293">
        <v>8.1622500000000002</v>
      </c>
    </row>
    <row r="294" spans="1:9" x14ac:dyDescent="0.25">
      <c r="A294">
        <v>293</v>
      </c>
      <c r="D294">
        <v>154.31900300000001</v>
      </c>
      <c r="E294">
        <v>8.6103559999999995</v>
      </c>
    </row>
    <row r="295" spans="1:9" x14ac:dyDescent="0.25">
      <c r="A295">
        <v>294</v>
      </c>
      <c r="D295">
        <v>154.31410700000001</v>
      </c>
      <c r="E295">
        <v>8.5942469999999993</v>
      </c>
    </row>
    <row r="296" spans="1:9" x14ac:dyDescent="0.25">
      <c r="A296">
        <v>295</v>
      </c>
      <c r="D296">
        <v>154.37370200000001</v>
      </c>
      <c r="E296">
        <v>8.6475240000000007</v>
      </c>
    </row>
    <row r="297" spans="1:9" x14ac:dyDescent="0.25">
      <c r="A297">
        <v>296</v>
      </c>
      <c r="B297">
        <v>157.648854</v>
      </c>
      <c r="C297">
        <v>10.635714999999999</v>
      </c>
      <c r="D297">
        <v>154.37033199999999</v>
      </c>
      <c r="E297">
        <v>8.6653179999999992</v>
      </c>
    </row>
    <row r="298" spans="1:9" x14ac:dyDescent="0.25">
      <c r="A298">
        <v>297</v>
      </c>
      <c r="B298">
        <v>157.63069100000001</v>
      </c>
      <c r="C298">
        <v>10.648403999999999</v>
      </c>
      <c r="D298">
        <v>154.36917399999999</v>
      </c>
      <c r="E298">
        <v>8.6783210000000004</v>
      </c>
    </row>
    <row r="299" spans="1:9" x14ac:dyDescent="0.25">
      <c r="A299">
        <v>298</v>
      </c>
      <c r="B299">
        <v>157.594998</v>
      </c>
      <c r="C299">
        <v>10.651825000000001</v>
      </c>
      <c r="D299">
        <v>154.37712299999998</v>
      </c>
      <c r="E299">
        <v>8.62636</v>
      </c>
    </row>
    <row r="300" spans="1:9" x14ac:dyDescent="0.25">
      <c r="A300">
        <v>299</v>
      </c>
      <c r="B300">
        <v>157.57651900000002</v>
      </c>
      <c r="C300">
        <v>10.671725</v>
      </c>
      <c r="D300">
        <v>154.43440100000001</v>
      </c>
      <c r="E300">
        <v>8.6357320000000009</v>
      </c>
    </row>
    <row r="301" spans="1:9" x14ac:dyDescent="0.25">
      <c r="A301">
        <v>300</v>
      </c>
      <c r="B301">
        <v>157.62632200000002</v>
      </c>
      <c r="C301">
        <v>10.690993000000001</v>
      </c>
      <c r="D301">
        <v>154.295997</v>
      </c>
      <c r="E301">
        <v>8.5507629999999999</v>
      </c>
    </row>
    <row r="302" spans="1:9" x14ac:dyDescent="0.25">
      <c r="A302">
        <v>301</v>
      </c>
      <c r="B302">
        <v>157.61373900000001</v>
      </c>
      <c r="C302">
        <v>10.674253</v>
      </c>
    </row>
    <row r="303" spans="1:9" x14ac:dyDescent="0.25">
      <c r="A303">
        <v>302</v>
      </c>
      <c r="B303">
        <v>157.540932</v>
      </c>
      <c r="C303">
        <v>10.677147</v>
      </c>
      <c r="F303">
        <v>155.013181</v>
      </c>
      <c r="G303">
        <v>10.833240999999999</v>
      </c>
    </row>
    <row r="304" spans="1:9" x14ac:dyDescent="0.25">
      <c r="A304">
        <v>303</v>
      </c>
      <c r="B304">
        <v>157.489971</v>
      </c>
      <c r="C304">
        <v>10.610446</v>
      </c>
      <c r="F304">
        <v>154.96601100000001</v>
      </c>
      <c r="G304">
        <v>10.853192</v>
      </c>
    </row>
    <row r="305" spans="1:9" x14ac:dyDescent="0.25">
      <c r="A305">
        <v>304</v>
      </c>
      <c r="B305">
        <v>157.648854</v>
      </c>
      <c r="C305">
        <v>10.635714999999999</v>
      </c>
      <c r="F305">
        <v>155.017866</v>
      </c>
      <c r="G305">
        <v>10.834607999999999</v>
      </c>
    </row>
    <row r="306" spans="1:9" x14ac:dyDescent="0.25">
      <c r="A306">
        <v>305</v>
      </c>
      <c r="F306">
        <v>155.075671</v>
      </c>
      <c r="G306">
        <v>10.843348000000001</v>
      </c>
      <c r="H306">
        <v>156.592795</v>
      </c>
      <c r="I306">
        <v>7.4786999999999999</v>
      </c>
    </row>
    <row r="307" spans="1:9" x14ac:dyDescent="0.25">
      <c r="A307">
        <v>306</v>
      </c>
      <c r="F307">
        <v>155.097465</v>
      </c>
      <c r="G307">
        <v>10.843610999999999</v>
      </c>
      <c r="H307">
        <v>156.43480700000001</v>
      </c>
      <c r="I307">
        <v>7.5316070000000002</v>
      </c>
    </row>
    <row r="308" spans="1:9" x14ac:dyDescent="0.25">
      <c r="A308">
        <v>307</v>
      </c>
      <c r="F308">
        <v>155.0693</v>
      </c>
      <c r="G308">
        <v>10.835661999999999</v>
      </c>
      <c r="H308">
        <v>156.44017600000001</v>
      </c>
      <c r="I308">
        <v>7.4860170000000004</v>
      </c>
    </row>
    <row r="309" spans="1:9" x14ac:dyDescent="0.25">
      <c r="A309">
        <v>308</v>
      </c>
      <c r="F309">
        <v>155.06677300000001</v>
      </c>
      <c r="G309">
        <v>10.764433</v>
      </c>
      <c r="H309">
        <v>156.454285</v>
      </c>
      <c r="I309">
        <v>7.4331610000000001</v>
      </c>
    </row>
    <row r="310" spans="1:9" x14ac:dyDescent="0.25">
      <c r="A310">
        <v>309</v>
      </c>
      <c r="F310">
        <v>155.055612</v>
      </c>
      <c r="G310">
        <v>10.780227</v>
      </c>
      <c r="H310">
        <v>156.42185599999999</v>
      </c>
      <c r="I310">
        <v>7.4537459999999998</v>
      </c>
    </row>
    <row r="311" spans="1:9" x14ac:dyDescent="0.25">
      <c r="A311">
        <v>310</v>
      </c>
      <c r="F311">
        <v>155.013181</v>
      </c>
      <c r="G311">
        <v>10.833240999999999</v>
      </c>
      <c r="H311">
        <v>156.450706</v>
      </c>
      <c r="I311">
        <v>7.4068389999999997</v>
      </c>
    </row>
    <row r="312" spans="1:9" x14ac:dyDescent="0.25">
      <c r="A312">
        <v>311</v>
      </c>
      <c r="F312">
        <v>155.013181</v>
      </c>
      <c r="G312">
        <v>10.833240999999999</v>
      </c>
      <c r="H312">
        <v>156.468763</v>
      </c>
      <c r="I312">
        <v>7.3650380000000002</v>
      </c>
    </row>
    <row r="313" spans="1:9" x14ac:dyDescent="0.25">
      <c r="A313">
        <v>312</v>
      </c>
      <c r="H313">
        <v>156.592795</v>
      </c>
      <c r="I313">
        <v>7.4786999999999999</v>
      </c>
    </row>
    <row r="314" spans="1:9" x14ac:dyDescent="0.25">
      <c r="A314">
        <v>313</v>
      </c>
    </row>
    <row r="315" spans="1:9" x14ac:dyDescent="0.25">
      <c r="A315">
        <v>314</v>
      </c>
    </row>
    <row r="316" spans="1:9" x14ac:dyDescent="0.25">
      <c r="A316">
        <v>315</v>
      </c>
    </row>
    <row r="317" spans="1:9" x14ac:dyDescent="0.25">
      <c r="A317">
        <v>316</v>
      </c>
      <c r="D317">
        <v>175.56753600000002</v>
      </c>
      <c r="E317">
        <v>9.7600709999999999</v>
      </c>
    </row>
    <row r="318" spans="1:9" x14ac:dyDescent="0.25">
      <c r="A318">
        <v>317</v>
      </c>
      <c r="D318">
        <v>175.622286</v>
      </c>
      <c r="E318">
        <v>9.8168229999999994</v>
      </c>
    </row>
    <row r="319" spans="1:9" x14ac:dyDescent="0.25">
      <c r="A319">
        <v>318</v>
      </c>
      <c r="D319">
        <v>175.58848599999999</v>
      </c>
      <c r="E319">
        <v>9.7967119999999994</v>
      </c>
    </row>
    <row r="320" spans="1:9" x14ac:dyDescent="0.25">
      <c r="A320">
        <v>319</v>
      </c>
      <c r="D320">
        <v>175.59238299999998</v>
      </c>
      <c r="E320">
        <v>9.7901319999999998</v>
      </c>
    </row>
    <row r="321" spans="1:9" x14ac:dyDescent="0.25">
      <c r="A321">
        <v>320</v>
      </c>
      <c r="D321">
        <v>175.563481</v>
      </c>
      <c r="E321">
        <v>9.7860770000000006</v>
      </c>
    </row>
    <row r="322" spans="1:9" x14ac:dyDescent="0.25">
      <c r="A322">
        <v>321</v>
      </c>
      <c r="B322">
        <v>181.10879</v>
      </c>
      <c r="C322">
        <v>10.813497999999999</v>
      </c>
      <c r="D322">
        <v>175.59496300000001</v>
      </c>
      <c r="E322">
        <v>9.7738650000000007</v>
      </c>
    </row>
    <row r="323" spans="1:9" x14ac:dyDescent="0.25">
      <c r="A323">
        <v>322</v>
      </c>
      <c r="B323">
        <v>181.09015500000001</v>
      </c>
      <c r="C323">
        <v>10.872355000000001</v>
      </c>
      <c r="D323">
        <v>175.63323600000001</v>
      </c>
      <c r="E323">
        <v>9.7895000000000003</v>
      </c>
    </row>
    <row r="324" spans="1:9" x14ac:dyDescent="0.25">
      <c r="A324">
        <v>323</v>
      </c>
      <c r="B324">
        <v>181.13022100000001</v>
      </c>
      <c r="C324">
        <v>10.860089</v>
      </c>
      <c r="D324">
        <v>175.56753600000002</v>
      </c>
      <c r="E324">
        <v>9.7600709999999999</v>
      </c>
    </row>
    <row r="325" spans="1:9" x14ac:dyDescent="0.25">
      <c r="A325">
        <v>324</v>
      </c>
      <c r="B325">
        <v>181.10973999999999</v>
      </c>
      <c r="C325">
        <v>10.873514</v>
      </c>
      <c r="D325">
        <v>175.56753600000002</v>
      </c>
      <c r="E325">
        <v>9.7600709999999999</v>
      </c>
    </row>
    <row r="326" spans="1:9" x14ac:dyDescent="0.25">
      <c r="A326">
        <v>325</v>
      </c>
      <c r="B326">
        <v>181.08268200000001</v>
      </c>
      <c r="C326">
        <v>10.867618</v>
      </c>
    </row>
    <row r="327" spans="1:9" x14ac:dyDescent="0.25">
      <c r="A327">
        <v>326</v>
      </c>
      <c r="B327">
        <v>181.09615500000001</v>
      </c>
      <c r="C327">
        <v>10.790018</v>
      </c>
    </row>
    <row r="328" spans="1:9" x14ac:dyDescent="0.25">
      <c r="A328">
        <v>327</v>
      </c>
      <c r="B328">
        <v>181.01882000000001</v>
      </c>
      <c r="C328">
        <v>10.833135</v>
      </c>
    </row>
    <row r="329" spans="1:9" x14ac:dyDescent="0.25">
      <c r="A329">
        <v>328</v>
      </c>
      <c r="B329">
        <v>181.10879</v>
      </c>
      <c r="C329">
        <v>10.813497999999999</v>
      </c>
      <c r="H329">
        <v>179.46594999999999</v>
      </c>
      <c r="I329">
        <v>8.1429740000000006</v>
      </c>
    </row>
    <row r="330" spans="1:9" x14ac:dyDescent="0.25">
      <c r="A330">
        <v>329</v>
      </c>
      <c r="H330">
        <v>179.463055</v>
      </c>
      <c r="I330">
        <v>8.1704550000000005</v>
      </c>
    </row>
    <row r="331" spans="1:9" x14ac:dyDescent="0.25">
      <c r="A331">
        <v>330</v>
      </c>
      <c r="F331">
        <v>180.85009200000002</v>
      </c>
      <c r="G331">
        <v>11.622652</v>
      </c>
      <c r="H331">
        <v>179.488167</v>
      </c>
      <c r="I331">
        <v>8.1819310000000005</v>
      </c>
    </row>
    <row r="332" spans="1:9" x14ac:dyDescent="0.25">
      <c r="A332">
        <v>331</v>
      </c>
      <c r="F332">
        <v>180.89173700000001</v>
      </c>
      <c r="G332">
        <v>11.649922</v>
      </c>
      <c r="H332">
        <v>179.48958999999999</v>
      </c>
      <c r="I332">
        <v>8.1508190000000003</v>
      </c>
    </row>
    <row r="333" spans="1:9" x14ac:dyDescent="0.25">
      <c r="A333">
        <v>332</v>
      </c>
      <c r="F333">
        <v>180.88963200000001</v>
      </c>
      <c r="G333">
        <v>11.653871000000001</v>
      </c>
      <c r="H333">
        <v>179.52180900000002</v>
      </c>
      <c r="I333">
        <v>8.1520820000000001</v>
      </c>
    </row>
    <row r="334" spans="1:9" x14ac:dyDescent="0.25">
      <c r="A334">
        <v>333</v>
      </c>
      <c r="F334">
        <v>180.923956</v>
      </c>
      <c r="G334">
        <v>11.665084</v>
      </c>
      <c r="H334">
        <v>179.44731400000001</v>
      </c>
      <c r="I334">
        <v>8.1356040000000007</v>
      </c>
    </row>
    <row r="335" spans="1:9" x14ac:dyDescent="0.25">
      <c r="A335">
        <v>334</v>
      </c>
      <c r="F335">
        <v>180.911215</v>
      </c>
      <c r="G335">
        <v>11.643394000000001</v>
      </c>
      <c r="H335">
        <v>179.42014900000001</v>
      </c>
      <c r="I335">
        <v>8.1201260000000008</v>
      </c>
    </row>
    <row r="336" spans="1:9" x14ac:dyDescent="0.25">
      <c r="A336">
        <v>335</v>
      </c>
      <c r="F336">
        <v>180.88594699999999</v>
      </c>
      <c r="G336">
        <v>11.616018</v>
      </c>
      <c r="H336">
        <v>179.45373799999999</v>
      </c>
      <c r="I336">
        <v>8.1283910000000006</v>
      </c>
    </row>
    <row r="337" spans="1:9" x14ac:dyDescent="0.25">
      <c r="A337">
        <v>336</v>
      </c>
      <c r="D337">
        <v>198.00710900000001</v>
      </c>
      <c r="E337">
        <v>8.0839060000000007</v>
      </c>
      <c r="F337">
        <v>180.83835400000001</v>
      </c>
      <c r="G337">
        <v>11.582431</v>
      </c>
      <c r="H337">
        <v>179.46594999999999</v>
      </c>
      <c r="I337">
        <v>8.1429740000000006</v>
      </c>
    </row>
    <row r="338" spans="1:9" x14ac:dyDescent="0.25">
      <c r="A338">
        <v>337</v>
      </c>
      <c r="D338">
        <v>198.04564500000001</v>
      </c>
      <c r="E338">
        <v>8.1089660000000006</v>
      </c>
      <c r="F338">
        <v>180.88057499999999</v>
      </c>
      <c r="G338">
        <v>11.581536</v>
      </c>
    </row>
    <row r="339" spans="1:9" x14ac:dyDescent="0.25">
      <c r="A339">
        <v>338</v>
      </c>
      <c r="D339">
        <v>198.007159</v>
      </c>
      <c r="E339">
        <v>8.1408159999999992</v>
      </c>
      <c r="F339">
        <v>180.85009200000002</v>
      </c>
      <c r="G339">
        <v>11.622652</v>
      </c>
    </row>
    <row r="340" spans="1:9" x14ac:dyDescent="0.25">
      <c r="A340">
        <v>339</v>
      </c>
      <c r="D340">
        <v>198.007319</v>
      </c>
      <c r="E340">
        <v>8.1323399999999992</v>
      </c>
    </row>
    <row r="341" spans="1:9" x14ac:dyDescent="0.25">
      <c r="A341">
        <v>340</v>
      </c>
      <c r="D341">
        <v>197.98336599999999</v>
      </c>
      <c r="E341">
        <v>8.1455540000000006</v>
      </c>
    </row>
    <row r="342" spans="1:9" x14ac:dyDescent="0.25">
      <c r="A342">
        <v>341</v>
      </c>
      <c r="D342">
        <v>198.025744</v>
      </c>
      <c r="E342">
        <v>8.1173889999999993</v>
      </c>
    </row>
    <row r="343" spans="1:9" x14ac:dyDescent="0.25">
      <c r="A343">
        <v>342</v>
      </c>
      <c r="D343">
        <v>198.01558499999999</v>
      </c>
      <c r="E343">
        <v>8.132498</v>
      </c>
    </row>
    <row r="344" spans="1:9" x14ac:dyDescent="0.25">
      <c r="A344">
        <v>343</v>
      </c>
      <c r="D344">
        <v>198.05611999999999</v>
      </c>
      <c r="E344">
        <v>8.1426580000000008</v>
      </c>
    </row>
    <row r="345" spans="1:9" x14ac:dyDescent="0.25">
      <c r="A345">
        <v>344</v>
      </c>
      <c r="D345">
        <v>198.113032</v>
      </c>
      <c r="E345">
        <v>8.1408159999999992</v>
      </c>
    </row>
    <row r="346" spans="1:9" x14ac:dyDescent="0.25">
      <c r="A346">
        <v>345</v>
      </c>
      <c r="B346">
        <v>206.84331299999999</v>
      </c>
      <c r="C346">
        <v>9.2876349999999999</v>
      </c>
      <c r="D346">
        <v>198.00710900000001</v>
      </c>
      <c r="E346">
        <v>8.0839060000000007</v>
      </c>
    </row>
    <row r="347" spans="1:9" x14ac:dyDescent="0.25">
      <c r="A347">
        <v>346</v>
      </c>
      <c r="B347">
        <v>206.78450599999999</v>
      </c>
      <c r="C347">
        <v>9.2621020000000005</v>
      </c>
    </row>
    <row r="348" spans="1:9" x14ac:dyDescent="0.25">
      <c r="A348">
        <v>347</v>
      </c>
      <c r="B348">
        <v>206.80698599999999</v>
      </c>
      <c r="C348">
        <v>9.2769480000000009</v>
      </c>
    </row>
    <row r="349" spans="1:9" x14ac:dyDescent="0.25">
      <c r="A349">
        <v>348</v>
      </c>
      <c r="B349">
        <v>206.77998199999999</v>
      </c>
      <c r="C349">
        <v>9.2634709999999991</v>
      </c>
    </row>
    <row r="350" spans="1:9" x14ac:dyDescent="0.25">
      <c r="A350">
        <v>349</v>
      </c>
      <c r="B350">
        <v>206.799509</v>
      </c>
      <c r="C350">
        <v>9.2623650000000008</v>
      </c>
      <c r="H350">
        <v>201.316374</v>
      </c>
      <c r="I350">
        <v>6.3669419999999999</v>
      </c>
    </row>
    <row r="351" spans="1:9" x14ac:dyDescent="0.25">
      <c r="A351">
        <v>350</v>
      </c>
      <c r="B351">
        <v>206.75434000000001</v>
      </c>
      <c r="C351">
        <v>9.2925310000000003</v>
      </c>
      <c r="F351">
        <v>203.855231</v>
      </c>
      <c r="G351">
        <v>10.55059</v>
      </c>
      <c r="H351">
        <v>201.32711599999999</v>
      </c>
      <c r="I351">
        <v>6.4274839999999998</v>
      </c>
    </row>
    <row r="352" spans="1:9" x14ac:dyDescent="0.25">
      <c r="A352">
        <v>351</v>
      </c>
      <c r="B352">
        <v>206.704016</v>
      </c>
      <c r="C352">
        <v>9.4132990000000003</v>
      </c>
      <c r="F352">
        <v>203.950838</v>
      </c>
      <c r="G352">
        <v>10.494942999999999</v>
      </c>
      <c r="H352">
        <v>201.37407100000001</v>
      </c>
      <c r="I352">
        <v>6.3718909999999997</v>
      </c>
    </row>
    <row r="353" spans="1:9" x14ac:dyDescent="0.25">
      <c r="A353">
        <v>352</v>
      </c>
      <c r="B353">
        <v>206.84331299999999</v>
      </c>
      <c r="C353">
        <v>9.2876349999999999</v>
      </c>
      <c r="F353">
        <v>203.97626</v>
      </c>
      <c r="G353">
        <v>10.514317</v>
      </c>
      <c r="H353">
        <v>201.34474800000001</v>
      </c>
      <c r="I353">
        <v>6.4047409999999996</v>
      </c>
    </row>
    <row r="354" spans="1:9" x14ac:dyDescent="0.25">
      <c r="A354">
        <v>353</v>
      </c>
      <c r="F354">
        <v>203.953203</v>
      </c>
      <c r="G354">
        <v>10.576438</v>
      </c>
      <c r="H354">
        <v>201.36385899999999</v>
      </c>
      <c r="I354">
        <v>6.4032140000000002</v>
      </c>
    </row>
    <row r="355" spans="1:9" x14ac:dyDescent="0.25">
      <c r="A355">
        <v>354</v>
      </c>
      <c r="F355">
        <v>203.95394400000001</v>
      </c>
      <c r="G355">
        <v>10.587282</v>
      </c>
      <c r="H355">
        <v>201.40450100000001</v>
      </c>
      <c r="I355">
        <v>6.4107419999999999</v>
      </c>
    </row>
    <row r="356" spans="1:9" x14ac:dyDescent="0.25">
      <c r="A356">
        <v>355</v>
      </c>
      <c r="F356">
        <v>203.95973000000001</v>
      </c>
      <c r="G356">
        <v>10.597179000000001</v>
      </c>
      <c r="H356">
        <v>201.329272</v>
      </c>
      <c r="I356">
        <v>6.3902109999999999</v>
      </c>
    </row>
    <row r="357" spans="1:9" x14ac:dyDescent="0.25">
      <c r="A357">
        <v>356</v>
      </c>
      <c r="F357">
        <v>203.93619799999999</v>
      </c>
      <c r="G357">
        <v>10.581754999999999</v>
      </c>
      <c r="H357">
        <v>201.26325400000002</v>
      </c>
      <c r="I357">
        <v>6.4371179999999999</v>
      </c>
    </row>
    <row r="358" spans="1:9" x14ac:dyDescent="0.25">
      <c r="A358">
        <v>357</v>
      </c>
      <c r="F358">
        <v>203.942465</v>
      </c>
      <c r="G358">
        <v>10.558907</v>
      </c>
      <c r="H358">
        <v>201.316374</v>
      </c>
      <c r="I358">
        <v>6.3669419999999999</v>
      </c>
    </row>
    <row r="359" spans="1:9" x14ac:dyDescent="0.25">
      <c r="A359">
        <v>358</v>
      </c>
      <c r="F359">
        <v>203.94056900000001</v>
      </c>
      <c r="G359">
        <v>10.533058</v>
      </c>
    </row>
    <row r="360" spans="1:9" x14ac:dyDescent="0.25">
      <c r="A360">
        <v>359</v>
      </c>
      <c r="D360">
        <v>219.56994700000001</v>
      </c>
      <c r="E360">
        <v>7.9742879999999996</v>
      </c>
      <c r="F360">
        <v>203.855231</v>
      </c>
      <c r="G360">
        <v>10.55059</v>
      </c>
    </row>
    <row r="361" spans="1:9" x14ac:dyDescent="0.25">
      <c r="A361">
        <v>360</v>
      </c>
      <c r="D361">
        <v>219.575028</v>
      </c>
      <c r="E361">
        <v>7.9740250000000001</v>
      </c>
      <c r="F361">
        <v>203.855231</v>
      </c>
      <c r="G361">
        <v>10.55059</v>
      </c>
    </row>
    <row r="362" spans="1:9" x14ac:dyDescent="0.25">
      <c r="A362">
        <v>361</v>
      </c>
      <c r="D362">
        <v>219.58304200000001</v>
      </c>
      <c r="E362">
        <v>7.9689969999999999</v>
      </c>
    </row>
    <row r="363" spans="1:9" x14ac:dyDescent="0.25">
      <c r="A363">
        <v>362</v>
      </c>
      <c r="D363">
        <v>219.54899399999999</v>
      </c>
      <c r="E363">
        <v>7.9538060000000002</v>
      </c>
    </row>
    <row r="364" spans="1:9" x14ac:dyDescent="0.25">
      <c r="A364">
        <v>363</v>
      </c>
      <c r="D364">
        <v>219.54883699999999</v>
      </c>
      <c r="E364">
        <v>7.9381979999999999</v>
      </c>
    </row>
    <row r="365" spans="1:9" x14ac:dyDescent="0.25">
      <c r="A365">
        <v>364</v>
      </c>
      <c r="D365">
        <v>219.56889899999999</v>
      </c>
      <c r="E365">
        <v>7.9198120000000003</v>
      </c>
    </row>
    <row r="366" spans="1:9" x14ac:dyDescent="0.25">
      <c r="A366">
        <v>365</v>
      </c>
      <c r="D366">
        <v>219.56135599999999</v>
      </c>
      <c r="E366">
        <v>7.9167740000000002</v>
      </c>
    </row>
    <row r="367" spans="1:9" x14ac:dyDescent="0.25">
      <c r="A367">
        <v>366</v>
      </c>
      <c r="D367">
        <v>219.56994700000001</v>
      </c>
      <c r="E367">
        <v>7.9742879999999996</v>
      </c>
    </row>
    <row r="368" spans="1:9" x14ac:dyDescent="0.25">
      <c r="A368">
        <v>367</v>
      </c>
      <c r="B368">
        <v>227.36367899999999</v>
      </c>
      <c r="C368">
        <v>9.6263760000000005</v>
      </c>
      <c r="D368">
        <v>219.56994700000001</v>
      </c>
      <c r="E368">
        <v>7.9742879999999996</v>
      </c>
    </row>
    <row r="369" spans="1:9" x14ac:dyDescent="0.25">
      <c r="A369">
        <v>368</v>
      </c>
      <c r="B369">
        <v>227.35639699999999</v>
      </c>
      <c r="C369">
        <v>9.6524619999999999</v>
      </c>
    </row>
    <row r="370" spans="1:9" x14ac:dyDescent="0.25">
      <c r="A370">
        <v>369</v>
      </c>
      <c r="B370">
        <v>227.35273000000001</v>
      </c>
      <c r="C370">
        <v>9.6523570000000003</v>
      </c>
    </row>
    <row r="371" spans="1:9" x14ac:dyDescent="0.25">
      <c r="A371">
        <v>370</v>
      </c>
      <c r="B371">
        <v>227.36315400000001</v>
      </c>
      <c r="C371">
        <v>9.6502619999999997</v>
      </c>
    </row>
    <row r="372" spans="1:9" x14ac:dyDescent="0.25">
      <c r="A372">
        <v>371</v>
      </c>
      <c r="B372">
        <v>227.34188699999999</v>
      </c>
      <c r="C372">
        <v>9.6372719999999994</v>
      </c>
      <c r="H372">
        <v>221.30584500000001</v>
      </c>
      <c r="I372">
        <v>5.7776490000000003</v>
      </c>
    </row>
    <row r="373" spans="1:9" x14ac:dyDescent="0.25">
      <c r="A373">
        <v>372</v>
      </c>
      <c r="B373">
        <v>227.378973</v>
      </c>
      <c r="C373">
        <v>9.6710580000000004</v>
      </c>
      <c r="H373">
        <v>221.266873</v>
      </c>
      <c r="I373">
        <v>5.7630869999999996</v>
      </c>
    </row>
    <row r="374" spans="1:9" x14ac:dyDescent="0.25">
      <c r="A374">
        <v>373</v>
      </c>
      <c r="B374">
        <v>227.367816</v>
      </c>
      <c r="C374">
        <v>9.663043</v>
      </c>
      <c r="H374">
        <v>221.298563</v>
      </c>
      <c r="I374">
        <v>5.7735099999999999</v>
      </c>
    </row>
    <row r="375" spans="1:9" x14ac:dyDescent="0.25">
      <c r="A375">
        <v>374</v>
      </c>
      <c r="B375">
        <v>227.28861599999999</v>
      </c>
      <c r="C375">
        <v>9.6618379999999995</v>
      </c>
      <c r="H375">
        <v>221.30443</v>
      </c>
      <c r="I375">
        <v>5.7419779999999996</v>
      </c>
    </row>
    <row r="376" spans="1:9" x14ac:dyDescent="0.25">
      <c r="A376">
        <v>375</v>
      </c>
      <c r="B376">
        <v>227.19768300000001</v>
      </c>
      <c r="C376">
        <v>9.6622570000000003</v>
      </c>
      <c r="F376">
        <v>223.85584299999999</v>
      </c>
      <c r="G376">
        <v>9.2349350000000001</v>
      </c>
      <c r="H376">
        <v>221.30374900000001</v>
      </c>
      <c r="I376">
        <v>5.7359530000000003</v>
      </c>
    </row>
    <row r="377" spans="1:9" x14ac:dyDescent="0.25">
      <c r="A377">
        <v>376</v>
      </c>
      <c r="B377">
        <v>227.36367899999999</v>
      </c>
      <c r="C377">
        <v>9.6263760000000005</v>
      </c>
      <c r="F377">
        <v>223.84960999999998</v>
      </c>
      <c r="G377">
        <v>9.2688769999999998</v>
      </c>
      <c r="H377">
        <v>221.290706</v>
      </c>
      <c r="I377">
        <v>5.7271530000000004</v>
      </c>
    </row>
    <row r="378" spans="1:9" x14ac:dyDescent="0.25">
      <c r="A378">
        <v>377</v>
      </c>
      <c r="F378">
        <v>223.89748599999999</v>
      </c>
      <c r="G378">
        <v>9.280087</v>
      </c>
      <c r="H378">
        <v>221.29201599999999</v>
      </c>
      <c r="I378">
        <v>5.717568</v>
      </c>
    </row>
    <row r="379" spans="1:9" x14ac:dyDescent="0.25">
      <c r="A379">
        <v>378</v>
      </c>
      <c r="F379">
        <v>223.860557</v>
      </c>
      <c r="G379">
        <v>9.2713920000000005</v>
      </c>
      <c r="H379">
        <v>221.295368</v>
      </c>
      <c r="I379">
        <v>5.7021680000000003</v>
      </c>
    </row>
    <row r="380" spans="1:9" x14ac:dyDescent="0.25">
      <c r="A380">
        <v>379</v>
      </c>
      <c r="D380">
        <v>237.84983099999999</v>
      </c>
      <c r="E380">
        <v>8.5677610000000008</v>
      </c>
      <c r="F380">
        <v>223.85448099999999</v>
      </c>
      <c r="G380">
        <v>9.2827059999999992</v>
      </c>
      <c r="H380">
        <v>221.264307</v>
      </c>
      <c r="I380">
        <v>5.7256869999999997</v>
      </c>
    </row>
    <row r="381" spans="1:9" x14ac:dyDescent="0.25">
      <c r="A381">
        <v>380</v>
      </c>
      <c r="D381">
        <v>237.8854</v>
      </c>
      <c r="E381">
        <v>8.5784470000000006</v>
      </c>
      <c r="F381">
        <v>223.82315800000001</v>
      </c>
      <c r="G381">
        <v>9.2914019999999997</v>
      </c>
      <c r="H381">
        <v>221.30584500000001</v>
      </c>
      <c r="I381">
        <v>5.7776490000000003</v>
      </c>
    </row>
    <row r="382" spans="1:9" x14ac:dyDescent="0.25">
      <c r="A382">
        <v>381</v>
      </c>
      <c r="D382">
        <v>237.84689800000001</v>
      </c>
      <c r="E382">
        <v>8.5941100000000006</v>
      </c>
      <c r="F382">
        <v>223.75191999999998</v>
      </c>
      <c r="G382">
        <v>9.2867390000000007</v>
      </c>
      <c r="H382">
        <v>221.30584500000001</v>
      </c>
      <c r="I382">
        <v>5.7776490000000003</v>
      </c>
    </row>
    <row r="383" spans="1:9" x14ac:dyDescent="0.25">
      <c r="A383">
        <v>382</v>
      </c>
      <c r="D383">
        <v>237.814528</v>
      </c>
      <c r="E383">
        <v>8.563466</v>
      </c>
      <c r="F383">
        <v>223.689797</v>
      </c>
      <c r="G383">
        <v>9.3079009999999993</v>
      </c>
    </row>
    <row r="384" spans="1:9" x14ac:dyDescent="0.25">
      <c r="A384">
        <v>383</v>
      </c>
      <c r="D384">
        <v>237.800803</v>
      </c>
      <c r="E384">
        <v>8.5600609999999993</v>
      </c>
      <c r="F384">
        <v>223.692992</v>
      </c>
      <c r="G384">
        <v>9.3428920000000009</v>
      </c>
    </row>
    <row r="385" spans="1:9" x14ac:dyDescent="0.25">
      <c r="A385">
        <v>384</v>
      </c>
      <c r="D385">
        <v>237.81290300000001</v>
      </c>
      <c r="E385">
        <v>8.5746230000000008</v>
      </c>
      <c r="F385">
        <v>223.65517299999999</v>
      </c>
      <c r="G385">
        <v>9.3424209999999999</v>
      </c>
    </row>
    <row r="386" spans="1:9" x14ac:dyDescent="0.25">
      <c r="A386">
        <v>385</v>
      </c>
      <c r="D386">
        <v>237.831132</v>
      </c>
      <c r="E386">
        <v>8.6065760000000004</v>
      </c>
      <c r="F386">
        <v>223.85584299999999</v>
      </c>
      <c r="G386">
        <v>9.2349350000000001</v>
      </c>
    </row>
    <row r="387" spans="1:9" x14ac:dyDescent="0.25">
      <c r="A387">
        <v>386</v>
      </c>
      <c r="D387">
        <v>237.82914199999999</v>
      </c>
      <c r="E387">
        <v>8.5815900000000003</v>
      </c>
    </row>
    <row r="388" spans="1:9" x14ac:dyDescent="0.25">
      <c r="A388">
        <v>387</v>
      </c>
      <c r="D388">
        <v>237.850199</v>
      </c>
      <c r="E388">
        <v>8.6087229999999995</v>
      </c>
    </row>
    <row r="389" spans="1:9" x14ac:dyDescent="0.25">
      <c r="A389">
        <v>388</v>
      </c>
      <c r="D389">
        <v>237.84228999999999</v>
      </c>
      <c r="E389">
        <v>8.6116050000000008</v>
      </c>
    </row>
    <row r="390" spans="1:9" x14ac:dyDescent="0.25">
      <c r="A390">
        <v>389</v>
      </c>
      <c r="D390">
        <v>237.85836900000001</v>
      </c>
      <c r="E390">
        <v>8.6080950000000005</v>
      </c>
    </row>
    <row r="391" spans="1:9" x14ac:dyDescent="0.25">
      <c r="A391">
        <v>390</v>
      </c>
      <c r="B391">
        <v>245.236514</v>
      </c>
      <c r="C391">
        <v>9.9728750000000002</v>
      </c>
      <c r="D391">
        <v>237.89383000000001</v>
      </c>
      <c r="E391">
        <v>8.6257990000000007</v>
      </c>
    </row>
    <row r="392" spans="1:9" x14ac:dyDescent="0.25">
      <c r="A392">
        <v>391</v>
      </c>
      <c r="B392">
        <v>245.23446899999999</v>
      </c>
      <c r="C392">
        <v>9.9909459999999992</v>
      </c>
      <c r="D392">
        <v>237.84983099999999</v>
      </c>
      <c r="E392">
        <v>8.5677610000000008</v>
      </c>
    </row>
    <row r="393" spans="1:9" x14ac:dyDescent="0.25">
      <c r="A393">
        <v>392</v>
      </c>
      <c r="B393">
        <v>245.22478000000001</v>
      </c>
      <c r="C393">
        <v>10.007918</v>
      </c>
      <c r="D393">
        <v>237.84983099999999</v>
      </c>
      <c r="E393">
        <v>8.5677610000000008</v>
      </c>
    </row>
    <row r="394" spans="1:9" x14ac:dyDescent="0.25">
      <c r="A394">
        <v>393</v>
      </c>
      <c r="B394">
        <v>245.17087800000002</v>
      </c>
      <c r="C394">
        <v>10.025779</v>
      </c>
      <c r="H394">
        <v>237.29171400000001</v>
      </c>
      <c r="I394">
        <v>6.2653129999999999</v>
      </c>
    </row>
    <row r="395" spans="1:9" x14ac:dyDescent="0.25">
      <c r="A395">
        <v>394</v>
      </c>
      <c r="B395">
        <v>245.21105499999999</v>
      </c>
      <c r="C395">
        <v>10.001683999999999</v>
      </c>
      <c r="H395">
        <v>237.463156</v>
      </c>
      <c r="I395">
        <v>6.333723</v>
      </c>
    </row>
    <row r="396" spans="1:9" x14ac:dyDescent="0.25">
      <c r="A396">
        <v>395</v>
      </c>
      <c r="B396">
        <v>245.211634</v>
      </c>
      <c r="C396">
        <v>10.047046</v>
      </c>
      <c r="H396">
        <v>237.41601399999999</v>
      </c>
      <c r="I396">
        <v>6.313923</v>
      </c>
    </row>
    <row r="397" spans="1:9" x14ac:dyDescent="0.25">
      <c r="A397">
        <v>396</v>
      </c>
      <c r="B397">
        <v>245.22844599999999</v>
      </c>
      <c r="C397">
        <v>10.018917</v>
      </c>
      <c r="H397">
        <v>237.46299999999999</v>
      </c>
      <c r="I397">
        <v>6.2807130000000004</v>
      </c>
    </row>
    <row r="398" spans="1:9" x14ac:dyDescent="0.25">
      <c r="A398">
        <v>397</v>
      </c>
      <c r="B398">
        <v>245.21980200000002</v>
      </c>
      <c r="C398">
        <v>10.031803</v>
      </c>
      <c r="H398">
        <v>237.467974</v>
      </c>
      <c r="I398">
        <v>6.2884140000000004</v>
      </c>
    </row>
    <row r="399" spans="1:9" x14ac:dyDescent="0.25">
      <c r="A399">
        <v>398</v>
      </c>
      <c r="B399">
        <v>245.218547</v>
      </c>
      <c r="C399">
        <v>10.024573999999999</v>
      </c>
      <c r="H399">
        <v>237.48934800000001</v>
      </c>
      <c r="I399">
        <v>6.3090510000000002</v>
      </c>
    </row>
    <row r="400" spans="1:9" x14ac:dyDescent="0.25">
      <c r="A400">
        <v>399</v>
      </c>
      <c r="B400">
        <v>245.210791</v>
      </c>
      <c r="C400">
        <v>9.9894269999999992</v>
      </c>
      <c r="H400">
        <v>237.49542299999999</v>
      </c>
      <c r="I400">
        <v>6.3021890000000003</v>
      </c>
    </row>
    <row r="401" spans="1:11" x14ac:dyDescent="0.25">
      <c r="A401">
        <v>400</v>
      </c>
      <c r="B401">
        <v>245.20880399999999</v>
      </c>
      <c r="C401">
        <v>9.9863370000000007</v>
      </c>
      <c r="H401">
        <v>237.49453199999999</v>
      </c>
      <c r="I401">
        <v>6.294333</v>
      </c>
    </row>
    <row r="402" spans="1:11" x14ac:dyDescent="0.25">
      <c r="A402">
        <v>401</v>
      </c>
      <c r="B402">
        <v>245.17585600000001</v>
      </c>
      <c r="C402">
        <v>10.006556</v>
      </c>
      <c r="H402">
        <v>237.48966100000001</v>
      </c>
      <c r="I402">
        <v>6.2692940000000004</v>
      </c>
    </row>
    <row r="403" spans="1:11" x14ac:dyDescent="0.25">
      <c r="A403">
        <v>402</v>
      </c>
      <c r="B403">
        <v>245.10461699999999</v>
      </c>
      <c r="C403">
        <v>10.021694</v>
      </c>
      <c r="H403">
        <v>237.494427</v>
      </c>
      <c r="I403">
        <v>6.2935990000000004</v>
      </c>
    </row>
    <row r="404" spans="1:11" x14ac:dyDescent="0.25">
      <c r="A404">
        <v>403</v>
      </c>
      <c r="B404">
        <v>245.12761599999999</v>
      </c>
      <c r="C404">
        <v>9.9567409999999992</v>
      </c>
      <c r="F404">
        <v>242.503705</v>
      </c>
      <c r="G404">
        <v>10.58023</v>
      </c>
      <c r="H404">
        <v>237.48987299999999</v>
      </c>
      <c r="I404">
        <v>6.3133990000000004</v>
      </c>
    </row>
    <row r="405" spans="1:11" x14ac:dyDescent="0.25">
      <c r="A405">
        <v>404</v>
      </c>
      <c r="B405">
        <v>245.236514</v>
      </c>
      <c r="C405">
        <v>9.9728750000000002</v>
      </c>
      <c r="F405">
        <v>242.503705</v>
      </c>
      <c r="G405">
        <v>10.58023</v>
      </c>
      <c r="H405">
        <v>237.448071</v>
      </c>
      <c r="I405">
        <v>6.3269130000000002</v>
      </c>
    </row>
    <row r="406" spans="1:11" x14ac:dyDescent="0.25">
      <c r="A406">
        <v>405</v>
      </c>
      <c r="D406">
        <v>253.99578</v>
      </c>
      <c r="E406">
        <v>8.22011</v>
      </c>
      <c r="F406">
        <v>242.54230999999999</v>
      </c>
      <c r="G406">
        <v>10.552835</v>
      </c>
      <c r="H406">
        <v>237.38882899999999</v>
      </c>
      <c r="I406">
        <v>6.3546230000000001</v>
      </c>
    </row>
    <row r="407" spans="1:11" x14ac:dyDescent="0.25">
      <c r="A407">
        <v>406</v>
      </c>
      <c r="D407">
        <v>253.987765</v>
      </c>
      <c r="E407">
        <v>8.202826</v>
      </c>
      <c r="F407">
        <v>242.52397400000001</v>
      </c>
      <c r="G407">
        <v>10.606524</v>
      </c>
      <c r="H407">
        <v>237.36871400000001</v>
      </c>
      <c r="I407">
        <v>6.357189</v>
      </c>
    </row>
    <row r="408" spans="1:11" x14ac:dyDescent="0.25">
      <c r="A408">
        <v>407</v>
      </c>
      <c r="D408">
        <v>254.02422200000001</v>
      </c>
      <c r="E408">
        <v>8.1989999999999998</v>
      </c>
      <c r="F408">
        <v>242.503705</v>
      </c>
      <c r="G408">
        <v>10.58023</v>
      </c>
      <c r="H408">
        <v>237.463156</v>
      </c>
      <c r="I408">
        <v>6.333723</v>
      </c>
      <c r="J408">
        <v>235.478137</v>
      </c>
      <c r="K408">
        <v>13.956954</v>
      </c>
    </row>
    <row r="409" spans="1:11" x14ac:dyDescent="0.25">
      <c r="A409">
        <v>408</v>
      </c>
    </row>
    <row r="410" spans="1:11" x14ac:dyDescent="0.25">
      <c r="A410">
        <v>409</v>
      </c>
    </row>
    <row r="411" spans="1:11" x14ac:dyDescent="0.25">
      <c r="A411">
        <v>410</v>
      </c>
      <c r="J411">
        <v>37.924568000000008</v>
      </c>
      <c r="K411">
        <v>13.62068</v>
      </c>
    </row>
    <row r="412" spans="1:11" x14ac:dyDescent="0.25">
      <c r="A412">
        <v>411</v>
      </c>
      <c r="D412">
        <v>55.042709000000002</v>
      </c>
      <c r="E412">
        <v>6.8201549999999997</v>
      </c>
    </row>
    <row r="413" spans="1:11" x14ac:dyDescent="0.25">
      <c r="A413">
        <v>412</v>
      </c>
      <c r="D413">
        <v>55.057682000000007</v>
      </c>
      <c r="E413">
        <v>6.8662419999999997</v>
      </c>
    </row>
    <row r="414" spans="1:11" x14ac:dyDescent="0.25">
      <c r="A414">
        <v>413</v>
      </c>
      <c r="D414">
        <v>55.106998000000004</v>
      </c>
      <c r="E414">
        <v>6.8482510000000003</v>
      </c>
    </row>
    <row r="415" spans="1:11" x14ac:dyDescent="0.25">
      <c r="A415">
        <v>414</v>
      </c>
      <c r="D415">
        <v>55.118271000000007</v>
      </c>
      <c r="E415">
        <v>6.828303</v>
      </c>
    </row>
    <row r="416" spans="1:11" x14ac:dyDescent="0.25">
      <c r="A416">
        <v>415</v>
      </c>
      <c r="D416">
        <v>55.087738000000002</v>
      </c>
      <c r="E416">
        <v>6.857882</v>
      </c>
    </row>
    <row r="417" spans="1:9" x14ac:dyDescent="0.25">
      <c r="A417">
        <v>416</v>
      </c>
      <c r="D417">
        <v>55.083767000000002</v>
      </c>
      <c r="E417">
        <v>6.8830679999999997</v>
      </c>
    </row>
    <row r="418" spans="1:9" x14ac:dyDescent="0.25">
      <c r="A418">
        <v>417</v>
      </c>
      <c r="D418">
        <v>55.067261000000002</v>
      </c>
      <c r="E418">
        <v>6.873437</v>
      </c>
    </row>
    <row r="419" spans="1:9" x14ac:dyDescent="0.25">
      <c r="A419">
        <v>418</v>
      </c>
      <c r="D419">
        <v>55.093136000000001</v>
      </c>
      <c r="E419">
        <v>6.8392559999999998</v>
      </c>
      <c r="F419">
        <v>50.523506000000005</v>
      </c>
      <c r="G419">
        <v>10.101470000000001</v>
      </c>
      <c r="H419">
        <v>50.747589000000005</v>
      </c>
      <c r="I419">
        <v>6.6876090000000001</v>
      </c>
    </row>
    <row r="420" spans="1:9" x14ac:dyDescent="0.25">
      <c r="A420">
        <v>419</v>
      </c>
      <c r="D420">
        <v>55.218380000000003</v>
      </c>
      <c r="E420">
        <v>6.7768199999999998</v>
      </c>
      <c r="F420">
        <v>50.517368000000005</v>
      </c>
      <c r="G420">
        <v>10.038928</v>
      </c>
      <c r="H420">
        <v>50.793255000000002</v>
      </c>
      <c r="I420">
        <v>6.7350190000000003</v>
      </c>
    </row>
    <row r="421" spans="1:9" x14ac:dyDescent="0.25">
      <c r="A421">
        <v>420</v>
      </c>
      <c r="D421">
        <v>55.042709000000002</v>
      </c>
      <c r="E421">
        <v>6.8201549999999997</v>
      </c>
      <c r="F421">
        <v>50.499748000000004</v>
      </c>
      <c r="G421">
        <v>10.036493</v>
      </c>
      <c r="H421">
        <v>50.830135000000006</v>
      </c>
      <c r="I421">
        <v>6.7351780000000003</v>
      </c>
    </row>
    <row r="422" spans="1:9" x14ac:dyDescent="0.25">
      <c r="A422">
        <v>421</v>
      </c>
      <c r="D422">
        <v>55.042709000000002</v>
      </c>
      <c r="E422">
        <v>6.8201549999999997</v>
      </c>
      <c r="F422">
        <v>50.506786000000005</v>
      </c>
      <c r="G422">
        <v>10.077976</v>
      </c>
      <c r="H422">
        <v>50.819603000000001</v>
      </c>
      <c r="I422">
        <v>6.7489879999999998</v>
      </c>
    </row>
    <row r="423" spans="1:9" x14ac:dyDescent="0.25">
      <c r="A423">
        <v>422</v>
      </c>
      <c r="F423">
        <v>50.550018000000001</v>
      </c>
      <c r="G423">
        <v>10.084273</v>
      </c>
      <c r="H423">
        <v>50.835476000000007</v>
      </c>
      <c r="I423">
        <v>6.7297799999999999</v>
      </c>
    </row>
    <row r="424" spans="1:9" x14ac:dyDescent="0.25">
      <c r="A424">
        <v>423</v>
      </c>
      <c r="F424">
        <v>50.546417000000005</v>
      </c>
      <c r="G424">
        <v>10.092421999999999</v>
      </c>
      <c r="H424">
        <v>50.846008000000005</v>
      </c>
      <c r="I424">
        <v>6.7260239999999998</v>
      </c>
    </row>
    <row r="425" spans="1:9" x14ac:dyDescent="0.25">
      <c r="A425">
        <v>424</v>
      </c>
      <c r="F425">
        <v>50.561706000000001</v>
      </c>
      <c r="G425">
        <v>10.110359000000001</v>
      </c>
      <c r="H425">
        <v>50.845215000000003</v>
      </c>
      <c r="I425">
        <v>6.7392519999999996</v>
      </c>
    </row>
    <row r="426" spans="1:9" x14ac:dyDescent="0.25">
      <c r="A426">
        <v>425</v>
      </c>
      <c r="F426">
        <v>50.530914000000003</v>
      </c>
      <c r="G426">
        <v>10.098401000000001</v>
      </c>
      <c r="H426">
        <v>50.815792000000002</v>
      </c>
      <c r="I426">
        <v>6.7612629999999996</v>
      </c>
    </row>
    <row r="427" spans="1:9" x14ac:dyDescent="0.25">
      <c r="A427">
        <v>426</v>
      </c>
      <c r="F427">
        <v>50.542187000000006</v>
      </c>
      <c r="G427">
        <v>10.089777</v>
      </c>
      <c r="H427">
        <v>50.810928000000004</v>
      </c>
      <c r="I427">
        <v>6.751792</v>
      </c>
    </row>
    <row r="428" spans="1:9" x14ac:dyDescent="0.25">
      <c r="A428">
        <v>427</v>
      </c>
      <c r="F428">
        <v>50.524616000000002</v>
      </c>
      <c r="G428">
        <v>10.03443</v>
      </c>
      <c r="H428">
        <v>50.832092000000003</v>
      </c>
      <c r="I428">
        <v>6.7016840000000002</v>
      </c>
    </row>
    <row r="429" spans="1:9" x14ac:dyDescent="0.25">
      <c r="A429">
        <v>428</v>
      </c>
      <c r="F429">
        <v>50.531601000000002</v>
      </c>
      <c r="G429">
        <v>10.043742</v>
      </c>
      <c r="H429">
        <v>50.777328000000004</v>
      </c>
      <c r="I429">
        <v>6.7581939999999996</v>
      </c>
    </row>
    <row r="430" spans="1:9" x14ac:dyDescent="0.25">
      <c r="A430">
        <v>429</v>
      </c>
      <c r="F430">
        <v>50.523506000000005</v>
      </c>
      <c r="G430">
        <v>10.101470000000001</v>
      </c>
      <c r="H430">
        <v>50.747589000000005</v>
      </c>
      <c r="I430">
        <v>6.6876090000000001</v>
      </c>
    </row>
    <row r="431" spans="1:9" x14ac:dyDescent="0.25">
      <c r="A431">
        <v>430</v>
      </c>
    </row>
    <row r="432" spans="1:9" x14ac:dyDescent="0.25">
      <c r="A432">
        <v>431</v>
      </c>
    </row>
    <row r="433" spans="1:9" x14ac:dyDescent="0.25">
      <c r="A433">
        <v>432</v>
      </c>
    </row>
    <row r="434" spans="1:9" x14ac:dyDescent="0.25">
      <c r="A434">
        <v>433</v>
      </c>
    </row>
    <row r="435" spans="1:9" x14ac:dyDescent="0.25">
      <c r="A435">
        <v>434</v>
      </c>
    </row>
    <row r="436" spans="1:9" x14ac:dyDescent="0.25">
      <c r="A436">
        <v>435</v>
      </c>
    </row>
    <row r="437" spans="1:9" x14ac:dyDescent="0.25">
      <c r="A437">
        <v>436</v>
      </c>
      <c r="D437">
        <v>72.963656</v>
      </c>
      <c r="E437">
        <v>6.7950359999999996</v>
      </c>
    </row>
    <row r="438" spans="1:9" x14ac:dyDescent="0.25">
      <c r="A438">
        <v>437</v>
      </c>
      <c r="D438">
        <v>73.054057</v>
      </c>
      <c r="E438">
        <v>6.7865029999999997</v>
      </c>
    </row>
    <row r="439" spans="1:9" x14ac:dyDescent="0.25">
      <c r="A439">
        <v>438</v>
      </c>
      <c r="D439">
        <v>73.018462</v>
      </c>
      <c r="E439">
        <v>6.7484479999999998</v>
      </c>
    </row>
    <row r="440" spans="1:9" x14ac:dyDescent="0.25">
      <c r="A440">
        <v>439</v>
      </c>
      <c r="B440">
        <v>75.062819000000005</v>
      </c>
      <c r="C440">
        <v>8.253698</v>
      </c>
      <c r="D440">
        <v>72.994749000000013</v>
      </c>
      <c r="E440">
        <v>6.7555670000000001</v>
      </c>
    </row>
    <row r="441" spans="1:9" x14ac:dyDescent="0.25">
      <c r="A441">
        <v>440</v>
      </c>
      <c r="B441">
        <v>75.104015000000004</v>
      </c>
      <c r="C441">
        <v>8.2558969999999992</v>
      </c>
      <c r="D441">
        <v>73.017624000000012</v>
      </c>
      <c r="E441">
        <v>6.7645710000000001</v>
      </c>
    </row>
    <row r="442" spans="1:9" x14ac:dyDescent="0.25">
      <c r="A442">
        <v>441</v>
      </c>
      <c r="B442">
        <v>75.114746000000011</v>
      </c>
      <c r="C442">
        <v>8.2618120000000008</v>
      </c>
      <c r="D442">
        <v>73.023068000000009</v>
      </c>
      <c r="E442">
        <v>6.8073889999999997</v>
      </c>
    </row>
    <row r="443" spans="1:9" x14ac:dyDescent="0.25">
      <c r="A443">
        <v>442</v>
      </c>
      <c r="B443">
        <v>75.072032000000007</v>
      </c>
      <c r="C443">
        <v>8.2837449999999997</v>
      </c>
      <c r="D443">
        <v>72.957950000000011</v>
      </c>
      <c r="E443">
        <v>6.6872559999999996</v>
      </c>
    </row>
    <row r="444" spans="1:9" x14ac:dyDescent="0.25">
      <c r="A444">
        <v>443</v>
      </c>
      <c r="B444">
        <v>75.052612000000011</v>
      </c>
      <c r="C444">
        <v>8.2694539999999996</v>
      </c>
      <c r="D444">
        <v>72.96318500000001</v>
      </c>
      <c r="E444">
        <v>6.7131150000000002</v>
      </c>
    </row>
    <row r="445" spans="1:9" x14ac:dyDescent="0.25">
      <c r="A445">
        <v>444</v>
      </c>
      <c r="B445">
        <v>75.098623000000003</v>
      </c>
      <c r="C445">
        <v>8.2497720000000001</v>
      </c>
      <c r="D445">
        <v>72.963656</v>
      </c>
      <c r="E445">
        <v>6.7950359999999996</v>
      </c>
    </row>
    <row r="446" spans="1:9" x14ac:dyDescent="0.25">
      <c r="A446">
        <v>445</v>
      </c>
      <c r="B446">
        <v>75.070305000000005</v>
      </c>
      <c r="C446">
        <v>8.2083139999999997</v>
      </c>
      <c r="F446">
        <v>72.740402000000003</v>
      </c>
      <c r="G446">
        <v>8.7836449999999999</v>
      </c>
      <c r="H446">
        <v>72.997314000000003</v>
      </c>
      <c r="I446">
        <v>5.6836859999999998</v>
      </c>
    </row>
    <row r="447" spans="1:9" x14ac:dyDescent="0.25">
      <c r="A447">
        <v>446</v>
      </c>
      <c r="B447">
        <v>75.062819000000005</v>
      </c>
      <c r="C447">
        <v>8.253698</v>
      </c>
      <c r="F447">
        <v>72.714072000000002</v>
      </c>
      <c r="G447">
        <v>8.7760549999999995</v>
      </c>
      <c r="H447">
        <v>73.040656000000013</v>
      </c>
      <c r="I447">
        <v>5.6239600000000003</v>
      </c>
    </row>
    <row r="448" spans="1:9" x14ac:dyDescent="0.25">
      <c r="A448">
        <v>447</v>
      </c>
      <c r="F448">
        <v>72.750033000000002</v>
      </c>
      <c r="G448">
        <v>8.7704529999999998</v>
      </c>
      <c r="H448">
        <v>73.030554000000009</v>
      </c>
      <c r="I448">
        <v>5.662852</v>
      </c>
    </row>
    <row r="449" spans="1:9" x14ac:dyDescent="0.25">
      <c r="A449">
        <v>448</v>
      </c>
      <c r="F449">
        <v>72.757519000000002</v>
      </c>
      <c r="G449">
        <v>8.756373</v>
      </c>
      <c r="H449">
        <v>73.024272000000011</v>
      </c>
      <c r="I449">
        <v>5.6755719999999998</v>
      </c>
    </row>
    <row r="450" spans="1:9" x14ac:dyDescent="0.25">
      <c r="A450">
        <v>449</v>
      </c>
      <c r="F450">
        <v>72.780132000000009</v>
      </c>
      <c r="G450">
        <v>8.7855299999999996</v>
      </c>
      <c r="H450">
        <v>73.016158000000004</v>
      </c>
      <c r="I450">
        <v>5.6599209999999998</v>
      </c>
    </row>
    <row r="451" spans="1:9" x14ac:dyDescent="0.25">
      <c r="A451">
        <v>450</v>
      </c>
      <c r="F451">
        <v>72.76406200000001</v>
      </c>
      <c r="G451">
        <v>8.8052109999999999</v>
      </c>
      <c r="H451">
        <v>73.017676000000009</v>
      </c>
      <c r="I451">
        <v>5.6523830000000004</v>
      </c>
    </row>
    <row r="452" spans="1:9" x14ac:dyDescent="0.25">
      <c r="A452">
        <v>451</v>
      </c>
      <c r="F452">
        <v>72.770239000000004</v>
      </c>
      <c r="G452">
        <v>8.8111270000000008</v>
      </c>
      <c r="H452">
        <v>72.997942000000009</v>
      </c>
      <c r="I452">
        <v>5.6420190000000003</v>
      </c>
    </row>
    <row r="453" spans="1:9" x14ac:dyDescent="0.25">
      <c r="A453">
        <v>452</v>
      </c>
      <c r="F453">
        <v>72.820805000000007</v>
      </c>
      <c r="G453">
        <v>8.83887</v>
      </c>
      <c r="H453">
        <v>73.030239000000009</v>
      </c>
      <c r="I453">
        <v>5.6387210000000003</v>
      </c>
    </row>
    <row r="454" spans="1:9" x14ac:dyDescent="0.25">
      <c r="A454">
        <v>453</v>
      </c>
      <c r="F454">
        <v>72.740402000000003</v>
      </c>
      <c r="G454">
        <v>8.7836449999999999</v>
      </c>
      <c r="H454">
        <v>72.997314000000003</v>
      </c>
      <c r="I454">
        <v>5.6836859999999998</v>
      </c>
    </row>
    <row r="455" spans="1:9" x14ac:dyDescent="0.25">
      <c r="A455">
        <v>454</v>
      </c>
    </row>
    <row r="456" spans="1:9" x14ac:dyDescent="0.25">
      <c r="A456">
        <v>455</v>
      </c>
    </row>
    <row r="457" spans="1:9" x14ac:dyDescent="0.25">
      <c r="A457">
        <v>456</v>
      </c>
    </row>
    <row r="458" spans="1:9" x14ac:dyDescent="0.25">
      <c r="A458">
        <v>457</v>
      </c>
    </row>
    <row r="459" spans="1:9" x14ac:dyDescent="0.25">
      <c r="A459">
        <v>458</v>
      </c>
    </row>
    <row r="460" spans="1:9" x14ac:dyDescent="0.25">
      <c r="A460">
        <v>459</v>
      </c>
    </row>
    <row r="461" spans="1:9" x14ac:dyDescent="0.25">
      <c r="A461">
        <v>460</v>
      </c>
    </row>
    <row r="462" spans="1:9" x14ac:dyDescent="0.25">
      <c r="A462">
        <v>461</v>
      </c>
      <c r="B462">
        <v>95.232836000000006</v>
      </c>
      <c r="C462">
        <v>9.9733040000000006</v>
      </c>
    </row>
    <row r="463" spans="1:9" x14ac:dyDescent="0.25">
      <c r="A463">
        <v>462</v>
      </c>
      <c r="B463">
        <v>95.223151999999999</v>
      </c>
      <c r="C463">
        <v>10.009264999999999</v>
      </c>
    </row>
    <row r="464" spans="1:9" x14ac:dyDescent="0.25">
      <c r="A464">
        <v>463</v>
      </c>
      <c r="B464">
        <v>95.220064000000008</v>
      </c>
      <c r="C464">
        <v>10.021618999999999</v>
      </c>
      <c r="D464">
        <v>96.461702000000002</v>
      </c>
      <c r="E464">
        <v>8.0698080000000001</v>
      </c>
    </row>
    <row r="465" spans="1:9" x14ac:dyDescent="0.25">
      <c r="A465">
        <v>464</v>
      </c>
      <c r="B465">
        <v>95.232679000000005</v>
      </c>
      <c r="C465">
        <v>10.008689</v>
      </c>
      <c r="D465">
        <v>96.454584000000011</v>
      </c>
      <c r="E465">
        <v>8.0360980000000009</v>
      </c>
    </row>
    <row r="466" spans="1:9" x14ac:dyDescent="0.25">
      <c r="A466">
        <v>465</v>
      </c>
      <c r="B466">
        <v>95.20587900000001</v>
      </c>
      <c r="C466">
        <v>10.043866</v>
      </c>
      <c r="D466">
        <v>96.463115000000016</v>
      </c>
      <c r="E466">
        <v>8.0479280000000006</v>
      </c>
    </row>
    <row r="467" spans="1:9" x14ac:dyDescent="0.25">
      <c r="A467">
        <v>466</v>
      </c>
      <c r="B467">
        <v>95.192636000000007</v>
      </c>
      <c r="C467">
        <v>10.054753</v>
      </c>
      <c r="D467">
        <v>96.433122000000012</v>
      </c>
      <c r="E467">
        <v>8.0392379999999992</v>
      </c>
    </row>
    <row r="468" spans="1:9" x14ac:dyDescent="0.25">
      <c r="A468">
        <v>467</v>
      </c>
      <c r="B468">
        <v>95.261627000000004</v>
      </c>
      <c r="C468">
        <v>10.000419000000001</v>
      </c>
      <c r="D468">
        <v>96.466937999999999</v>
      </c>
      <c r="E468">
        <v>8.0256290000000003</v>
      </c>
    </row>
    <row r="469" spans="1:9" x14ac:dyDescent="0.25">
      <c r="A469">
        <v>468</v>
      </c>
      <c r="B469">
        <v>95.232836000000006</v>
      </c>
      <c r="C469">
        <v>9.9733040000000006</v>
      </c>
      <c r="D469">
        <v>96.461702000000002</v>
      </c>
      <c r="E469">
        <v>8.0698080000000001</v>
      </c>
      <c r="H469">
        <v>94.183098000000001</v>
      </c>
      <c r="I469">
        <v>7.1349669999999996</v>
      </c>
    </row>
    <row r="470" spans="1:9" x14ac:dyDescent="0.25">
      <c r="A470">
        <v>469</v>
      </c>
      <c r="D470">
        <v>96.461702000000002</v>
      </c>
      <c r="E470">
        <v>8.0698080000000001</v>
      </c>
      <c r="F470">
        <v>93.432094000000006</v>
      </c>
      <c r="G470">
        <v>10.489850000000001</v>
      </c>
      <c r="H470">
        <v>94.142687000000009</v>
      </c>
      <c r="I470">
        <v>7.0321610000000003</v>
      </c>
    </row>
    <row r="471" spans="1:9" x14ac:dyDescent="0.25">
      <c r="A471">
        <v>470</v>
      </c>
      <c r="F471">
        <v>93.441936000000013</v>
      </c>
      <c r="G471">
        <v>10.519112</v>
      </c>
      <c r="H471">
        <v>94.179016000000004</v>
      </c>
      <c r="I471">
        <v>7.0525229999999999</v>
      </c>
    </row>
    <row r="472" spans="1:9" x14ac:dyDescent="0.25">
      <c r="A472">
        <v>471</v>
      </c>
      <c r="F472">
        <v>93.459682000000015</v>
      </c>
      <c r="G472">
        <v>10.533454000000001</v>
      </c>
      <c r="H472">
        <v>94.152633000000009</v>
      </c>
      <c r="I472">
        <v>7.1051310000000001</v>
      </c>
    </row>
    <row r="473" spans="1:9" x14ac:dyDescent="0.25">
      <c r="A473">
        <v>472</v>
      </c>
      <c r="F473">
        <v>93.488838000000015</v>
      </c>
      <c r="G473">
        <v>10.552141000000001</v>
      </c>
      <c r="H473">
        <v>94.133369000000016</v>
      </c>
      <c r="I473">
        <v>7.1313560000000003</v>
      </c>
    </row>
    <row r="474" spans="1:9" x14ac:dyDescent="0.25">
      <c r="A474">
        <v>473</v>
      </c>
      <c r="F474">
        <v>93.450992000000014</v>
      </c>
      <c r="G474">
        <v>10.555020000000001</v>
      </c>
      <c r="H474">
        <v>94.168754000000007</v>
      </c>
      <c r="I474">
        <v>7.1088480000000001</v>
      </c>
    </row>
    <row r="475" spans="1:9" x14ac:dyDescent="0.25">
      <c r="A475">
        <v>474</v>
      </c>
      <c r="F475">
        <v>93.41785800000001</v>
      </c>
      <c r="G475">
        <v>10.577109999999999</v>
      </c>
      <c r="H475">
        <v>94.18938</v>
      </c>
      <c r="I475">
        <v>7.1034030000000001</v>
      </c>
    </row>
    <row r="476" spans="1:9" x14ac:dyDescent="0.25">
      <c r="A476">
        <v>475</v>
      </c>
      <c r="F476">
        <v>93.410738000000009</v>
      </c>
      <c r="G476">
        <v>10.652122</v>
      </c>
      <c r="H476">
        <v>94.125309000000016</v>
      </c>
      <c r="I476">
        <v>7.0628359999999999</v>
      </c>
    </row>
    <row r="477" spans="1:9" x14ac:dyDescent="0.25">
      <c r="A477">
        <v>476</v>
      </c>
      <c r="F477">
        <v>93.432094000000006</v>
      </c>
      <c r="G477">
        <v>10.489850000000001</v>
      </c>
      <c r="H477">
        <v>94.183098000000001</v>
      </c>
      <c r="I477">
        <v>7.1349669999999996</v>
      </c>
    </row>
    <row r="478" spans="1:9" x14ac:dyDescent="0.25">
      <c r="A478">
        <v>477</v>
      </c>
    </row>
    <row r="479" spans="1:9" x14ac:dyDescent="0.25">
      <c r="A479">
        <v>478</v>
      </c>
    </row>
    <row r="480" spans="1:9" x14ac:dyDescent="0.25">
      <c r="A480">
        <v>479</v>
      </c>
    </row>
    <row r="481" spans="1:9" x14ac:dyDescent="0.25">
      <c r="A481">
        <v>480</v>
      </c>
    </row>
    <row r="482" spans="1:9" x14ac:dyDescent="0.25">
      <c r="A482">
        <v>481</v>
      </c>
    </row>
    <row r="483" spans="1:9" x14ac:dyDescent="0.25">
      <c r="A483">
        <v>482</v>
      </c>
    </row>
    <row r="484" spans="1:9" x14ac:dyDescent="0.25">
      <c r="A484">
        <v>483</v>
      </c>
      <c r="D484">
        <v>121.826864</v>
      </c>
      <c r="E484">
        <v>6.7298650000000002</v>
      </c>
    </row>
    <row r="485" spans="1:9" x14ac:dyDescent="0.25">
      <c r="A485">
        <v>484</v>
      </c>
      <c r="B485">
        <v>124.792349</v>
      </c>
      <c r="C485">
        <v>8.7697730000000007</v>
      </c>
      <c r="D485">
        <v>121.83278100000001</v>
      </c>
      <c r="E485">
        <v>6.7803259999999996</v>
      </c>
    </row>
    <row r="486" spans="1:9" x14ac:dyDescent="0.25">
      <c r="A486">
        <v>485</v>
      </c>
      <c r="B486">
        <v>124.73256800000001</v>
      </c>
      <c r="C486">
        <v>8.8181930000000008</v>
      </c>
      <c r="D486">
        <v>121.852777</v>
      </c>
      <c r="E486">
        <v>6.7472440000000002</v>
      </c>
    </row>
    <row r="487" spans="1:9" x14ac:dyDescent="0.25">
      <c r="A487">
        <v>486</v>
      </c>
      <c r="B487">
        <v>124.77203900000001</v>
      </c>
      <c r="C487">
        <v>8.8429529999999996</v>
      </c>
      <c r="D487">
        <v>121.84251600000002</v>
      </c>
      <c r="E487">
        <v>6.7275619999999998</v>
      </c>
    </row>
    <row r="488" spans="1:9" x14ac:dyDescent="0.25">
      <c r="A488">
        <v>487</v>
      </c>
      <c r="B488">
        <v>124.73011200000001</v>
      </c>
      <c r="C488">
        <v>8.8661949999999994</v>
      </c>
      <c r="D488">
        <v>121.879839</v>
      </c>
      <c r="E488">
        <v>6.7416960000000001</v>
      </c>
    </row>
    <row r="489" spans="1:9" x14ac:dyDescent="0.25">
      <c r="A489">
        <v>488</v>
      </c>
      <c r="B489">
        <v>124.721575</v>
      </c>
      <c r="C489">
        <v>8.8813220000000008</v>
      </c>
      <c r="D489">
        <v>121.867536</v>
      </c>
      <c r="E489">
        <v>6.7851939999999997</v>
      </c>
    </row>
    <row r="490" spans="1:9" x14ac:dyDescent="0.25">
      <c r="A490">
        <v>489</v>
      </c>
      <c r="B490">
        <v>124.75827200000001</v>
      </c>
      <c r="C490">
        <v>8.8702760000000005</v>
      </c>
      <c r="D490">
        <v>121.88601500000001</v>
      </c>
      <c r="E490">
        <v>6.763471</v>
      </c>
    </row>
    <row r="491" spans="1:9" x14ac:dyDescent="0.25">
      <c r="A491">
        <v>490</v>
      </c>
      <c r="B491">
        <v>124.75779900000001</v>
      </c>
      <c r="C491">
        <v>8.8052109999999999</v>
      </c>
      <c r="D491">
        <v>121.826864</v>
      </c>
      <c r="E491">
        <v>6.7298650000000002</v>
      </c>
    </row>
    <row r="492" spans="1:9" x14ac:dyDescent="0.25">
      <c r="A492">
        <v>491</v>
      </c>
      <c r="B492">
        <v>124.792349</v>
      </c>
      <c r="C492">
        <v>8.7697730000000007</v>
      </c>
      <c r="H492">
        <v>124.150434</v>
      </c>
      <c r="I492">
        <v>5.4356200000000001</v>
      </c>
    </row>
    <row r="493" spans="1:9" x14ac:dyDescent="0.25">
      <c r="A493">
        <v>492</v>
      </c>
      <c r="B493">
        <v>124.792349</v>
      </c>
      <c r="C493">
        <v>8.7697730000000007</v>
      </c>
      <c r="F493">
        <v>124.60651900000001</v>
      </c>
      <c r="G493">
        <v>9.8037030000000005</v>
      </c>
      <c r="H493">
        <v>124.22968500000002</v>
      </c>
      <c r="I493">
        <v>5.5140339999999997</v>
      </c>
    </row>
    <row r="494" spans="1:9" x14ac:dyDescent="0.25">
      <c r="A494">
        <v>493</v>
      </c>
      <c r="F494">
        <v>124.615419</v>
      </c>
      <c r="G494">
        <v>9.8666750000000008</v>
      </c>
      <c r="H494">
        <v>124.15367700000002</v>
      </c>
      <c r="I494">
        <v>5.421278</v>
      </c>
    </row>
    <row r="495" spans="1:9" x14ac:dyDescent="0.25">
      <c r="A495">
        <v>494</v>
      </c>
      <c r="F495">
        <v>124.620287</v>
      </c>
      <c r="G495">
        <v>9.8790289999999992</v>
      </c>
      <c r="H495">
        <v>124.080499</v>
      </c>
      <c r="I495">
        <v>5.4004440000000002</v>
      </c>
    </row>
    <row r="496" spans="1:9" x14ac:dyDescent="0.25">
      <c r="A496">
        <v>495</v>
      </c>
      <c r="F496">
        <v>124.65792200000001</v>
      </c>
      <c r="G496">
        <v>9.8725909999999999</v>
      </c>
      <c r="H496">
        <v>124.093637</v>
      </c>
      <c r="I496">
        <v>5.3942670000000001</v>
      </c>
    </row>
    <row r="497" spans="1:9" x14ac:dyDescent="0.25">
      <c r="A497">
        <v>496</v>
      </c>
      <c r="F497">
        <v>124.69404</v>
      </c>
      <c r="G497">
        <v>9.8412360000000003</v>
      </c>
      <c r="H497">
        <v>124.11515200000001</v>
      </c>
      <c r="I497">
        <v>5.3857350000000004</v>
      </c>
    </row>
    <row r="498" spans="1:9" x14ac:dyDescent="0.25">
      <c r="A498">
        <v>497</v>
      </c>
      <c r="F498">
        <v>124.71963700000001</v>
      </c>
      <c r="G498">
        <v>9.8453180000000007</v>
      </c>
      <c r="H498">
        <v>124.174879</v>
      </c>
      <c r="I498">
        <v>5.3665760000000002</v>
      </c>
    </row>
    <row r="499" spans="1:9" x14ac:dyDescent="0.25">
      <c r="A499">
        <v>498</v>
      </c>
      <c r="F499">
        <v>124.65776600000001</v>
      </c>
      <c r="G499">
        <v>9.8186750000000007</v>
      </c>
      <c r="H499">
        <v>124.209215</v>
      </c>
      <c r="I499">
        <v>5.3851069999999996</v>
      </c>
    </row>
    <row r="500" spans="1:9" x14ac:dyDescent="0.25">
      <c r="A500">
        <v>499</v>
      </c>
      <c r="F500">
        <v>124.60651900000001</v>
      </c>
      <c r="G500">
        <v>9.8037030000000005</v>
      </c>
      <c r="H500">
        <v>124.150434</v>
      </c>
      <c r="I500">
        <v>5.4356200000000001</v>
      </c>
    </row>
    <row r="501" spans="1:9" x14ac:dyDescent="0.25">
      <c r="A501">
        <v>500</v>
      </c>
    </row>
    <row r="502" spans="1:9" x14ac:dyDescent="0.25">
      <c r="A502">
        <v>501</v>
      </c>
      <c r="D502">
        <v>151.846003</v>
      </c>
      <c r="E502">
        <v>8.471743</v>
      </c>
    </row>
    <row r="503" spans="1:9" x14ac:dyDescent="0.25">
      <c r="A503">
        <v>502</v>
      </c>
      <c r="D503">
        <v>151.83099899999999</v>
      </c>
      <c r="E503">
        <v>8.4260459999999995</v>
      </c>
    </row>
    <row r="504" spans="1:9" x14ac:dyDescent="0.25">
      <c r="A504">
        <v>503</v>
      </c>
      <c r="D504">
        <v>151.87722200000002</v>
      </c>
      <c r="E504">
        <v>8.4993809999999996</v>
      </c>
    </row>
    <row r="505" spans="1:9" x14ac:dyDescent="0.25">
      <c r="A505">
        <v>504</v>
      </c>
      <c r="D505">
        <v>151.86822000000001</v>
      </c>
      <c r="E505">
        <v>8.4750589999999999</v>
      </c>
    </row>
    <row r="506" spans="1:9" x14ac:dyDescent="0.25">
      <c r="A506">
        <v>505</v>
      </c>
      <c r="D506">
        <v>151.86516599999999</v>
      </c>
      <c r="E506">
        <v>8.4347860000000008</v>
      </c>
    </row>
    <row r="507" spans="1:9" x14ac:dyDescent="0.25">
      <c r="A507">
        <v>506</v>
      </c>
      <c r="B507">
        <v>156.06076400000001</v>
      </c>
      <c r="C507">
        <v>10.320004000000001</v>
      </c>
      <c r="D507">
        <v>151.87653800000001</v>
      </c>
      <c r="E507">
        <v>8.4202560000000002</v>
      </c>
    </row>
    <row r="508" spans="1:9" x14ac:dyDescent="0.25">
      <c r="A508">
        <v>507</v>
      </c>
      <c r="B508">
        <v>156.092825</v>
      </c>
      <c r="C508">
        <v>10.303843000000001</v>
      </c>
      <c r="D508">
        <v>151.95160899999999</v>
      </c>
      <c r="E508">
        <v>8.4587389999999996</v>
      </c>
    </row>
    <row r="509" spans="1:9" x14ac:dyDescent="0.25">
      <c r="A509">
        <v>508</v>
      </c>
      <c r="B509">
        <v>156.027387</v>
      </c>
      <c r="C509">
        <v>10.300735</v>
      </c>
      <c r="D509">
        <v>151.846003</v>
      </c>
      <c r="E509">
        <v>8.471743</v>
      </c>
    </row>
    <row r="510" spans="1:9" x14ac:dyDescent="0.25">
      <c r="A510">
        <v>509</v>
      </c>
      <c r="B510">
        <v>156.03944200000001</v>
      </c>
      <c r="C510">
        <v>10.291100999999999</v>
      </c>
      <c r="D510">
        <v>151.846003</v>
      </c>
      <c r="E510">
        <v>8.471743</v>
      </c>
    </row>
    <row r="511" spans="1:9" x14ac:dyDescent="0.25">
      <c r="A511">
        <v>510</v>
      </c>
      <c r="B511">
        <v>156.09972099999999</v>
      </c>
      <c r="C511">
        <v>10.294155</v>
      </c>
    </row>
    <row r="512" spans="1:9" x14ac:dyDescent="0.25">
      <c r="A512">
        <v>511</v>
      </c>
      <c r="B512">
        <v>156.04586599999999</v>
      </c>
      <c r="C512">
        <v>10.260831</v>
      </c>
    </row>
    <row r="513" spans="1:9" x14ac:dyDescent="0.25">
      <c r="A513">
        <v>512</v>
      </c>
      <c r="B513">
        <v>155.97405800000001</v>
      </c>
      <c r="C513">
        <v>10.203500999999999</v>
      </c>
    </row>
    <row r="514" spans="1:9" x14ac:dyDescent="0.25">
      <c r="A514">
        <v>513</v>
      </c>
      <c r="B514">
        <v>156.06076400000001</v>
      </c>
      <c r="C514">
        <v>10.320004000000001</v>
      </c>
      <c r="F514">
        <v>155.511571</v>
      </c>
      <c r="G514">
        <v>10.695309999999999</v>
      </c>
      <c r="H514">
        <v>155.43986899999999</v>
      </c>
      <c r="I514">
        <v>7.4856480000000003</v>
      </c>
    </row>
    <row r="515" spans="1:9" x14ac:dyDescent="0.25">
      <c r="A515">
        <v>514</v>
      </c>
      <c r="F515">
        <v>155.59096</v>
      </c>
      <c r="G515">
        <v>10.680622</v>
      </c>
      <c r="H515">
        <v>155.506675</v>
      </c>
      <c r="I515">
        <v>7.4243170000000003</v>
      </c>
    </row>
    <row r="516" spans="1:9" x14ac:dyDescent="0.25">
      <c r="A516">
        <v>515</v>
      </c>
      <c r="F516">
        <v>155.60522600000002</v>
      </c>
      <c r="G516">
        <v>10.698836999999999</v>
      </c>
      <c r="H516">
        <v>155.53215499999999</v>
      </c>
      <c r="I516">
        <v>7.42</v>
      </c>
    </row>
    <row r="517" spans="1:9" x14ac:dyDescent="0.25">
      <c r="A517">
        <v>516</v>
      </c>
      <c r="F517">
        <v>155.61728199999999</v>
      </c>
      <c r="G517">
        <v>10.688203</v>
      </c>
      <c r="H517">
        <v>155.54421100000002</v>
      </c>
      <c r="I517">
        <v>7.3996789999999999</v>
      </c>
    </row>
    <row r="518" spans="1:9" x14ac:dyDescent="0.25">
      <c r="A518">
        <v>517</v>
      </c>
      <c r="F518">
        <v>155.56353200000001</v>
      </c>
      <c r="G518">
        <v>10.686045</v>
      </c>
      <c r="H518">
        <v>155.516257</v>
      </c>
      <c r="I518">
        <v>7.3946779999999999</v>
      </c>
    </row>
    <row r="519" spans="1:9" x14ac:dyDescent="0.25">
      <c r="A519">
        <v>518</v>
      </c>
      <c r="F519">
        <v>155.47029800000001</v>
      </c>
      <c r="G519">
        <v>10.689465999999999</v>
      </c>
      <c r="H519">
        <v>155.39701600000001</v>
      </c>
      <c r="I519">
        <v>7.3784109999999998</v>
      </c>
    </row>
    <row r="520" spans="1:9" x14ac:dyDescent="0.25">
      <c r="A520">
        <v>519</v>
      </c>
      <c r="F520">
        <v>155.440763</v>
      </c>
      <c r="G520">
        <v>10.666143999999999</v>
      </c>
      <c r="H520">
        <v>155.40938700000001</v>
      </c>
      <c r="I520">
        <v>7.3548780000000002</v>
      </c>
    </row>
    <row r="521" spans="1:9" x14ac:dyDescent="0.25">
      <c r="A521">
        <v>520</v>
      </c>
      <c r="F521">
        <v>155.511571</v>
      </c>
      <c r="G521">
        <v>10.695309999999999</v>
      </c>
      <c r="H521">
        <v>155.43986899999999</v>
      </c>
      <c r="I521">
        <v>7.4856480000000003</v>
      </c>
    </row>
    <row r="522" spans="1:9" x14ac:dyDescent="0.25">
      <c r="A522">
        <v>521</v>
      </c>
      <c r="F522">
        <v>155.511571</v>
      </c>
      <c r="G522">
        <v>10.695309999999999</v>
      </c>
    </row>
    <row r="523" spans="1:9" x14ac:dyDescent="0.25">
      <c r="A523">
        <v>522</v>
      </c>
    </row>
    <row r="524" spans="1:9" x14ac:dyDescent="0.25">
      <c r="A524">
        <v>523</v>
      </c>
    </row>
    <row r="525" spans="1:9" x14ac:dyDescent="0.25">
      <c r="A525">
        <v>524</v>
      </c>
    </row>
    <row r="526" spans="1:9" x14ac:dyDescent="0.25">
      <c r="A526">
        <v>525</v>
      </c>
    </row>
    <row r="527" spans="1:9" x14ac:dyDescent="0.25">
      <c r="A527">
        <v>526</v>
      </c>
    </row>
    <row r="528" spans="1:9" x14ac:dyDescent="0.25">
      <c r="A528">
        <v>527</v>
      </c>
      <c r="D528">
        <v>177.637642</v>
      </c>
      <c r="E528">
        <v>9.5440679999999993</v>
      </c>
    </row>
    <row r="529" spans="1:9" x14ac:dyDescent="0.25">
      <c r="A529">
        <v>528</v>
      </c>
      <c r="D529">
        <v>177.69971100000001</v>
      </c>
      <c r="E529">
        <v>9.5791299999999993</v>
      </c>
    </row>
    <row r="530" spans="1:9" x14ac:dyDescent="0.25">
      <c r="A530">
        <v>529</v>
      </c>
      <c r="D530">
        <v>177.696394</v>
      </c>
      <c r="E530">
        <v>9.5661280000000009</v>
      </c>
    </row>
    <row r="531" spans="1:9" x14ac:dyDescent="0.25">
      <c r="A531">
        <v>530</v>
      </c>
      <c r="B531">
        <v>181.50963000000002</v>
      </c>
      <c r="C531">
        <v>10.898783999999999</v>
      </c>
      <c r="D531">
        <v>177.659649</v>
      </c>
      <c r="E531">
        <v>9.5630210000000009</v>
      </c>
    </row>
    <row r="532" spans="1:9" x14ac:dyDescent="0.25">
      <c r="A532">
        <v>531</v>
      </c>
      <c r="B532">
        <v>181.537745</v>
      </c>
      <c r="C532">
        <v>10.903836999999999</v>
      </c>
      <c r="D532">
        <v>177.70139499999999</v>
      </c>
      <c r="E532">
        <v>9.5528080000000006</v>
      </c>
    </row>
    <row r="533" spans="1:9" x14ac:dyDescent="0.25">
      <c r="A533">
        <v>532</v>
      </c>
      <c r="B533">
        <v>181.53679499999998</v>
      </c>
      <c r="C533">
        <v>10.913207999999999</v>
      </c>
      <c r="D533">
        <v>177.65448800000001</v>
      </c>
      <c r="E533">
        <v>9.5393299999999996</v>
      </c>
    </row>
    <row r="534" spans="1:9" x14ac:dyDescent="0.25">
      <c r="A534">
        <v>533</v>
      </c>
      <c r="B534">
        <v>181.52531999999999</v>
      </c>
      <c r="C534">
        <v>10.902258</v>
      </c>
      <c r="D534">
        <v>177.767359</v>
      </c>
      <c r="E534">
        <v>9.5031110000000005</v>
      </c>
    </row>
    <row r="535" spans="1:9" x14ac:dyDescent="0.25">
      <c r="A535">
        <v>534</v>
      </c>
      <c r="B535">
        <v>181.52684600000001</v>
      </c>
      <c r="C535">
        <v>10.906469</v>
      </c>
      <c r="D535">
        <v>177.637642</v>
      </c>
      <c r="E535">
        <v>9.5440679999999993</v>
      </c>
    </row>
    <row r="536" spans="1:9" x14ac:dyDescent="0.25">
      <c r="A536">
        <v>535</v>
      </c>
      <c r="B536">
        <v>181.53352999999998</v>
      </c>
      <c r="C536">
        <v>10.873671999999999</v>
      </c>
    </row>
    <row r="537" spans="1:9" x14ac:dyDescent="0.25">
      <c r="A537">
        <v>536</v>
      </c>
      <c r="B537">
        <v>181.526636</v>
      </c>
      <c r="C537">
        <v>10.848770999999999</v>
      </c>
    </row>
    <row r="538" spans="1:9" x14ac:dyDescent="0.25">
      <c r="A538">
        <v>537</v>
      </c>
      <c r="B538">
        <v>181.50963000000002</v>
      </c>
      <c r="C538">
        <v>10.898783999999999</v>
      </c>
    </row>
    <row r="539" spans="1:9" x14ac:dyDescent="0.25">
      <c r="A539">
        <v>538</v>
      </c>
    </row>
    <row r="540" spans="1:9" x14ac:dyDescent="0.25">
      <c r="A540">
        <v>539</v>
      </c>
      <c r="F540">
        <v>182.008284</v>
      </c>
      <c r="G540">
        <v>11.129263</v>
      </c>
      <c r="H540">
        <v>183.093458</v>
      </c>
      <c r="I540">
        <v>8.0642180000000003</v>
      </c>
    </row>
    <row r="541" spans="1:9" x14ac:dyDescent="0.25">
      <c r="A541">
        <v>540</v>
      </c>
      <c r="F541">
        <v>182.08667199999999</v>
      </c>
      <c r="G541">
        <v>11.165272</v>
      </c>
      <c r="H541">
        <v>183.13320400000001</v>
      </c>
      <c r="I541">
        <v>8.0665859999999991</v>
      </c>
    </row>
    <row r="542" spans="1:9" x14ac:dyDescent="0.25">
      <c r="A542">
        <v>541</v>
      </c>
      <c r="F542">
        <v>182.09441200000001</v>
      </c>
      <c r="G542">
        <v>11.167956</v>
      </c>
      <c r="H542">
        <v>183.17410899999999</v>
      </c>
      <c r="I542">
        <v>8.0854330000000001</v>
      </c>
    </row>
    <row r="543" spans="1:9" x14ac:dyDescent="0.25">
      <c r="A543">
        <v>542</v>
      </c>
      <c r="F543">
        <v>182.092623</v>
      </c>
      <c r="G543">
        <v>11.172221</v>
      </c>
      <c r="H543">
        <v>183.15262799999999</v>
      </c>
      <c r="I543">
        <v>8.0893289999999993</v>
      </c>
    </row>
    <row r="544" spans="1:9" x14ac:dyDescent="0.25">
      <c r="A544">
        <v>543</v>
      </c>
      <c r="F544">
        <v>182.04234500000001</v>
      </c>
      <c r="G544">
        <v>11.152532000000001</v>
      </c>
      <c r="H544">
        <v>183.09440499999999</v>
      </c>
      <c r="I544">
        <v>8.0955929999999992</v>
      </c>
    </row>
    <row r="545" spans="1:9" x14ac:dyDescent="0.25">
      <c r="A545">
        <v>544</v>
      </c>
      <c r="F545">
        <v>182.03097400000001</v>
      </c>
      <c r="G545">
        <v>11.177906999999999</v>
      </c>
      <c r="H545">
        <v>183.107775</v>
      </c>
      <c r="I545">
        <v>8.0581630000000004</v>
      </c>
    </row>
    <row r="546" spans="1:9" x14ac:dyDescent="0.25">
      <c r="A546">
        <v>545</v>
      </c>
      <c r="F546">
        <v>182.06024400000001</v>
      </c>
      <c r="G546">
        <v>11.151111</v>
      </c>
      <c r="H546">
        <v>183.16642200000001</v>
      </c>
      <c r="I546">
        <v>8.0077809999999996</v>
      </c>
    </row>
    <row r="547" spans="1:9" x14ac:dyDescent="0.25">
      <c r="A547">
        <v>546</v>
      </c>
      <c r="D547">
        <v>202.00791800000002</v>
      </c>
      <c r="E547">
        <v>8.6823230000000002</v>
      </c>
      <c r="F547">
        <v>182.008284</v>
      </c>
      <c r="G547">
        <v>11.129263</v>
      </c>
      <c r="H547">
        <v>183.093458</v>
      </c>
      <c r="I547">
        <v>8.0642180000000003</v>
      </c>
    </row>
    <row r="548" spans="1:9" x14ac:dyDescent="0.25">
      <c r="A548">
        <v>547</v>
      </c>
      <c r="D548">
        <v>202.007338</v>
      </c>
      <c r="E548">
        <v>8.7200690000000005</v>
      </c>
      <c r="H548">
        <v>183.093458</v>
      </c>
      <c r="I548">
        <v>8.0642180000000003</v>
      </c>
    </row>
    <row r="549" spans="1:9" x14ac:dyDescent="0.25">
      <c r="A549">
        <v>548</v>
      </c>
      <c r="D549">
        <v>201.984858</v>
      </c>
      <c r="E549">
        <v>8.6892189999999996</v>
      </c>
    </row>
    <row r="550" spans="1:9" x14ac:dyDescent="0.25">
      <c r="A550">
        <v>549</v>
      </c>
      <c r="D550">
        <v>202.01102299999999</v>
      </c>
      <c r="E550">
        <v>8.6793220000000009</v>
      </c>
    </row>
    <row r="551" spans="1:9" x14ac:dyDescent="0.25">
      <c r="A551">
        <v>550</v>
      </c>
      <c r="D551">
        <v>202.02202800000001</v>
      </c>
      <c r="E551">
        <v>8.6539470000000005</v>
      </c>
    </row>
    <row r="552" spans="1:9" x14ac:dyDescent="0.25">
      <c r="A552">
        <v>551</v>
      </c>
      <c r="B552">
        <v>207.06315799999999</v>
      </c>
      <c r="C552">
        <v>10.570015</v>
      </c>
      <c r="D552">
        <v>201.99770599999999</v>
      </c>
      <c r="E552">
        <v>8.6542630000000003</v>
      </c>
    </row>
    <row r="553" spans="1:9" x14ac:dyDescent="0.25">
      <c r="A553">
        <v>552</v>
      </c>
      <c r="B553">
        <v>207.06595099999998</v>
      </c>
      <c r="C553">
        <v>10.618975000000001</v>
      </c>
      <c r="D553">
        <v>202.02624</v>
      </c>
      <c r="E553">
        <v>8.6734259999999992</v>
      </c>
    </row>
    <row r="554" spans="1:9" x14ac:dyDescent="0.25">
      <c r="A554">
        <v>553</v>
      </c>
      <c r="B554">
        <v>207.08769100000001</v>
      </c>
      <c r="C554">
        <v>10.612762</v>
      </c>
      <c r="D554">
        <v>202.01391799999999</v>
      </c>
      <c r="E554">
        <v>8.6855340000000005</v>
      </c>
    </row>
    <row r="555" spans="1:9" x14ac:dyDescent="0.25">
      <c r="A555">
        <v>554</v>
      </c>
      <c r="B555">
        <v>207.06689299999999</v>
      </c>
      <c r="C555">
        <v>10.615183999999999</v>
      </c>
      <c r="D555">
        <v>202.15222</v>
      </c>
      <c r="E555">
        <v>8.6680030000000006</v>
      </c>
    </row>
    <row r="556" spans="1:9" x14ac:dyDescent="0.25">
      <c r="A556">
        <v>555</v>
      </c>
      <c r="B556">
        <v>207.06004899999999</v>
      </c>
      <c r="C556">
        <v>10.621976</v>
      </c>
      <c r="D556">
        <v>202.00791800000002</v>
      </c>
      <c r="E556">
        <v>8.6823230000000002</v>
      </c>
    </row>
    <row r="557" spans="1:9" x14ac:dyDescent="0.25">
      <c r="A557">
        <v>556</v>
      </c>
      <c r="B557">
        <v>207.01061799999999</v>
      </c>
      <c r="C557">
        <v>10.616289999999999</v>
      </c>
    </row>
    <row r="558" spans="1:9" x14ac:dyDescent="0.25">
      <c r="A558">
        <v>557</v>
      </c>
      <c r="B558">
        <v>206.976294</v>
      </c>
      <c r="C558">
        <v>10.605024</v>
      </c>
    </row>
    <row r="559" spans="1:9" x14ac:dyDescent="0.25">
      <c r="A559">
        <v>558</v>
      </c>
      <c r="B559">
        <v>207.06315799999999</v>
      </c>
      <c r="C559">
        <v>10.570015</v>
      </c>
    </row>
    <row r="560" spans="1:9" x14ac:dyDescent="0.25">
      <c r="A560">
        <v>559</v>
      </c>
      <c r="B560">
        <v>207.06315799999999</v>
      </c>
      <c r="C560">
        <v>10.570015</v>
      </c>
    </row>
    <row r="561" spans="1:9" x14ac:dyDescent="0.25">
      <c r="A561">
        <v>560</v>
      </c>
      <c r="H561">
        <v>206.79756399999999</v>
      </c>
      <c r="I561">
        <v>8.0442110000000007</v>
      </c>
    </row>
    <row r="562" spans="1:9" x14ac:dyDescent="0.25">
      <c r="A562">
        <v>561</v>
      </c>
      <c r="F562">
        <v>207.60339999999999</v>
      </c>
      <c r="G562">
        <v>11.740997999999999</v>
      </c>
      <c r="H562">
        <v>206.83472699999999</v>
      </c>
      <c r="I562">
        <v>8.038316</v>
      </c>
    </row>
    <row r="563" spans="1:9" x14ac:dyDescent="0.25">
      <c r="A563">
        <v>562</v>
      </c>
      <c r="F563">
        <v>207.65283399999998</v>
      </c>
      <c r="G563">
        <v>11.722941</v>
      </c>
      <c r="H563">
        <v>206.807883</v>
      </c>
      <c r="I563">
        <v>8.0986469999999997</v>
      </c>
    </row>
    <row r="564" spans="1:9" x14ac:dyDescent="0.25">
      <c r="A564">
        <v>563</v>
      </c>
      <c r="F564">
        <v>207.67874</v>
      </c>
      <c r="G564">
        <v>11.744842</v>
      </c>
      <c r="H564">
        <v>206.84262699999999</v>
      </c>
      <c r="I564">
        <v>8.0709029999999995</v>
      </c>
    </row>
    <row r="565" spans="1:9" x14ac:dyDescent="0.25">
      <c r="A565">
        <v>564</v>
      </c>
      <c r="F565">
        <v>207.714381</v>
      </c>
      <c r="G565">
        <v>11.761582000000001</v>
      </c>
      <c r="H565">
        <v>206.835993</v>
      </c>
      <c r="I565">
        <v>8.0856960000000004</v>
      </c>
    </row>
    <row r="566" spans="1:9" x14ac:dyDescent="0.25">
      <c r="A566">
        <v>565</v>
      </c>
      <c r="F566">
        <v>207.693735</v>
      </c>
      <c r="G566">
        <v>11.765532</v>
      </c>
      <c r="H566">
        <v>206.82946200000001</v>
      </c>
      <c r="I566">
        <v>8.0421069999999997</v>
      </c>
    </row>
    <row r="567" spans="1:9" x14ac:dyDescent="0.25">
      <c r="A567">
        <v>566</v>
      </c>
      <c r="F567">
        <v>207.739912</v>
      </c>
      <c r="G567">
        <v>11.777639000000001</v>
      </c>
      <c r="H567">
        <v>206.76792399999999</v>
      </c>
      <c r="I567">
        <v>7.9652969999999996</v>
      </c>
    </row>
    <row r="568" spans="1:9" x14ac:dyDescent="0.25">
      <c r="A568">
        <v>567</v>
      </c>
      <c r="D568">
        <v>222.00617499999998</v>
      </c>
      <c r="E568">
        <v>8.2863199999999999</v>
      </c>
      <c r="F568">
        <v>207.75780700000001</v>
      </c>
      <c r="G568">
        <v>11.780692999999999</v>
      </c>
      <c r="H568">
        <v>206.73286300000001</v>
      </c>
      <c r="I568">
        <v>7.9639810000000004</v>
      </c>
    </row>
    <row r="569" spans="1:9" x14ac:dyDescent="0.25">
      <c r="A569">
        <v>568</v>
      </c>
      <c r="D569">
        <v>221.929542</v>
      </c>
      <c r="E569">
        <v>8.2939150000000001</v>
      </c>
      <c r="F569">
        <v>207.73600999999999</v>
      </c>
      <c r="G569">
        <v>11.760951</v>
      </c>
      <c r="H569">
        <v>206.79756399999999</v>
      </c>
      <c r="I569">
        <v>8.0442110000000007</v>
      </c>
    </row>
    <row r="570" spans="1:9" x14ac:dyDescent="0.25">
      <c r="A570">
        <v>569</v>
      </c>
      <c r="D570">
        <v>221.95965999999999</v>
      </c>
      <c r="E570">
        <v>8.3408479999999994</v>
      </c>
      <c r="F570">
        <v>207.60339999999999</v>
      </c>
      <c r="G570">
        <v>11.740997999999999</v>
      </c>
    </row>
    <row r="571" spans="1:9" x14ac:dyDescent="0.25">
      <c r="A571">
        <v>570</v>
      </c>
      <c r="D571">
        <v>221.97904199999999</v>
      </c>
      <c r="E571">
        <v>8.3437289999999997</v>
      </c>
      <c r="F571">
        <v>207.60339999999999</v>
      </c>
      <c r="G571">
        <v>11.740997999999999</v>
      </c>
    </row>
    <row r="572" spans="1:9" x14ac:dyDescent="0.25">
      <c r="A572">
        <v>571</v>
      </c>
      <c r="D572">
        <v>221.96741299999999</v>
      </c>
      <c r="E572">
        <v>8.3113569999999992</v>
      </c>
    </row>
    <row r="573" spans="1:9" x14ac:dyDescent="0.25">
      <c r="A573">
        <v>572</v>
      </c>
      <c r="D573">
        <v>221.94431299999999</v>
      </c>
      <c r="E573">
        <v>8.3326759999999993</v>
      </c>
    </row>
    <row r="574" spans="1:9" x14ac:dyDescent="0.25">
      <c r="A574">
        <v>573</v>
      </c>
      <c r="D574">
        <v>221.93383800000001</v>
      </c>
      <c r="E574">
        <v>8.3132429999999999</v>
      </c>
    </row>
    <row r="575" spans="1:9" x14ac:dyDescent="0.25">
      <c r="A575">
        <v>574</v>
      </c>
      <c r="D575">
        <v>221.944941</v>
      </c>
      <c r="E575">
        <v>8.3377060000000007</v>
      </c>
    </row>
    <row r="576" spans="1:9" x14ac:dyDescent="0.25">
      <c r="A576">
        <v>575</v>
      </c>
      <c r="B576">
        <v>228.34089299999999</v>
      </c>
      <c r="C576">
        <v>9.6707420000000006</v>
      </c>
      <c r="D576">
        <v>221.942847</v>
      </c>
      <c r="E576">
        <v>8.3890379999999993</v>
      </c>
    </row>
    <row r="577" spans="1:9" x14ac:dyDescent="0.25">
      <c r="A577">
        <v>576</v>
      </c>
      <c r="B577">
        <v>228.358754</v>
      </c>
      <c r="C577">
        <v>9.7068849999999998</v>
      </c>
      <c r="D577">
        <v>222.031947</v>
      </c>
      <c r="E577">
        <v>8.3132429999999999</v>
      </c>
    </row>
    <row r="578" spans="1:9" x14ac:dyDescent="0.25">
      <c r="A578">
        <v>577</v>
      </c>
      <c r="B578">
        <v>228.32193100000001</v>
      </c>
      <c r="C578">
        <v>9.7104470000000003</v>
      </c>
      <c r="D578">
        <v>222.00617499999998</v>
      </c>
      <c r="E578">
        <v>8.2863199999999999</v>
      </c>
    </row>
    <row r="579" spans="1:9" x14ac:dyDescent="0.25">
      <c r="A579">
        <v>578</v>
      </c>
      <c r="B579">
        <v>228.32863599999999</v>
      </c>
      <c r="C579">
        <v>9.7015949999999993</v>
      </c>
    </row>
    <row r="580" spans="1:9" x14ac:dyDescent="0.25">
      <c r="A580">
        <v>579</v>
      </c>
      <c r="B580">
        <v>228.303179</v>
      </c>
      <c r="C580">
        <v>9.6833670000000005</v>
      </c>
    </row>
    <row r="581" spans="1:9" x14ac:dyDescent="0.25">
      <c r="A581">
        <v>580</v>
      </c>
      <c r="B581">
        <v>228.329317</v>
      </c>
      <c r="C581">
        <v>9.6983999999999995</v>
      </c>
    </row>
    <row r="582" spans="1:9" x14ac:dyDescent="0.25">
      <c r="A582">
        <v>581</v>
      </c>
      <c r="B582">
        <v>228.313602</v>
      </c>
      <c r="C582">
        <v>9.6925329999999992</v>
      </c>
    </row>
    <row r="583" spans="1:9" x14ac:dyDescent="0.25">
      <c r="A583">
        <v>582</v>
      </c>
      <c r="B583">
        <v>228.329159</v>
      </c>
      <c r="C583">
        <v>9.6323480000000004</v>
      </c>
    </row>
    <row r="584" spans="1:9" x14ac:dyDescent="0.25">
      <c r="A584">
        <v>583</v>
      </c>
      <c r="B584">
        <v>228.269184</v>
      </c>
      <c r="C584">
        <v>9.6255380000000006</v>
      </c>
      <c r="H584">
        <v>225.06227699999999</v>
      </c>
      <c r="I584">
        <v>7.2852709999999998</v>
      </c>
    </row>
    <row r="585" spans="1:9" x14ac:dyDescent="0.25">
      <c r="A585">
        <v>584</v>
      </c>
      <c r="B585">
        <v>228.34089299999999</v>
      </c>
      <c r="C585">
        <v>9.6707420000000006</v>
      </c>
      <c r="H585">
        <v>225.082391</v>
      </c>
      <c r="I585">
        <v>7.2674620000000001</v>
      </c>
    </row>
    <row r="586" spans="1:9" x14ac:dyDescent="0.25">
      <c r="A586">
        <v>585</v>
      </c>
      <c r="B586">
        <v>228.34089299999999</v>
      </c>
      <c r="C586">
        <v>9.6707420000000006</v>
      </c>
      <c r="H586">
        <v>225.06615299999999</v>
      </c>
      <c r="I586">
        <v>7.2531619999999997</v>
      </c>
    </row>
    <row r="587" spans="1:9" x14ac:dyDescent="0.25">
      <c r="A587">
        <v>586</v>
      </c>
      <c r="F587">
        <v>227.65124800000001</v>
      </c>
      <c r="G587">
        <v>10.529525</v>
      </c>
      <c r="H587">
        <v>225.010368</v>
      </c>
      <c r="I587">
        <v>7.2558860000000003</v>
      </c>
    </row>
    <row r="588" spans="1:9" x14ac:dyDescent="0.25">
      <c r="A588">
        <v>587</v>
      </c>
      <c r="F588">
        <v>227.672515</v>
      </c>
      <c r="G588">
        <v>10.527326</v>
      </c>
      <c r="H588">
        <v>224.98716300000001</v>
      </c>
      <c r="I588">
        <v>7.2538429999999998</v>
      </c>
    </row>
    <row r="589" spans="1:9" x14ac:dyDescent="0.25">
      <c r="A589">
        <v>588</v>
      </c>
      <c r="F589">
        <v>227.673824</v>
      </c>
      <c r="G589">
        <v>10.531935000000001</v>
      </c>
      <c r="H589">
        <v>225.00842900000001</v>
      </c>
      <c r="I589">
        <v>7.2434719999999997</v>
      </c>
    </row>
    <row r="590" spans="1:9" x14ac:dyDescent="0.25">
      <c r="A590">
        <v>589</v>
      </c>
      <c r="F590">
        <v>227.67282800000001</v>
      </c>
      <c r="G590">
        <v>10.52942</v>
      </c>
      <c r="H590">
        <v>225.01146800000001</v>
      </c>
      <c r="I590">
        <v>7.2372909999999999</v>
      </c>
    </row>
    <row r="591" spans="1:9" x14ac:dyDescent="0.25">
      <c r="A591">
        <v>590</v>
      </c>
      <c r="D591">
        <v>240.38479699999999</v>
      </c>
      <c r="E591">
        <v>8.1884200000000007</v>
      </c>
      <c r="F591">
        <v>227.63783799999999</v>
      </c>
      <c r="G591">
        <v>10.545292</v>
      </c>
      <c r="H591">
        <v>224.97176300000001</v>
      </c>
      <c r="I591">
        <v>7.2651570000000003</v>
      </c>
    </row>
    <row r="592" spans="1:9" x14ac:dyDescent="0.25">
      <c r="A592">
        <v>591</v>
      </c>
      <c r="D592">
        <v>240.42691099999999</v>
      </c>
      <c r="E592">
        <v>8.2135110000000005</v>
      </c>
      <c r="F592">
        <v>227.682625</v>
      </c>
      <c r="G592">
        <v>10.536020000000001</v>
      </c>
      <c r="H592">
        <v>225.03854899999999</v>
      </c>
      <c r="I592">
        <v>7.2619619999999996</v>
      </c>
    </row>
    <row r="593" spans="1:9" x14ac:dyDescent="0.25">
      <c r="A593">
        <v>592</v>
      </c>
      <c r="D593">
        <v>240.39354399999999</v>
      </c>
      <c r="E593">
        <v>8.2158680000000004</v>
      </c>
      <c r="F593">
        <v>227.659211</v>
      </c>
      <c r="G593">
        <v>10.550583</v>
      </c>
      <c r="H593">
        <v>225.06227699999999</v>
      </c>
      <c r="I593">
        <v>7.2852709999999998</v>
      </c>
    </row>
    <row r="594" spans="1:9" x14ac:dyDescent="0.25">
      <c r="A594">
        <v>593</v>
      </c>
      <c r="D594">
        <v>240.38396</v>
      </c>
      <c r="E594">
        <v>8.1830239999999996</v>
      </c>
      <c r="F594">
        <v>227.631396</v>
      </c>
      <c r="G594">
        <v>10.531200999999999</v>
      </c>
      <c r="H594">
        <v>225.06227699999999</v>
      </c>
      <c r="I594">
        <v>7.2852709999999998</v>
      </c>
    </row>
    <row r="595" spans="1:9" x14ac:dyDescent="0.25">
      <c r="A595">
        <v>594</v>
      </c>
      <c r="D595">
        <v>240.363427</v>
      </c>
      <c r="E595">
        <v>8.1906199999999991</v>
      </c>
      <c r="F595">
        <v>227.59252900000001</v>
      </c>
      <c r="G595">
        <v>10.501187</v>
      </c>
    </row>
    <row r="596" spans="1:9" x14ac:dyDescent="0.25">
      <c r="A596">
        <v>595</v>
      </c>
      <c r="D596">
        <v>240.37657400000001</v>
      </c>
      <c r="E596">
        <v>8.2232529999999997</v>
      </c>
      <c r="F596">
        <v>227.477397</v>
      </c>
      <c r="G596">
        <v>10.501920999999999</v>
      </c>
    </row>
    <row r="597" spans="1:9" x14ac:dyDescent="0.25">
      <c r="A597">
        <v>596</v>
      </c>
      <c r="D597">
        <v>240.365836</v>
      </c>
      <c r="E597">
        <v>8.1981110000000008</v>
      </c>
      <c r="F597">
        <v>227.57341099999999</v>
      </c>
      <c r="G597">
        <v>10.563834</v>
      </c>
    </row>
    <row r="598" spans="1:9" x14ac:dyDescent="0.25">
      <c r="A598">
        <v>597</v>
      </c>
      <c r="D598">
        <v>240.366254</v>
      </c>
      <c r="E598">
        <v>8.2242999999999995</v>
      </c>
      <c r="F598">
        <v>227.564505</v>
      </c>
      <c r="G598">
        <v>10.601286999999999</v>
      </c>
    </row>
    <row r="599" spans="1:9" x14ac:dyDescent="0.25">
      <c r="A599">
        <v>598</v>
      </c>
      <c r="D599">
        <v>240.362641</v>
      </c>
      <c r="E599">
        <v>8.2270769999999995</v>
      </c>
      <c r="F599">
        <v>227.59226699999999</v>
      </c>
      <c r="G599">
        <v>10.540158</v>
      </c>
    </row>
    <row r="600" spans="1:9" x14ac:dyDescent="0.25">
      <c r="A600">
        <v>599</v>
      </c>
      <c r="D600">
        <v>240.36662200000001</v>
      </c>
      <c r="E600">
        <v>8.2075399999999998</v>
      </c>
      <c r="F600">
        <v>227.65124800000001</v>
      </c>
      <c r="G600">
        <v>10.529525</v>
      </c>
    </row>
    <row r="601" spans="1:9" x14ac:dyDescent="0.25">
      <c r="A601">
        <v>600</v>
      </c>
      <c r="B601">
        <v>246.63078200000001</v>
      </c>
      <c r="C601">
        <v>9.7041090000000008</v>
      </c>
      <c r="D601">
        <v>240.37029000000001</v>
      </c>
      <c r="E601">
        <v>8.2210020000000004</v>
      </c>
    </row>
    <row r="602" spans="1:9" x14ac:dyDescent="0.25">
      <c r="A602">
        <v>601</v>
      </c>
      <c r="B602">
        <v>246.627219</v>
      </c>
      <c r="C602">
        <v>9.7264230000000005</v>
      </c>
      <c r="D602">
        <v>240.37259399999999</v>
      </c>
      <c r="E602">
        <v>8.2259779999999996</v>
      </c>
    </row>
    <row r="603" spans="1:9" x14ac:dyDescent="0.25">
      <c r="A603">
        <v>602</v>
      </c>
      <c r="B603">
        <v>246.622874</v>
      </c>
      <c r="C603">
        <v>9.7175709999999995</v>
      </c>
      <c r="D603">
        <v>240.391606</v>
      </c>
      <c r="E603">
        <v>8.2173339999999993</v>
      </c>
    </row>
    <row r="604" spans="1:9" x14ac:dyDescent="0.25">
      <c r="A604">
        <v>603</v>
      </c>
      <c r="B604">
        <v>246.633139</v>
      </c>
      <c r="C604">
        <v>9.7136420000000001</v>
      </c>
      <c r="D604">
        <v>240.43518900000001</v>
      </c>
      <c r="E604">
        <v>8.2186430000000001</v>
      </c>
    </row>
    <row r="605" spans="1:9" x14ac:dyDescent="0.25">
      <c r="A605">
        <v>604</v>
      </c>
      <c r="B605">
        <v>246.63418799999999</v>
      </c>
      <c r="C605">
        <v>9.728415</v>
      </c>
      <c r="D605">
        <v>240.33901900000001</v>
      </c>
      <c r="E605">
        <v>8.1199589999999997</v>
      </c>
    </row>
    <row r="606" spans="1:9" x14ac:dyDescent="0.25">
      <c r="A606">
        <v>605</v>
      </c>
      <c r="B606">
        <v>246.645713</v>
      </c>
      <c r="C606">
        <v>9.7185670000000002</v>
      </c>
      <c r="D606">
        <v>240.38479699999999</v>
      </c>
      <c r="E606">
        <v>8.1884200000000007</v>
      </c>
    </row>
    <row r="607" spans="1:9" x14ac:dyDescent="0.25">
      <c r="A607">
        <v>606</v>
      </c>
      <c r="B607">
        <v>246.63539399999999</v>
      </c>
      <c r="C607">
        <v>9.7273139999999998</v>
      </c>
    </row>
    <row r="608" spans="1:9" x14ac:dyDescent="0.25">
      <c r="A608">
        <v>607</v>
      </c>
      <c r="B608">
        <v>246.64560599999999</v>
      </c>
      <c r="C608">
        <v>9.7131190000000007</v>
      </c>
    </row>
    <row r="609" spans="1:9" x14ac:dyDescent="0.25">
      <c r="A609">
        <v>608</v>
      </c>
      <c r="B609">
        <v>246.63910899999999</v>
      </c>
      <c r="C609">
        <v>9.7299849999999992</v>
      </c>
      <c r="H609">
        <v>240.140548</v>
      </c>
      <c r="I609">
        <v>6.9663769999999996</v>
      </c>
    </row>
    <row r="610" spans="1:9" x14ac:dyDescent="0.25">
      <c r="A610">
        <v>609</v>
      </c>
      <c r="B610">
        <v>246.64738700000001</v>
      </c>
      <c r="C610">
        <v>9.7234379999999998</v>
      </c>
      <c r="H610">
        <v>240.07716600000001</v>
      </c>
      <c r="I610">
        <v>6.9910490000000003</v>
      </c>
    </row>
    <row r="611" spans="1:9" x14ac:dyDescent="0.25">
      <c r="A611">
        <v>610</v>
      </c>
      <c r="B611">
        <v>246.61119300000001</v>
      </c>
      <c r="C611">
        <v>9.7357999999999993</v>
      </c>
      <c r="H611">
        <v>240.07800399999999</v>
      </c>
      <c r="I611">
        <v>7.0234199999999998</v>
      </c>
    </row>
    <row r="612" spans="1:9" x14ac:dyDescent="0.25">
      <c r="A612">
        <v>611</v>
      </c>
      <c r="B612">
        <v>246.58898399999998</v>
      </c>
      <c r="C612">
        <v>9.7387859999999993</v>
      </c>
      <c r="H612">
        <v>240.09623199999999</v>
      </c>
      <c r="I612">
        <v>7.0114770000000002</v>
      </c>
    </row>
    <row r="613" spans="1:9" x14ac:dyDescent="0.25">
      <c r="A613">
        <v>612</v>
      </c>
      <c r="B613">
        <v>246.586524</v>
      </c>
      <c r="C613">
        <v>9.7458559999999999</v>
      </c>
      <c r="H613">
        <v>240.12504100000001</v>
      </c>
      <c r="I613">
        <v>7.022634</v>
      </c>
    </row>
    <row r="614" spans="1:9" x14ac:dyDescent="0.25">
      <c r="A614">
        <v>613</v>
      </c>
      <c r="B614">
        <v>246.576255</v>
      </c>
      <c r="C614">
        <v>9.739414</v>
      </c>
      <c r="H614">
        <v>240.099007</v>
      </c>
      <c r="I614">
        <v>7.0180769999999999</v>
      </c>
    </row>
    <row r="615" spans="1:9" x14ac:dyDescent="0.25">
      <c r="A615">
        <v>614</v>
      </c>
      <c r="B615">
        <v>246.52843000000001</v>
      </c>
      <c r="C615">
        <v>9.7585850000000001</v>
      </c>
      <c r="H615">
        <v>240.156104</v>
      </c>
      <c r="I615">
        <v>7.0145670000000004</v>
      </c>
    </row>
    <row r="616" spans="1:9" x14ac:dyDescent="0.25">
      <c r="A616">
        <v>615</v>
      </c>
      <c r="B616">
        <v>246.50092999999998</v>
      </c>
      <c r="C616">
        <v>9.7490520000000007</v>
      </c>
      <c r="F616">
        <v>243.610038</v>
      </c>
      <c r="G616">
        <v>10.835794999999999</v>
      </c>
      <c r="H616">
        <v>240.105819</v>
      </c>
      <c r="I616">
        <v>6.9841870000000004</v>
      </c>
    </row>
    <row r="617" spans="1:9" x14ac:dyDescent="0.25">
      <c r="A617">
        <v>616</v>
      </c>
      <c r="B617">
        <v>246.55807799999999</v>
      </c>
      <c r="C617">
        <v>9.7112859999999994</v>
      </c>
      <c r="F617">
        <v>243.651839</v>
      </c>
      <c r="G617">
        <v>10.831028</v>
      </c>
      <c r="H617">
        <v>240.11445900000001</v>
      </c>
      <c r="I617">
        <v>6.97722</v>
      </c>
    </row>
    <row r="618" spans="1:9" x14ac:dyDescent="0.25">
      <c r="A618">
        <v>617</v>
      </c>
      <c r="B618">
        <v>246.63078200000001</v>
      </c>
      <c r="C618">
        <v>9.7041090000000008</v>
      </c>
      <c r="F618">
        <v>243.652728</v>
      </c>
      <c r="G618">
        <v>10.862195</v>
      </c>
      <c r="H618">
        <v>240.07244900000001</v>
      </c>
      <c r="I618">
        <v>6.9650150000000002</v>
      </c>
    </row>
    <row r="619" spans="1:9" x14ac:dyDescent="0.25">
      <c r="A619">
        <v>618</v>
      </c>
      <c r="B619">
        <v>246.63078200000001</v>
      </c>
      <c r="C619">
        <v>9.7041090000000008</v>
      </c>
      <c r="F619">
        <v>243.692487</v>
      </c>
      <c r="G619">
        <v>10.860886000000001</v>
      </c>
      <c r="H619">
        <v>240.09953200000001</v>
      </c>
      <c r="I619">
        <v>6.9726629999999998</v>
      </c>
    </row>
    <row r="620" spans="1:9" x14ac:dyDescent="0.25">
      <c r="A620">
        <v>619</v>
      </c>
      <c r="D620">
        <v>256.51707299999998</v>
      </c>
      <c r="E620">
        <v>8.1959099999999996</v>
      </c>
      <c r="F620">
        <v>243.66907</v>
      </c>
      <c r="G620">
        <v>10.888332999999999</v>
      </c>
      <c r="H620">
        <v>240.09571</v>
      </c>
      <c r="I620">
        <v>6.960458</v>
      </c>
    </row>
    <row r="621" spans="1:9" x14ac:dyDescent="0.25">
      <c r="A621">
        <v>620</v>
      </c>
      <c r="D621">
        <v>256.51246100000003</v>
      </c>
      <c r="E621">
        <v>8.1540060000000008</v>
      </c>
      <c r="F621">
        <v>243.66336100000001</v>
      </c>
      <c r="G621">
        <v>10.902162000000001</v>
      </c>
      <c r="H621">
        <v>240.08051900000001</v>
      </c>
      <c r="I621">
        <v>7.0219009999999997</v>
      </c>
    </row>
    <row r="622" spans="1:9" x14ac:dyDescent="0.25">
      <c r="A622">
        <v>621</v>
      </c>
      <c r="D622">
        <v>256.56013000000002</v>
      </c>
      <c r="E622">
        <v>8.216863</v>
      </c>
      <c r="F622">
        <v>243.68258399999999</v>
      </c>
      <c r="G622">
        <v>10.893782</v>
      </c>
      <c r="H622">
        <v>240.03447599999998</v>
      </c>
      <c r="I622">
        <v>7.0437969999999996</v>
      </c>
    </row>
    <row r="623" spans="1:9" x14ac:dyDescent="0.25">
      <c r="A623">
        <v>622</v>
      </c>
      <c r="D623">
        <v>256.51984700000003</v>
      </c>
      <c r="E623">
        <v>8.2737479999999994</v>
      </c>
      <c r="F623">
        <v>243.67928599999999</v>
      </c>
      <c r="G623">
        <v>10.910909999999999</v>
      </c>
      <c r="H623">
        <v>240.04966400000001</v>
      </c>
      <c r="I623">
        <v>7.0287629999999996</v>
      </c>
    </row>
    <row r="624" spans="1:9" x14ac:dyDescent="0.25">
      <c r="A624">
        <v>623</v>
      </c>
      <c r="D624">
        <v>256.54514999999998</v>
      </c>
      <c r="E624">
        <v>8.2755810000000007</v>
      </c>
      <c r="F624">
        <v>243.69620399999999</v>
      </c>
      <c r="G624">
        <v>10.913790000000001</v>
      </c>
      <c r="H624">
        <v>240.10456199999999</v>
      </c>
      <c r="I624">
        <v>7.0259340000000003</v>
      </c>
    </row>
    <row r="625" spans="1:9" x14ac:dyDescent="0.25">
      <c r="A625">
        <v>624</v>
      </c>
      <c r="D625">
        <v>256.557772</v>
      </c>
      <c r="E625">
        <v>8.2514339999999997</v>
      </c>
      <c r="F625">
        <v>243.69960900000001</v>
      </c>
      <c r="G625">
        <v>10.893991</v>
      </c>
      <c r="H625">
        <v>240.296221</v>
      </c>
      <c r="I625">
        <v>6.9837680000000004</v>
      </c>
    </row>
    <row r="626" spans="1:9" x14ac:dyDescent="0.25">
      <c r="A626">
        <v>625</v>
      </c>
      <c r="D626">
        <v>256.53504099999998</v>
      </c>
      <c r="E626">
        <v>8.2552059999999994</v>
      </c>
      <c r="F626">
        <v>243.71391</v>
      </c>
      <c r="G626">
        <v>10.912637999999999</v>
      </c>
      <c r="H626">
        <v>240.140548</v>
      </c>
      <c r="I626">
        <v>6.9663769999999996</v>
      </c>
    </row>
    <row r="627" spans="1:9" x14ac:dyDescent="0.25">
      <c r="A627">
        <v>626</v>
      </c>
      <c r="D627">
        <v>256.46396099999998</v>
      </c>
      <c r="E627">
        <v>8.2493920000000003</v>
      </c>
      <c r="F627">
        <v>243.705737</v>
      </c>
      <c r="G627">
        <v>10.914838</v>
      </c>
    </row>
    <row r="628" spans="1:9" x14ac:dyDescent="0.25">
      <c r="A628">
        <v>627</v>
      </c>
      <c r="D628">
        <v>256.46401100000003</v>
      </c>
      <c r="E628">
        <v>8.2513810000000003</v>
      </c>
      <c r="F628">
        <v>243.73334199999999</v>
      </c>
      <c r="G628">
        <v>10.913843</v>
      </c>
    </row>
    <row r="629" spans="1:9" x14ac:dyDescent="0.25">
      <c r="A629">
        <v>628</v>
      </c>
      <c r="D629">
        <v>256.45997499999999</v>
      </c>
      <c r="E629">
        <v>8.2384970000000006</v>
      </c>
      <c r="F629">
        <v>243.759793</v>
      </c>
      <c r="G629">
        <v>10.915152000000001</v>
      </c>
    </row>
    <row r="630" spans="1:9" x14ac:dyDescent="0.25">
      <c r="A630">
        <v>629</v>
      </c>
      <c r="D630">
        <v>256.46636799999999</v>
      </c>
      <c r="E630">
        <v>8.2580349999999996</v>
      </c>
      <c r="F630">
        <v>243.75523799999999</v>
      </c>
      <c r="G630">
        <v>10.910334000000001</v>
      </c>
    </row>
    <row r="631" spans="1:9" x14ac:dyDescent="0.25">
      <c r="A631">
        <v>630</v>
      </c>
      <c r="D631">
        <v>256.45065199999999</v>
      </c>
      <c r="E631">
        <v>8.2569870000000005</v>
      </c>
      <c r="F631">
        <v>243.74900299999999</v>
      </c>
      <c r="G631">
        <v>10.900537999999999</v>
      </c>
    </row>
    <row r="632" spans="1:9" x14ac:dyDescent="0.25">
      <c r="A632">
        <v>631</v>
      </c>
      <c r="B632">
        <v>262.080016</v>
      </c>
      <c r="C632">
        <v>10.284802000000001</v>
      </c>
      <c r="D632">
        <v>256.44850400000001</v>
      </c>
      <c r="E632">
        <v>8.2626950000000008</v>
      </c>
      <c r="F632">
        <v>243.707988</v>
      </c>
      <c r="G632">
        <v>10.858214</v>
      </c>
    </row>
    <row r="633" spans="1:9" x14ac:dyDescent="0.25">
      <c r="A633">
        <v>632</v>
      </c>
      <c r="B633">
        <v>262.28309100000001</v>
      </c>
      <c r="C633">
        <v>10.259135000000001</v>
      </c>
      <c r="D633">
        <v>256.46348799999998</v>
      </c>
      <c r="E633">
        <v>8.2525340000000007</v>
      </c>
      <c r="F633">
        <v>243.69023200000001</v>
      </c>
      <c r="G633">
        <v>10.852138</v>
      </c>
    </row>
    <row r="634" spans="1:9" x14ac:dyDescent="0.25">
      <c r="A634">
        <v>633</v>
      </c>
      <c r="B634">
        <v>262.44411300000002</v>
      </c>
      <c r="C634">
        <v>10.129754999999999</v>
      </c>
      <c r="D634">
        <v>256.47501299999999</v>
      </c>
      <c r="E634">
        <v>8.2711299999999994</v>
      </c>
      <c r="F634">
        <v>243.655137</v>
      </c>
      <c r="G634">
        <v>10.788181</v>
      </c>
    </row>
    <row r="635" spans="1:9" x14ac:dyDescent="0.25">
      <c r="A635">
        <v>634</v>
      </c>
      <c r="B635">
        <v>262.47166299999998</v>
      </c>
      <c r="C635">
        <v>10.069255</v>
      </c>
      <c r="D635">
        <v>256.53409799999997</v>
      </c>
      <c r="E635">
        <v>8.2589769999999998</v>
      </c>
      <c r="F635">
        <v>243.65037000000001</v>
      </c>
      <c r="G635">
        <v>10.779432999999999</v>
      </c>
    </row>
    <row r="636" spans="1:9" x14ac:dyDescent="0.25">
      <c r="A636">
        <v>635</v>
      </c>
      <c r="B636">
        <v>262.49932000000001</v>
      </c>
      <c r="C636">
        <v>10.050974999999999</v>
      </c>
      <c r="D636">
        <v>256.53357199999999</v>
      </c>
      <c r="E636">
        <v>8.2387060000000005</v>
      </c>
      <c r="F636">
        <v>243.69693599999999</v>
      </c>
      <c r="G636">
        <v>10.778491000000001</v>
      </c>
    </row>
    <row r="637" spans="1:9" x14ac:dyDescent="0.25">
      <c r="A637">
        <v>636</v>
      </c>
      <c r="B637">
        <v>262.42787399999997</v>
      </c>
      <c r="C637">
        <v>10.076065</v>
      </c>
      <c r="D637">
        <v>256.62591800000001</v>
      </c>
      <c r="E637">
        <v>8.2659959999999995</v>
      </c>
      <c r="F637">
        <v>243.838052</v>
      </c>
      <c r="G637">
        <v>10.820605</v>
      </c>
    </row>
    <row r="638" spans="1:9" x14ac:dyDescent="0.25">
      <c r="A638">
        <v>637</v>
      </c>
      <c r="B638">
        <v>262.44028700000001</v>
      </c>
      <c r="C638">
        <v>10.098903999999999</v>
      </c>
      <c r="D638">
        <v>256.66358100000002</v>
      </c>
      <c r="E638">
        <v>8.2557299999999998</v>
      </c>
      <c r="F638">
        <v>243.610038</v>
      </c>
      <c r="G638">
        <v>10.835794999999999</v>
      </c>
    </row>
    <row r="639" spans="1:9" x14ac:dyDescent="0.25">
      <c r="A639">
        <v>638</v>
      </c>
      <c r="B639">
        <v>262.48622399999999</v>
      </c>
      <c r="C639">
        <v>10.100631999999999</v>
      </c>
      <c r="D639">
        <v>256.617278</v>
      </c>
      <c r="E639">
        <v>8.2251910000000006</v>
      </c>
    </row>
    <row r="640" spans="1:9" x14ac:dyDescent="0.25">
      <c r="A640">
        <v>639</v>
      </c>
      <c r="B640">
        <v>262.46652899999998</v>
      </c>
      <c r="C640">
        <v>10.112784</v>
      </c>
      <c r="D640">
        <v>256.51707299999998</v>
      </c>
      <c r="E640">
        <v>8.1959099999999996</v>
      </c>
    </row>
    <row r="641" spans="1:11" x14ac:dyDescent="0.25">
      <c r="A641">
        <v>640</v>
      </c>
      <c r="B641">
        <v>262.45846399999999</v>
      </c>
      <c r="C641">
        <v>10.100317</v>
      </c>
      <c r="D641">
        <v>256.51707299999998</v>
      </c>
      <c r="E641">
        <v>8.1959099999999996</v>
      </c>
    </row>
    <row r="642" spans="1:11" x14ac:dyDescent="0.25">
      <c r="A642">
        <v>641</v>
      </c>
      <c r="B642">
        <v>262.45977299999998</v>
      </c>
      <c r="C642">
        <v>10.075332</v>
      </c>
    </row>
    <row r="643" spans="1:11" x14ac:dyDescent="0.25">
      <c r="A643">
        <v>642</v>
      </c>
      <c r="B643">
        <v>262.45993299999998</v>
      </c>
      <c r="C643">
        <v>10.066375000000001</v>
      </c>
    </row>
    <row r="644" spans="1:11" x14ac:dyDescent="0.25">
      <c r="A644">
        <v>643</v>
      </c>
      <c r="B644">
        <v>262.43049100000002</v>
      </c>
      <c r="C644">
        <v>10.063598000000001</v>
      </c>
      <c r="H644">
        <v>255.404032</v>
      </c>
      <c r="I644">
        <v>7.5552419999999998</v>
      </c>
      <c r="J644">
        <v>235.51757900000001</v>
      </c>
      <c r="K644">
        <v>13.838678</v>
      </c>
    </row>
    <row r="645" spans="1:11" x14ac:dyDescent="0.25">
      <c r="A645">
        <v>644</v>
      </c>
    </row>
    <row r="646" spans="1:11" x14ac:dyDescent="0.25">
      <c r="A646">
        <v>645</v>
      </c>
      <c r="J646">
        <v>37.924568000000008</v>
      </c>
      <c r="K646">
        <v>13.381727</v>
      </c>
    </row>
    <row r="647" spans="1:11" x14ac:dyDescent="0.25">
      <c r="A647">
        <v>646</v>
      </c>
      <c r="D647">
        <v>28.660648000000009</v>
      </c>
      <c r="E647">
        <v>7.5987629999999999</v>
      </c>
    </row>
    <row r="648" spans="1:11" x14ac:dyDescent="0.25">
      <c r="A648">
        <v>647</v>
      </c>
      <c r="D648">
        <v>28.755575000000007</v>
      </c>
      <c r="E648">
        <v>7.5251609999999998</v>
      </c>
    </row>
    <row r="649" spans="1:11" x14ac:dyDescent="0.25">
      <c r="A649">
        <v>648</v>
      </c>
      <c r="D649">
        <v>28.685572000000008</v>
      </c>
      <c r="E649">
        <v>7.5676500000000004</v>
      </c>
    </row>
    <row r="650" spans="1:11" x14ac:dyDescent="0.25">
      <c r="A650">
        <v>649</v>
      </c>
      <c r="D650">
        <v>28.673242000000002</v>
      </c>
      <c r="E650">
        <v>7.5666450000000003</v>
      </c>
    </row>
    <row r="651" spans="1:11" x14ac:dyDescent="0.25">
      <c r="A651">
        <v>650</v>
      </c>
      <c r="D651">
        <v>28.636785000000003</v>
      </c>
      <c r="E651">
        <v>7.5457960000000002</v>
      </c>
    </row>
    <row r="652" spans="1:11" x14ac:dyDescent="0.25">
      <c r="A652">
        <v>651</v>
      </c>
      <c r="D652">
        <v>28.673508000000005</v>
      </c>
      <c r="E652">
        <v>7.5362730000000004</v>
      </c>
    </row>
    <row r="653" spans="1:11" x14ac:dyDescent="0.25">
      <c r="A653">
        <v>652</v>
      </c>
      <c r="B653">
        <v>33.794907000000009</v>
      </c>
      <c r="C653">
        <v>9.4345079999999992</v>
      </c>
      <c r="D653">
        <v>28.660808000000003</v>
      </c>
      <c r="E653">
        <v>7.5544739999999999</v>
      </c>
    </row>
    <row r="654" spans="1:11" x14ac:dyDescent="0.25">
      <c r="A654">
        <v>653</v>
      </c>
      <c r="B654">
        <v>33.802685000000004</v>
      </c>
      <c r="C654">
        <v>9.4001149999999996</v>
      </c>
      <c r="D654">
        <v>28.655199000000003</v>
      </c>
      <c r="E654">
        <v>7.5615119999999996</v>
      </c>
    </row>
    <row r="655" spans="1:11" x14ac:dyDescent="0.25">
      <c r="A655">
        <v>654</v>
      </c>
      <c r="B655">
        <v>33.779138000000003</v>
      </c>
      <c r="C655">
        <v>9.4258310000000005</v>
      </c>
      <c r="D655">
        <v>28.723457000000003</v>
      </c>
      <c r="E655">
        <v>7.5464320000000003</v>
      </c>
    </row>
    <row r="656" spans="1:11" x14ac:dyDescent="0.25">
      <c r="A656">
        <v>655</v>
      </c>
      <c r="B656">
        <v>33.812527000000003</v>
      </c>
      <c r="C656">
        <v>9.4306459999999994</v>
      </c>
      <c r="D656">
        <v>28.716524000000007</v>
      </c>
      <c r="E656">
        <v>7.5316169999999998</v>
      </c>
    </row>
    <row r="657" spans="1:9" x14ac:dyDescent="0.25">
      <c r="A657">
        <v>656</v>
      </c>
      <c r="B657">
        <v>33.805912000000006</v>
      </c>
      <c r="C657">
        <v>9.4226559999999999</v>
      </c>
      <c r="D657">
        <v>28.740705000000005</v>
      </c>
      <c r="E657">
        <v>7.4897629999999999</v>
      </c>
    </row>
    <row r="658" spans="1:9" x14ac:dyDescent="0.25">
      <c r="A658">
        <v>657</v>
      </c>
      <c r="B658">
        <v>33.763688999999999</v>
      </c>
      <c r="C658">
        <v>9.4160409999999999</v>
      </c>
      <c r="D658">
        <v>28.660648000000009</v>
      </c>
      <c r="E658">
        <v>7.5987629999999999</v>
      </c>
    </row>
    <row r="659" spans="1:9" x14ac:dyDescent="0.25">
      <c r="A659">
        <v>658</v>
      </c>
      <c r="B659">
        <v>33.781891000000002</v>
      </c>
      <c r="C659">
        <v>9.4050360000000008</v>
      </c>
      <c r="H659">
        <v>28.687424000000007</v>
      </c>
      <c r="I659">
        <v>6.4224649999999999</v>
      </c>
    </row>
    <row r="660" spans="1:9" x14ac:dyDescent="0.25">
      <c r="A660">
        <v>659</v>
      </c>
      <c r="B660">
        <v>33.790356000000003</v>
      </c>
      <c r="C660">
        <v>9.3503769999999999</v>
      </c>
      <c r="F660">
        <v>29.807262000000009</v>
      </c>
      <c r="G660">
        <v>10.458470999999999</v>
      </c>
      <c r="H660">
        <v>28.737902000000005</v>
      </c>
      <c r="I660">
        <v>6.4105600000000003</v>
      </c>
    </row>
    <row r="661" spans="1:9" x14ac:dyDescent="0.25">
      <c r="A661">
        <v>660</v>
      </c>
      <c r="B661">
        <v>33.732948000000007</v>
      </c>
      <c r="C661">
        <v>9.3552459999999993</v>
      </c>
      <c r="F661">
        <v>29.910337000000006</v>
      </c>
      <c r="G661">
        <v>10.445295</v>
      </c>
      <c r="H661">
        <v>28.713722000000004</v>
      </c>
      <c r="I661">
        <v>6.3851079999999998</v>
      </c>
    </row>
    <row r="662" spans="1:9" x14ac:dyDescent="0.25">
      <c r="A662">
        <v>661</v>
      </c>
      <c r="B662">
        <v>33.794907000000009</v>
      </c>
      <c r="C662">
        <v>9.4345079999999992</v>
      </c>
      <c r="F662">
        <v>29.862293000000008</v>
      </c>
      <c r="G662">
        <v>10.459104999999999</v>
      </c>
      <c r="H662">
        <v>28.722292000000003</v>
      </c>
      <c r="I662">
        <v>6.3716689999999998</v>
      </c>
    </row>
    <row r="663" spans="1:9" x14ac:dyDescent="0.25">
      <c r="A663">
        <v>662</v>
      </c>
      <c r="F663">
        <v>29.875095000000002</v>
      </c>
      <c r="G663">
        <v>10.464344000000001</v>
      </c>
      <c r="H663">
        <v>28.725521000000001</v>
      </c>
      <c r="I663">
        <v>6.398231</v>
      </c>
    </row>
    <row r="664" spans="1:9" x14ac:dyDescent="0.25">
      <c r="A664">
        <v>663</v>
      </c>
      <c r="F664">
        <v>29.884461999999999</v>
      </c>
      <c r="G664">
        <v>10.475719</v>
      </c>
      <c r="H664">
        <v>28.685041000000005</v>
      </c>
      <c r="I664">
        <v>6.4130989999999999</v>
      </c>
    </row>
    <row r="665" spans="1:9" x14ac:dyDescent="0.25">
      <c r="A665">
        <v>664</v>
      </c>
      <c r="F665">
        <v>29.865890000000007</v>
      </c>
      <c r="G665">
        <v>10.410055</v>
      </c>
      <c r="H665">
        <v>28.686153000000004</v>
      </c>
      <c r="I665">
        <v>6.4504020000000004</v>
      </c>
    </row>
    <row r="666" spans="1:9" x14ac:dyDescent="0.25">
      <c r="A666">
        <v>665</v>
      </c>
      <c r="F666">
        <v>29.856314000000005</v>
      </c>
      <c r="G666">
        <v>10.455349</v>
      </c>
      <c r="H666">
        <v>28.693931000000006</v>
      </c>
      <c r="I666">
        <v>6.4409840000000003</v>
      </c>
    </row>
    <row r="667" spans="1:9" x14ac:dyDescent="0.25">
      <c r="A667">
        <v>666</v>
      </c>
      <c r="F667">
        <v>29.891128000000009</v>
      </c>
      <c r="G667">
        <v>10.409527000000001</v>
      </c>
      <c r="H667">
        <v>28.702661000000006</v>
      </c>
      <c r="I667">
        <v>6.4654829999999999</v>
      </c>
    </row>
    <row r="668" spans="1:9" x14ac:dyDescent="0.25">
      <c r="A668">
        <v>667</v>
      </c>
      <c r="F668">
        <v>29.807262000000009</v>
      </c>
      <c r="G668">
        <v>10.458470999999999</v>
      </c>
      <c r="H668">
        <v>28.687424000000007</v>
      </c>
      <c r="I668">
        <v>6.4224649999999999</v>
      </c>
    </row>
    <row r="669" spans="1:9" x14ac:dyDescent="0.25">
      <c r="A669">
        <v>668</v>
      </c>
      <c r="F669">
        <v>29.807262000000009</v>
      </c>
      <c r="G669">
        <v>10.458470999999999</v>
      </c>
    </row>
    <row r="670" spans="1:9" x14ac:dyDescent="0.25">
      <c r="A670">
        <v>669</v>
      </c>
    </row>
    <row r="671" spans="1:9" x14ac:dyDescent="0.25">
      <c r="A671">
        <v>670</v>
      </c>
    </row>
    <row r="672" spans="1:9" x14ac:dyDescent="0.25">
      <c r="A672">
        <v>671</v>
      </c>
      <c r="D672">
        <v>52.968700000000005</v>
      </c>
      <c r="E672">
        <v>7.1835579999999997</v>
      </c>
    </row>
    <row r="673" spans="1:9" x14ac:dyDescent="0.25">
      <c r="A673">
        <v>672</v>
      </c>
      <c r="D673">
        <v>53.059551000000006</v>
      </c>
      <c r="E673">
        <v>7.1974210000000003</v>
      </c>
    </row>
    <row r="674" spans="1:9" x14ac:dyDescent="0.25">
      <c r="A674">
        <v>673</v>
      </c>
      <c r="D674">
        <v>53.043411000000006</v>
      </c>
      <c r="E674">
        <v>7.1861509999999997</v>
      </c>
    </row>
    <row r="675" spans="1:9" x14ac:dyDescent="0.25">
      <c r="A675">
        <v>674</v>
      </c>
      <c r="D675">
        <v>53.017906000000004</v>
      </c>
      <c r="E675">
        <v>7.2094860000000001</v>
      </c>
    </row>
    <row r="676" spans="1:9" x14ac:dyDescent="0.25">
      <c r="A676">
        <v>675</v>
      </c>
      <c r="D676">
        <v>53.026585000000004</v>
      </c>
      <c r="E676">
        <v>7.1906489999999996</v>
      </c>
    </row>
    <row r="677" spans="1:9" x14ac:dyDescent="0.25">
      <c r="A677">
        <v>676</v>
      </c>
      <c r="B677">
        <v>57.885010000000001</v>
      </c>
      <c r="C677">
        <v>9.3944010000000002</v>
      </c>
      <c r="D677">
        <v>53.007908000000008</v>
      </c>
      <c r="E677">
        <v>7.1737159999999998</v>
      </c>
    </row>
    <row r="678" spans="1:9" x14ac:dyDescent="0.25">
      <c r="A678">
        <v>677</v>
      </c>
      <c r="B678">
        <v>57.861198000000002</v>
      </c>
      <c r="C678">
        <v>9.423978</v>
      </c>
      <c r="D678">
        <v>52.953991000000002</v>
      </c>
      <c r="E678">
        <v>7.1409630000000002</v>
      </c>
    </row>
    <row r="679" spans="1:9" x14ac:dyDescent="0.25">
      <c r="A679">
        <v>678</v>
      </c>
      <c r="B679">
        <v>57.879982000000005</v>
      </c>
      <c r="C679">
        <v>9.4046129999999994</v>
      </c>
      <c r="D679">
        <v>53.059654000000002</v>
      </c>
      <c r="E679">
        <v>7.1796420000000003</v>
      </c>
    </row>
    <row r="680" spans="1:9" x14ac:dyDescent="0.25">
      <c r="A680">
        <v>679</v>
      </c>
      <c r="B680">
        <v>57.866016000000002</v>
      </c>
      <c r="C680">
        <v>9.4274179999999994</v>
      </c>
      <c r="D680">
        <v>53.080768000000006</v>
      </c>
      <c r="E680">
        <v>7.1507529999999999</v>
      </c>
    </row>
    <row r="681" spans="1:9" x14ac:dyDescent="0.25">
      <c r="A681">
        <v>680</v>
      </c>
      <c r="B681">
        <v>57.872837000000004</v>
      </c>
      <c r="C681">
        <v>9.4169420000000006</v>
      </c>
      <c r="D681">
        <v>52.968700000000005</v>
      </c>
      <c r="E681">
        <v>7.1835579999999997</v>
      </c>
    </row>
    <row r="682" spans="1:9" x14ac:dyDescent="0.25">
      <c r="A682">
        <v>681</v>
      </c>
      <c r="B682">
        <v>57.865379000000004</v>
      </c>
      <c r="C682">
        <v>9.4186879999999995</v>
      </c>
      <c r="H682">
        <v>53.329723000000001</v>
      </c>
      <c r="I682">
        <v>5.6316350000000002</v>
      </c>
    </row>
    <row r="683" spans="1:9" x14ac:dyDescent="0.25">
      <c r="A683">
        <v>682</v>
      </c>
      <c r="B683">
        <v>57.818020000000004</v>
      </c>
      <c r="C683">
        <v>9.3931299999999993</v>
      </c>
      <c r="F683">
        <v>54.502369000000002</v>
      </c>
      <c r="G683">
        <v>10.040991999999999</v>
      </c>
      <c r="H683">
        <v>53.410202000000005</v>
      </c>
      <c r="I683">
        <v>5.6285129999999999</v>
      </c>
    </row>
    <row r="684" spans="1:9" x14ac:dyDescent="0.25">
      <c r="A684">
        <v>683</v>
      </c>
      <c r="B684">
        <v>57.885010000000001</v>
      </c>
      <c r="C684">
        <v>9.3944010000000002</v>
      </c>
      <c r="F684">
        <v>54.610626000000003</v>
      </c>
      <c r="G684">
        <v>10.062421000000001</v>
      </c>
      <c r="H684">
        <v>53.416603000000002</v>
      </c>
      <c r="I684">
        <v>5.5554940000000004</v>
      </c>
    </row>
    <row r="685" spans="1:9" x14ac:dyDescent="0.25">
      <c r="A685">
        <v>684</v>
      </c>
      <c r="F685">
        <v>54.573906000000001</v>
      </c>
      <c r="G685">
        <v>10.061309</v>
      </c>
      <c r="H685">
        <v>53.359196000000004</v>
      </c>
      <c r="I685">
        <v>5.5943310000000004</v>
      </c>
    </row>
    <row r="686" spans="1:9" x14ac:dyDescent="0.25">
      <c r="A686">
        <v>685</v>
      </c>
      <c r="F686">
        <v>54.547024000000008</v>
      </c>
      <c r="G686">
        <v>10.074536999999999</v>
      </c>
      <c r="H686">
        <v>53.382263000000002</v>
      </c>
      <c r="I686">
        <v>5.6007340000000001</v>
      </c>
    </row>
    <row r="687" spans="1:9" x14ac:dyDescent="0.25">
      <c r="A687">
        <v>686</v>
      </c>
      <c r="F687">
        <v>54.609569000000008</v>
      </c>
      <c r="G687">
        <v>10.080304999999999</v>
      </c>
      <c r="H687">
        <v>53.377819000000002</v>
      </c>
      <c r="I687">
        <v>5.5943839999999998</v>
      </c>
    </row>
    <row r="688" spans="1:9" x14ac:dyDescent="0.25">
      <c r="A688">
        <v>687</v>
      </c>
      <c r="F688">
        <v>54.585865000000005</v>
      </c>
      <c r="G688">
        <v>10.086442999999999</v>
      </c>
      <c r="H688">
        <v>53.267761000000007</v>
      </c>
      <c r="I688">
        <v>5.5255450000000002</v>
      </c>
    </row>
    <row r="689" spans="1:9" x14ac:dyDescent="0.25">
      <c r="A689">
        <v>688</v>
      </c>
      <c r="F689">
        <v>54.586658000000007</v>
      </c>
      <c r="G689">
        <v>10.058452000000001</v>
      </c>
      <c r="H689">
        <v>53.275112000000007</v>
      </c>
      <c r="I689">
        <v>5.5393559999999997</v>
      </c>
    </row>
    <row r="690" spans="1:9" x14ac:dyDescent="0.25">
      <c r="A690">
        <v>689</v>
      </c>
      <c r="F690">
        <v>54.588455000000003</v>
      </c>
      <c r="G690">
        <v>9.9501930000000005</v>
      </c>
      <c r="H690">
        <v>53.329723000000001</v>
      </c>
      <c r="I690">
        <v>5.6316350000000002</v>
      </c>
    </row>
    <row r="691" spans="1:9" x14ac:dyDescent="0.25">
      <c r="A691">
        <v>690</v>
      </c>
      <c r="F691">
        <v>54.515911000000003</v>
      </c>
      <c r="G691">
        <v>9.8835759999999997</v>
      </c>
      <c r="H691">
        <v>53.329723000000001</v>
      </c>
      <c r="I691">
        <v>5.6316350000000002</v>
      </c>
    </row>
    <row r="692" spans="1:9" x14ac:dyDescent="0.25">
      <c r="A692">
        <v>691</v>
      </c>
      <c r="F692">
        <v>54.502369000000002</v>
      </c>
      <c r="G692">
        <v>10.040991999999999</v>
      </c>
    </row>
    <row r="693" spans="1:9" x14ac:dyDescent="0.25">
      <c r="A693">
        <v>692</v>
      </c>
    </row>
    <row r="694" spans="1:9" x14ac:dyDescent="0.25">
      <c r="A694">
        <v>693</v>
      </c>
    </row>
    <row r="695" spans="1:9" x14ac:dyDescent="0.25">
      <c r="A695">
        <v>694</v>
      </c>
      <c r="D695">
        <v>75.70274400000001</v>
      </c>
      <c r="E695">
        <v>7.0896359999999996</v>
      </c>
    </row>
    <row r="696" spans="1:9" x14ac:dyDescent="0.25">
      <c r="A696">
        <v>695</v>
      </c>
      <c r="D696">
        <v>75.699551000000014</v>
      </c>
      <c r="E696">
        <v>7.0278689999999999</v>
      </c>
    </row>
    <row r="697" spans="1:9" x14ac:dyDescent="0.25">
      <c r="A697">
        <v>696</v>
      </c>
      <c r="D697">
        <v>75.683167000000012</v>
      </c>
      <c r="E697">
        <v>7.0460330000000004</v>
      </c>
    </row>
    <row r="698" spans="1:9" x14ac:dyDescent="0.25">
      <c r="A698">
        <v>697</v>
      </c>
      <c r="D698">
        <v>75.711852000000007</v>
      </c>
      <c r="E698">
        <v>7.0606369999999998</v>
      </c>
    </row>
    <row r="699" spans="1:9" x14ac:dyDescent="0.25">
      <c r="A699">
        <v>698</v>
      </c>
      <c r="B699">
        <v>79.416560000000004</v>
      </c>
      <c r="C699">
        <v>8.5808579999999992</v>
      </c>
      <c r="D699">
        <v>75.714208000000013</v>
      </c>
      <c r="E699">
        <v>7.0438340000000004</v>
      </c>
    </row>
    <row r="700" spans="1:9" x14ac:dyDescent="0.25">
      <c r="A700">
        <v>699</v>
      </c>
      <c r="B700">
        <v>79.451736000000011</v>
      </c>
      <c r="C700">
        <v>8.5890240000000002</v>
      </c>
      <c r="D700">
        <v>75.73676900000001</v>
      </c>
      <c r="E700">
        <v>7.0027429999999997</v>
      </c>
    </row>
    <row r="701" spans="1:9" x14ac:dyDescent="0.25">
      <c r="A701">
        <v>700</v>
      </c>
      <c r="B701">
        <v>79.474925000000013</v>
      </c>
      <c r="C701">
        <v>8.5792350000000006</v>
      </c>
      <c r="D701">
        <v>75.746714000000011</v>
      </c>
      <c r="E701">
        <v>7.0664480000000003</v>
      </c>
    </row>
    <row r="702" spans="1:9" x14ac:dyDescent="0.25">
      <c r="A702">
        <v>701</v>
      </c>
      <c r="B702">
        <v>79.442942000000002</v>
      </c>
      <c r="C702">
        <v>8.5613849999999996</v>
      </c>
      <c r="D702">
        <v>75.776761000000008</v>
      </c>
      <c r="E702">
        <v>7.0926200000000001</v>
      </c>
    </row>
    <row r="703" spans="1:9" x14ac:dyDescent="0.25">
      <c r="A703">
        <v>702</v>
      </c>
      <c r="B703">
        <v>79.422789000000009</v>
      </c>
      <c r="C703">
        <v>8.5798640000000006</v>
      </c>
      <c r="D703">
        <v>75.70274400000001</v>
      </c>
      <c r="E703">
        <v>7.0896359999999996</v>
      </c>
    </row>
    <row r="704" spans="1:9" x14ac:dyDescent="0.25">
      <c r="A704">
        <v>703</v>
      </c>
      <c r="B704">
        <v>79.387403000000006</v>
      </c>
      <c r="C704">
        <v>8.5896519999999992</v>
      </c>
      <c r="D704">
        <v>75.70274400000001</v>
      </c>
      <c r="E704">
        <v>7.0896359999999996</v>
      </c>
    </row>
    <row r="705" spans="1:9" x14ac:dyDescent="0.25">
      <c r="A705">
        <v>704</v>
      </c>
      <c r="B705">
        <v>79.348144000000005</v>
      </c>
      <c r="C705">
        <v>8.6280739999999998</v>
      </c>
    </row>
    <row r="706" spans="1:9" x14ac:dyDescent="0.25">
      <c r="A706">
        <v>705</v>
      </c>
      <c r="B706">
        <v>79.307315000000003</v>
      </c>
      <c r="C706">
        <v>8.4874729999999996</v>
      </c>
      <c r="F706">
        <v>77.82216600000001</v>
      </c>
      <c r="G706">
        <v>9.0714410000000001</v>
      </c>
      <c r="H706">
        <v>77.868648000000007</v>
      </c>
      <c r="I706">
        <v>5.5725040000000003</v>
      </c>
    </row>
    <row r="707" spans="1:9" x14ac:dyDescent="0.25">
      <c r="A707">
        <v>706</v>
      </c>
      <c r="B707">
        <v>79.416560000000004</v>
      </c>
      <c r="C707">
        <v>8.5808579999999992</v>
      </c>
      <c r="F707">
        <v>77.940257000000003</v>
      </c>
      <c r="G707">
        <v>9.1781740000000003</v>
      </c>
      <c r="H707">
        <v>77.804315000000003</v>
      </c>
      <c r="I707">
        <v>5.5795709999999996</v>
      </c>
    </row>
    <row r="708" spans="1:9" x14ac:dyDescent="0.25">
      <c r="A708">
        <v>707</v>
      </c>
      <c r="F708">
        <v>77.853154000000004</v>
      </c>
      <c r="G708">
        <v>9.1119050000000001</v>
      </c>
      <c r="H708">
        <v>77.784634000000011</v>
      </c>
      <c r="I708">
        <v>5.6151660000000003</v>
      </c>
    </row>
    <row r="709" spans="1:9" x14ac:dyDescent="0.25">
      <c r="A709">
        <v>708</v>
      </c>
      <c r="F709">
        <v>77.840277</v>
      </c>
      <c r="G709">
        <v>9.0997599999999998</v>
      </c>
      <c r="H709">
        <v>77.823422000000008</v>
      </c>
      <c r="I709">
        <v>5.6081510000000003</v>
      </c>
    </row>
    <row r="710" spans="1:9" x14ac:dyDescent="0.25">
      <c r="A710">
        <v>709</v>
      </c>
      <c r="F710">
        <v>77.860326000000001</v>
      </c>
      <c r="G710">
        <v>9.0763619999999996</v>
      </c>
      <c r="H710">
        <v>77.847449000000012</v>
      </c>
      <c r="I710">
        <v>5.5994099999999998</v>
      </c>
    </row>
    <row r="711" spans="1:9" x14ac:dyDescent="0.25">
      <c r="A711">
        <v>710</v>
      </c>
      <c r="F711">
        <v>77.846192000000002</v>
      </c>
      <c r="G711">
        <v>9.0476759999999992</v>
      </c>
      <c r="H711">
        <v>77.835566</v>
      </c>
      <c r="I711">
        <v>5.5866889999999998</v>
      </c>
    </row>
    <row r="712" spans="1:9" x14ac:dyDescent="0.25">
      <c r="A712">
        <v>711</v>
      </c>
      <c r="F712">
        <v>77.84169</v>
      </c>
      <c r="G712">
        <v>9.0673580000000005</v>
      </c>
      <c r="H712">
        <v>77.855823000000001</v>
      </c>
      <c r="I712">
        <v>5.5896210000000002</v>
      </c>
    </row>
    <row r="713" spans="1:9" x14ac:dyDescent="0.25">
      <c r="A713">
        <v>712</v>
      </c>
      <c r="F713">
        <v>77.82216600000001</v>
      </c>
      <c r="G713">
        <v>9.0714410000000001</v>
      </c>
      <c r="H713">
        <v>77.921203000000006</v>
      </c>
      <c r="I713">
        <v>5.595065</v>
      </c>
    </row>
    <row r="714" spans="1:9" x14ac:dyDescent="0.25">
      <c r="A714">
        <v>713</v>
      </c>
      <c r="F714">
        <v>77.82216600000001</v>
      </c>
      <c r="G714">
        <v>9.0714410000000001</v>
      </c>
      <c r="H714">
        <v>77.868648000000007</v>
      </c>
      <c r="I714">
        <v>5.5725040000000003</v>
      </c>
    </row>
    <row r="715" spans="1:9" x14ac:dyDescent="0.25">
      <c r="A715">
        <v>714</v>
      </c>
    </row>
    <row r="716" spans="1:9" x14ac:dyDescent="0.25">
      <c r="A716">
        <v>715</v>
      </c>
    </row>
    <row r="717" spans="1:9" x14ac:dyDescent="0.25">
      <c r="A717">
        <v>716</v>
      </c>
    </row>
    <row r="718" spans="1:9" x14ac:dyDescent="0.25">
      <c r="A718">
        <v>717</v>
      </c>
    </row>
    <row r="719" spans="1:9" x14ac:dyDescent="0.25">
      <c r="A719">
        <v>718</v>
      </c>
    </row>
    <row r="720" spans="1:9" x14ac:dyDescent="0.25">
      <c r="A720">
        <v>719</v>
      </c>
      <c r="D720">
        <v>100.44813300000001</v>
      </c>
      <c r="E720">
        <v>6.2390210000000002</v>
      </c>
    </row>
    <row r="721" spans="1:9" x14ac:dyDescent="0.25">
      <c r="A721">
        <v>720</v>
      </c>
      <c r="D721">
        <v>100.48661000000001</v>
      </c>
      <c r="E721">
        <v>6.2341519999999999</v>
      </c>
    </row>
    <row r="722" spans="1:9" x14ac:dyDescent="0.25">
      <c r="A722">
        <v>721</v>
      </c>
      <c r="D722">
        <v>100.46509500000001</v>
      </c>
      <c r="E722">
        <v>6.2266149999999998</v>
      </c>
    </row>
    <row r="723" spans="1:9" x14ac:dyDescent="0.25">
      <c r="A723">
        <v>722</v>
      </c>
      <c r="B723">
        <v>104.03590200000001</v>
      </c>
      <c r="C723">
        <v>7.9721830000000002</v>
      </c>
      <c r="D723">
        <v>100.46640200000002</v>
      </c>
      <c r="E723">
        <v>6.2538869999999998</v>
      </c>
    </row>
    <row r="724" spans="1:9" x14ac:dyDescent="0.25">
      <c r="A724">
        <v>723</v>
      </c>
      <c r="B724">
        <v>104.04187200000001</v>
      </c>
      <c r="C724">
        <v>7.994116</v>
      </c>
      <c r="D724">
        <v>100.40484400000001</v>
      </c>
      <c r="E724">
        <v>6.248704</v>
      </c>
    </row>
    <row r="725" spans="1:9" x14ac:dyDescent="0.25">
      <c r="A725">
        <v>724</v>
      </c>
      <c r="B725">
        <v>104.06019000000001</v>
      </c>
      <c r="C725">
        <v>7.9938029999999998</v>
      </c>
      <c r="D725">
        <v>100.425363</v>
      </c>
      <c r="E725">
        <v>6.2773899999999996</v>
      </c>
    </row>
    <row r="726" spans="1:9" x14ac:dyDescent="0.25">
      <c r="A726">
        <v>725</v>
      </c>
      <c r="B726">
        <v>104.02962300000002</v>
      </c>
      <c r="C726">
        <v>7.9888820000000003</v>
      </c>
      <c r="D726">
        <v>100.40819300000001</v>
      </c>
      <c r="E726">
        <v>6.2888539999999997</v>
      </c>
    </row>
    <row r="727" spans="1:9" x14ac:dyDescent="0.25">
      <c r="A727">
        <v>726</v>
      </c>
      <c r="B727">
        <v>104.050714</v>
      </c>
      <c r="C727">
        <v>7.983333</v>
      </c>
      <c r="D727">
        <v>100.44813300000001</v>
      </c>
      <c r="E727">
        <v>6.2390210000000002</v>
      </c>
    </row>
    <row r="728" spans="1:9" x14ac:dyDescent="0.25">
      <c r="A728">
        <v>727</v>
      </c>
      <c r="B728">
        <v>103.94335700000001</v>
      </c>
      <c r="C728">
        <v>7.9812390000000004</v>
      </c>
      <c r="H728">
        <v>102.38544200000001</v>
      </c>
      <c r="I728">
        <v>4.8131259999999996</v>
      </c>
    </row>
    <row r="729" spans="1:9" x14ac:dyDescent="0.25">
      <c r="A729">
        <v>728</v>
      </c>
      <c r="B729">
        <v>104.03590200000001</v>
      </c>
      <c r="C729">
        <v>7.9721830000000002</v>
      </c>
      <c r="F729">
        <v>103.11236700000001</v>
      </c>
      <c r="G729">
        <v>9.0517059999999994</v>
      </c>
      <c r="H729">
        <v>102.43381300000001</v>
      </c>
      <c r="I729">
        <v>4.7994110000000001</v>
      </c>
    </row>
    <row r="730" spans="1:9" x14ac:dyDescent="0.25">
      <c r="A730">
        <v>729</v>
      </c>
      <c r="F730">
        <v>103.13718200000001</v>
      </c>
      <c r="G730">
        <v>9.0129180000000009</v>
      </c>
      <c r="H730">
        <v>102.40722100000001</v>
      </c>
      <c r="I730">
        <v>4.7713020000000004</v>
      </c>
    </row>
    <row r="731" spans="1:9" x14ac:dyDescent="0.25">
      <c r="A731">
        <v>730</v>
      </c>
      <c r="F731">
        <v>103.13906600000001</v>
      </c>
      <c r="G731">
        <v>9.0397200000000009</v>
      </c>
      <c r="H731">
        <v>102.41229800000001</v>
      </c>
      <c r="I731">
        <v>4.8243280000000004</v>
      </c>
    </row>
    <row r="732" spans="1:9" x14ac:dyDescent="0.25">
      <c r="A732">
        <v>731</v>
      </c>
      <c r="F732">
        <v>103.10865200000001</v>
      </c>
      <c r="G732">
        <v>9.0302969999999991</v>
      </c>
      <c r="H732">
        <v>102.406542</v>
      </c>
      <c r="I732">
        <v>4.7942289999999996</v>
      </c>
    </row>
    <row r="733" spans="1:9" x14ac:dyDescent="0.25">
      <c r="A733">
        <v>732</v>
      </c>
      <c r="F733">
        <v>103.14859200000001</v>
      </c>
      <c r="G733">
        <v>9.0495090000000005</v>
      </c>
      <c r="H733">
        <v>102.393766</v>
      </c>
      <c r="I733">
        <v>4.8070019999999998</v>
      </c>
    </row>
    <row r="734" spans="1:9" x14ac:dyDescent="0.25">
      <c r="A734">
        <v>733</v>
      </c>
      <c r="F734">
        <v>103.18272200000001</v>
      </c>
      <c r="G734">
        <v>9.0182059999999993</v>
      </c>
      <c r="H734">
        <v>102.339067</v>
      </c>
      <c r="I734">
        <v>4.8553170000000003</v>
      </c>
    </row>
    <row r="735" spans="1:9" x14ac:dyDescent="0.25">
      <c r="A735">
        <v>734</v>
      </c>
      <c r="F735">
        <v>103.196855</v>
      </c>
      <c r="G735">
        <v>9.0039669999999994</v>
      </c>
      <c r="H735">
        <v>102.44046200000001</v>
      </c>
      <c r="I735">
        <v>4.8779300000000001</v>
      </c>
    </row>
    <row r="736" spans="1:9" x14ac:dyDescent="0.25">
      <c r="A736">
        <v>735</v>
      </c>
      <c r="F736">
        <v>103.11236700000001</v>
      </c>
      <c r="G736">
        <v>9.0517059999999994</v>
      </c>
      <c r="H736">
        <v>102.38544200000001</v>
      </c>
      <c r="I736">
        <v>4.8131259999999996</v>
      </c>
    </row>
    <row r="737" spans="1:9" x14ac:dyDescent="0.25">
      <c r="A737">
        <v>736</v>
      </c>
      <c r="F737">
        <v>103.11236700000001</v>
      </c>
      <c r="G737">
        <v>9.0517059999999994</v>
      </c>
    </row>
    <row r="738" spans="1:9" x14ac:dyDescent="0.25">
      <c r="A738">
        <v>737</v>
      </c>
    </row>
    <row r="739" spans="1:9" x14ac:dyDescent="0.25">
      <c r="A739">
        <v>738</v>
      </c>
    </row>
    <row r="740" spans="1:9" x14ac:dyDescent="0.25">
      <c r="A740">
        <v>739</v>
      </c>
    </row>
    <row r="741" spans="1:9" x14ac:dyDescent="0.25">
      <c r="A741">
        <v>740</v>
      </c>
    </row>
    <row r="742" spans="1:9" x14ac:dyDescent="0.25">
      <c r="A742">
        <v>741</v>
      </c>
      <c r="D742">
        <v>129.18079500000002</v>
      </c>
      <c r="E742">
        <v>6.5795810000000001</v>
      </c>
    </row>
    <row r="743" spans="1:9" x14ac:dyDescent="0.25">
      <c r="A743">
        <v>742</v>
      </c>
      <c r="D743">
        <v>129.20120400000002</v>
      </c>
      <c r="E743">
        <v>6.6545920000000001</v>
      </c>
    </row>
    <row r="744" spans="1:9" x14ac:dyDescent="0.25">
      <c r="A744">
        <v>743</v>
      </c>
      <c r="D744">
        <v>129.13991300000001</v>
      </c>
      <c r="E744">
        <v>6.5601609999999999</v>
      </c>
    </row>
    <row r="745" spans="1:9" x14ac:dyDescent="0.25">
      <c r="A745">
        <v>744</v>
      </c>
      <c r="B745">
        <v>133.47527500000001</v>
      </c>
      <c r="C745">
        <v>8.5544759999999993</v>
      </c>
      <c r="D745">
        <v>129.098299</v>
      </c>
      <c r="E745">
        <v>6.6131339999999996</v>
      </c>
    </row>
    <row r="746" spans="1:9" x14ac:dyDescent="0.25">
      <c r="A746">
        <v>745</v>
      </c>
      <c r="B746">
        <v>133.44890000000001</v>
      </c>
      <c r="C746">
        <v>8.6028959999999994</v>
      </c>
      <c r="D746">
        <v>129.05537600000002</v>
      </c>
      <c r="E746">
        <v>6.633235</v>
      </c>
    </row>
    <row r="747" spans="1:9" x14ac:dyDescent="0.25">
      <c r="A747">
        <v>746</v>
      </c>
      <c r="B747">
        <v>133.476797</v>
      </c>
      <c r="C747">
        <v>8.6055130000000002</v>
      </c>
      <c r="D747">
        <v>129.149385</v>
      </c>
      <c r="E747">
        <v>6.6313510000000004</v>
      </c>
    </row>
    <row r="748" spans="1:9" x14ac:dyDescent="0.25">
      <c r="A748">
        <v>747</v>
      </c>
      <c r="B748">
        <v>133.446382</v>
      </c>
      <c r="C748">
        <v>8.615354</v>
      </c>
      <c r="D748">
        <v>129.18079500000002</v>
      </c>
      <c r="E748">
        <v>6.5795810000000001</v>
      </c>
    </row>
    <row r="749" spans="1:9" x14ac:dyDescent="0.25">
      <c r="A749">
        <v>748</v>
      </c>
      <c r="B749">
        <v>133.42256700000002</v>
      </c>
      <c r="C749">
        <v>8.5596060000000005</v>
      </c>
    </row>
    <row r="750" spans="1:9" x14ac:dyDescent="0.25">
      <c r="A750">
        <v>749</v>
      </c>
      <c r="B750">
        <v>133.43675400000001</v>
      </c>
      <c r="C750">
        <v>8.5038049999999998</v>
      </c>
    </row>
    <row r="751" spans="1:9" x14ac:dyDescent="0.25">
      <c r="A751">
        <v>750</v>
      </c>
      <c r="B751">
        <v>133.47527500000001</v>
      </c>
      <c r="C751">
        <v>8.5544759999999993</v>
      </c>
      <c r="F751">
        <v>133.14037100000002</v>
      </c>
      <c r="G751">
        <v>9.2020959999999992</v>
      </c>
    </row>
    <row r="752" spans="1:9" x14ac:dyDescent="0.25">
      <c r="A752">
        <v>751</v>
      </c>
      <c r="F752">
        <v>133.14037100000002</v>
      </c>
      <c r="G752">
        <v>9.2020959999999992</v>
      </c>
      <c r="H752">
        <v>133.979997</v>
      </c>
      <c r="I752">
        <v>5.3697169999999996</v>
      </c>
    </row>
    <row r="753" spans="1:9" x14ac:dyDescent="0.25">
      <c r="A753">
        <v>752</v>
      </c>
      <c r="F753">
        <v>133.12210200000001</v>
      </c>
      <c r="G753">
        <v>9.1970709999999993</v>
      </c>
      <c r="H753">
        <v>134.01569900000001</v>
      </c>
      <c r="I753">
        <v>5.4734660000000002</v>
      </c>
    </row>
    <row r="754" spans="1:9" x14ac:dyDescent="0.25">
      <c r="A754">
        <v>753</v>
      </c>
      <c r="F754">
        <v>133.07818800000001</v>
      </c>
      <c r="G754">
        <v>9.1772840000000002</v>
      </c>
      <c r="H754">
        <v>133.89488399999999</v>
      </c>
      <c r="I754">
        <v>5.3785109999999996</v>
      </c>
    </row>
    <row r="755" spans="1:9" x14ac:dyDescent="0.25">
      <c r="A755">
        <v>754</v>
      </c>
      <c r="F755">
        <v>133.117132</v>
      </c>
      <c r="G755">
        <v>9.2083250000000003</v>
      </c>
      <c r="H755">
        <v>133.88540800000001</v>
      </c>
      <c r="I755">
        <v>5.3719150000000004</v>
      </c>
    </row>
    <row r="756" spans="1:9" x14ac:dyDescent="0.25">
      <c r="A756">
        <v>755</v>
      </c>
      <c r="F756">
        <v>133.166383</v>
      </c>
      <c r="G756">
        <v>9.1759760000000004</v>
      </c>
      <c r="H756">
        <v>133.96560099999999</v>
      </c>
      <c r="I756">
        <v>5.3982450000000002</v>
      </c>
    </row>
    <row r="757" spans="1:9" x14ac:dyDescent="0.25">
      <c r="A757">
        <v>756</v>
      </c>
      <c r="F757">
        <v>133.16670400000001</v>
      </c>
      <c r="G757">
        <v>9.2079070000000005</v>
      </c>
      <c r="H757">
        <v>133.953191</v>
      </c>
      <c r="I757">
        <v>5.4037940000000004</v>
      </c>
    </row>
    <row r="758" spans="1:9" x14ac:dyDescent="0.25">
      <c r="A758">
        <v>757</v>
      </c>
      <c r="F758">
        <v>133.14037100000002</v>
      </c>
      <c r="G758">
        <v>9.2020959999999992</v>
      </c>
      <c r="H758">
        <v>133.979997</v>
      </c>
      <c r="I758">
        <v>5.3697169999999996</v>
      </c>
    </row>
    <row r="759" spans="1:9" x14ac:dyDescent="0.25">
      <c r="A759">
        <v>758</v>
      </c>
    </row>
    <row r="760" spans="1:9" x14ac:dyDescent="0.25">
      <c r="A760">
        <v>759</v>
      </c>
    </row>
    <row r="761" spans="1:9" x14ac:dyDescent="0.25">
      <c r="A761">
        <v>760</v>
      </c>
    </row>
    <row r="762" spans="1:9" x14ac:dyDescent="0.25">
      <c r="A762">
        <v>761</v>
      </c>
      <c r="D762">
        <v>161.36390800000001</v>
      </c>
      <c r="E762">
        <v>9.6883689999999998</v>
      </c>
    </row>
    <row r="763" spans="1:9" x14ac:dyDescent="0.25">
      <c r="A763">
        <v>762</v>
      </c>
      <c r="D763">
        <v>161.39044100000001</v>
      </c>
      <c r="E763">
        <v>9.6344600000000007</v>
      </c>
    </row>
    <row r="764" spans="1:9" x14ac:dyDescent="0.25">
      <c r="A764">
        <v>763</v>
      </c>
      <c r="B764">
        <v>164.31313399999999</v>
      </c>
      <c r="C764">
        <v>11.116049</v>
      </c>
      <c r="D764">
        <v>161.39586299999999</v>
      </c>
      <c r="E764">
        <v>9.6680480000000006</v>
      </c>
    </row>
    <row r="765" spans="1:9" x14ac:dyDescent="0.25">
      <c r="A765">
        <v>764</v>
      </c>
      <c r="B765">
        <v>164.365937</v>
      </c>
      <c r="C765">
        <v>11.102202999999999</v>
      </c>
      <c r="D765">
        <v>161.418553</v>
      </c>
      <c r="E765">
        <v>9.6837359999999997</v>
      </c>
    </row>
    <row r="766" spans="1:9" x14ac:dyDescent="0.25">
      <c r="A766">
        <v>765</v>
      </c>
      <c r="B766">
        <v>164.32276899999999</v>
      </c>
      <c r="C766">
        <v>11.103099</v>
      </c>
      <c r="D766">
        <v>161.411393</v>
      </c>
      <c r="E766">
        <v>9.6832619999999991</v>
      </c>
    </row>
    <row r="767" spans="1:9" x14ac:dyDescent="0.25">
      <c r="A767">
        <v>766</v>
      </c>
      <c r="B767">
        <v>164.309923</v>
      </c>
      <c r="C767">
        <v>11.116944</v>
      </c>
      <c r="D767">
        <v>161.452035</v>
      </c>
      <c r="E767">
        <v>9.6590980000000002</v>
      </c>
    </row>
    <row r="768" spans="1:9" x14ac:dyDescent="0.25">
      <c r="A768">
        <v>767</v>
      </c>
      <c r="B768">
        <v>164.33377100000001</v>
      </c>
      <c r="C768">
        <v>11.107519999999999</v>
      </c>
      <c r="D768">
        <v>161.36390800000001</v>
      </c>
      <c r="E768">
        <v>9.6883689999999998</v>
      </c>
    </row>
    <row r="769" spans="1:9" x14ac:dyDescent="0.25">
      <c r="A769">
        <v>768</v>
      </c>
      <c r="B769">
        <v>164.36683199999999</v>
      </c>
      <c r="C769">
        <v>11.100413</v>
      </c>
    </row>
    <row r="770" spans="1:9" x14ac:dyDescent="0.25">
      <c r="A770">
        <v>769</v>
      </c>
      <c r="B770">
        <v>164.31313399999999</v>
      </c>
      <c r="C770">
        <v>11.116049</v>
      </c>
    </row>
    <row r="771" spans="1:9" x14ac:dyDescent="0.25">
      <c r="A771">
        <v>770</v>
      </c>
      <c r="F771">
        <v>163.806794</v>
      </c>
      <c r="G771">
        <v>11.576639999999999</v>
      </c>
    </row>
    <row r="772" spans="1:9" x14ac:dyDescent="0.25">
      <c r="A772">
        <v>771</v>
      </c>
      <c r="F772">
        <v>163.89871199999999</v>
      </c>
      <c r="G772">
        <v>11.599804000000001</v>
      </c>
      <c r="H772">
        <v>164.977936</v>
      </c>
      <c r="I772">
        <v>8.1429740000000006</v>
      </c>
    </row>
    <row r="773" spans="1:9" x14ac:dyDescent="0.25">
      <c r="A773">
        <v>772</v>
      </c>
      <c r="F773">
        <v>163.83116899999999</v>
      </c>
      <c r="G773">
        <v>11.592328999999999</v>
      </c>
      <c r="H773">
        <v>165.02005199999999</v>
      </c>
      <c r="I773">
        <v>8.2234680000000004</v>
      </c>
    </row>
    <row r="774" spans="1:9" x14ac:dyDescent="0.25">
      <c r="A774">
        <v>773</v>
      </c>
      <c r="F774">
        <v>163.82142999999999</v>
      </c>
      <c r="G774">
        <v>11.608542999999999</v>
      </c>
      <c r="H774">
        <v>165.02031499999998</v>
      </c>
      <c r="I774">
        <v>8.2206779999999995</v>
      </c>
    </row>
    <row r="775" spans="1:9" x14ac:dyDescent="0.25">
      <c r="A775">
        <v>774</v>
      </c>
      <c r="F775">
        <v>163.81037499999999</v>
      </c>
      <c r="G775">
        <v>11.561532</v>
      </c>
      <c r="H775">
        <v>164.98909600000002</v>
      </c>
      <c r="I775">
        <v>8.1915659999999999</v>
      </c>
    </row>
    <row r="776" spans="1:9" x14ac:dyDescent="0.25">
      <c r="A776">
        <v>775</v>
      </c>
      <c r="F776">
        <v>163.76983799999999</v>
      </c>
      <c r="G776">
        <v>11.590486</v>
      </c>
      <c r="H776">
        <v>164.93213500000002</v>
      </c>
      <c r="I776">
        <v>8.1923549999999992</v>
      </c>
    </row>
    <row r="777" spans="1:9" x14ac:dyDescent="0.25">
      <c r="A777">
        <v>776</v>
      </c>
      <c r="F777">
        <v>163.75583399999999</v>
      </c>
      <c r="G777">
        <v>11.583959</v>
      </c>
      <c r="H777">
        <v>164.93634600000001</v>
      </c>
      <c r="I777">
        <v>8.2234149999999993</v>
      </c>
    </row>
    <row r="778" spans="1:9" x14ac:dyDescent="0.25">
      <c r="A778">
        <v>777</v>
      </c>
      <c r="F778">
        <v>163.806794</v>
      </c>
      <c r="G778">
        <v>11.576639999999999</v>
      </c>
      <c r="H778">
        <v>164.95750800000002</v>
      </c>
      <c r="I778">
        <v>8.2104119999999998</v>
      </c>
    </row>
    <row r="779" spans="1:9" x14ac:dyDescent="0.25">
      <c r="A779">
        <v>778</v>
      </c>
      <c r="H779">
        <v>164.977936</v>
      </c>
      <c r="I779">
        <v>8.1429740000000006</v>
      </c>
    </row>
    <row r="780" spans="1:9" x14ac:dyDescent="0.25">
      <c r="A780">
        <v>779</v>
      </c>
    </row>
    <row r="781" spans="1:9" x14ac:dyDescent="0.25">
      <c r="A781">
        <v>780</v>
      </c>
      <c r="D781">
        <v>185.87732499999998</v>
      </c>
      <c r="E781">
        <v>9.3799220000000005</v>
      </c>
    </row>
    <row r="782" spans="1:9" x14ac:dyDescent="0.25">
      <c r="A782">
        <v>781</v>
      </c>
      <c r="D782">
        <v>185.87437700000001</v>
      </c>
      <c r="E782">
        <v>9.4275660000000006</v>
      </c>
    </row>
    <row r="783" spans="1:9" x14ac:dyDescent="0.25">
      <c r="A783">
        <v>782</v>
      </c>
      <c r="D783">
        <v>185.87895800000001</v>
      </c>
      <c r="E783">
        <v>9.4201420000000002</v>
      </c>
    </row>
    <row r="784" spans="1:9" x14ac:dyDescent="0.25">
      <c r="A784">
        <v>783</v>
      </c>
      <c r="D784">
        <v>185.90422699999999</v>
      </c>
      <c r="E784">
        <v>9.4158779999999993</v>
      </c>
    </row>
    <row r="785" spans="1:9" x14ac:dyDescent="0.25">
      <c r="A785">
        <v>784</v>
      </c>
      <c r="B785">
        <v>191.26801900000001</v>
      </c>
      <c r="C785">
        <v>11.089937000000001</v>
      </c>
      <c r="D785">
        <v>185.86969199999999</v>
      </c>
      <c r="E785">
        <v>9.4074539999999995</v>
      </c>
    </row>
    <row r="786" spans="1:9" x14ac:dyDescent="0.25">
      <c r="A786">
        <v>785</v>
      </c>
      <c r="B786">
        <v>191.29234199999999</v>
      </c>
      <c r="C786">
        <v>11.066773</v>
      </c>
      <c r="D786">
        <v>185.87553600000001</v>
      </c>
      <c r="E786">
        <v>9.3951360000000008</v>
      </c>
    </row>
    <row r="787" spans="1:9" x14ac:dyDescent="0.25">
      <c r="A787">
        <v>786</v>
      </c>
      <c r="B787">
        <v>191.30366000000001</v>
      </c>
      <c r="C787">
        <v>11.069564</v>
      </c>
      <c r="D787">
        <v>185.92749599999999</v>
      </c>
      <c r="E787">
        <v>9.4074030000000004</v>
      </c>
    </row>
    <row r="788" spans="1:9" x14ac:dyDescent="0.25">
      <c r="A788">
        <v>787</v>
      </c>
      <c r="B788">
        <v>191.29060200000001</v>
      </c>
      <c r="C788">
        <v>11.083462000000001</v>
      </c>
      <c r="D788">
        <v>185.87732499999998</v>
      </c>
      <c r="E788">
        <v>9.3799220000000005</v>
      </c>
    </row>
    <row r="789" spans="1:9" x14ac:dyDescent="0.25">
      <c r="A789">
        <v>788</v>
      </c>
      <c r="B789">
        <v>191.21510899999998</v>
      </c>
      <c r="C789">
        <v>11.081723999999999</v>
      </c>
    </row>
    <row r="790" spans="1:9" x14ac:dyDescent="0.25">
      <c r="A790">
        <v>789</v>
      </c>
      <c r="B790">
        <v>191.230009</v>
      </c>
      <c r="C790">
        <v>11.031815999999999</v>
      </c>
    </row>
    <row r="791" spans="1:9" x14ac:dyDescent="0.25">
      <c r="A791">
        <v>790</v>
      </c>
      <c r="B791">
        <v>191.26801900000001</v>
      </c>
      <c r="C791">
        <v>11.089937000000001</v>
      </c>
    </row>
    <row r="792" spans="1:9" x14ac:dyDescent="0.25">
      <c r="A792">
        <v>791</v>
      </c>
      <c r="H792">
        <v>191.60978900000001</v>
      </c>
      <c r="I792">
        <v>8.1365510000000008</v>
      </c>
    </row>
    <row r="793" spans="1:9" x14ac:dyDescent="0.25">
      <c r="A793">
        <v>792</v>
      </c>
      <c r="H793">
        <v>191.628424</v>
      </c>
      <c r="I793">
        <v>8.2347350000000006</v>
      </c>
    </row>
    <row r="794" spans="1:9" x14ac:dyDescent="0.25">
      <c r="A794">
        <v>793</v>
      </c>
      <c r="F794">
        <v>192.04632000000001</v>
      </c>
      <c r="G794">
        <v>11.649027</v>
      </c>
      <c r="H794">
        <v>191.653063</v>
      </c>
      <c r="I794">
        <v>8.2018310000000003</v>
      </c>
    </row>
    <row r="795" spans="1:9" x14ac:dyDescent="0.25">
      <c r="A795">
        <v>794</v>
      </c>
      <c r="F795">
        <v>192.037161</v>
      </c>
      <c r="G795">
        <v>11.683299</v>
      </c>
      <c r="H795">
        <v>191.669329</v>
      </c>
      <c r="I795">
        <v>8.1918810000000004</v>
      </c>
    </row>
    <row r="796" spans="1:9" x14ac:dyDescent="0.25">
      <c r="A796">
        <v>795</v>
      </c>
      <c r="F796">
        <v>192.09701799999999</v>
      </c>
      <c r="G796">
        <v>11.694039</v>
      </c>
      <c r="H796">
        <v>191.64895799999999</v>
      </c>
      <c r="I796">
        <v>8.1601370000000006</v>
      </c>
    </row>
    <row r="797" spans="1:9" x14ac:dyDescent="0.25">
      <c r="A797">
        <v>796</v>
      </c>
      <c r="F797">
        <v>192.09054399999999</v>
      </c>
      <c r="G797">
        <v>11.699408999999999</v>
      </c>
      <c r="H797">
        <v>191.637743</v>
      </c>
      <c r="I797">
        <v>8.1242859999999997</v>
      </c>
    </row>
    <row r="798" spans="1:9" x14ac:dyDescent="0.25">
      <c r="A798">
        <v>797</v>
      </c>
      <c r="F798">
        <v>192.11128500000001</v>
      </c>
      <c r="G798">
        <v>11.686563</v>
      </c>
      <c r="H798">
        <v>191.64595600000001</v>
      </c>
      <c r="I798">
        <v>8.1381309999999996</v>
      </c>
    </row>
    <row r="799" spans="1:9" x14ac:dyDescent="0.25">
      <c r="A799">
        <v>798</v>
      </c>
      <c r="F799">
        <v>192.09559899999999</v>
      </c>
      <c r="G799">
        <v>11.587116999999999</v>
      </c>
      <c r="H799">
        <v>191.695864</v>
      </c>
      <c r="I799">
        <v>8.1421840000000003</v>
      </c>
    </row>
    <row r="800" spans="1:9" x14ac:dyDescent="0.25">
      <c r="A800">
        <v>799</v>
      </c>
      <c r="F800">
        <v>192.04632000000001</v>
      </c>
      <c r="G800">
        <v>11.649027</v>
      </c>
      <c r="H800">
        <v>191.60978900000001</v>
      </c>
      <c r="I800">
        <v>8.1365510000000008</v>
      </c>
    </row>
    <row r="801" spans="1:9" x14ac:dyDescent="0.25">
      <c r="A801">
        <v>800</v>
      </c>
      <c r="D801">
        <v>213.11978099999999</v>
      </c>
      <c r="E801">
        <v>8.7968740000000007</v>
      </c>
    </row>
    <row r="802" spans="1:9" x14ac:dyDescent="0.25">
      <c r="A802">
        <v>801</v>
      </c>
      <c r="D802">
        <v>213.104434</v>
      </c>
      <c r="E802">
        <v>8.8171459999999993</v>
      </c>
    </row>
    <row r="803" spans="1:9" x14ac:dyDescent="0.25">
      <c r="A803">
        <v>802</v>
      </c>
      <c r="D803">
        <v>213.131934</v>
      </c>
      <c r="E803">
        <v>8.7920560000000005</v>
      </c>
    </row>
    <row r="804" spans="1:9" x14ac:dyDescent="0.25">
      <c r="A804">
        <v>803</v>
      </c>
      <c r="D804">
        <v>213.11522400000001</v>
      </c>
      <c r="E804">
        <v>8.823798</v>
      </c>
    </row>
    <row r="805" spans="1:9" x14ac:dyDescent="0.25">
      <c r="A805">
        <v>804</v>
      </c>
      <c r="D805">
        <v>213.119415</v>
      </c>
      <c r="E805">
        <v>8.8118029999999994</v>
      </c>
    </row>
    <row r="806" spans="1:9" x14ac:dyDescent="0.25">
      <c r="A806">
        <v>805</v>
      </c>
      <c r="B806">
        <v>217.32092599999999</v>
      </c>
      <c r="C806">
        <v>10.574415999999999</v>
      </c>
      <c r="D806">
        <v>213.13937200000001</v>
      </c>
      <c r="E806">
        <v>8.8180890000000005</v>
      </c>
    </row>
    <row r="807" spans="1:9" x14ac:dyDescent="0.25">
      <c r="A807">
        <v>806</v>
      </c>
      <c r="B807">
        <v>217.30851200000001</v>
      </c>
      <c r="C807">
        <v>10.606367000000001</v>
      </c>
      <c r="D807">
        <v>213.07473400000001</v>
      </c>
      <c r="E807">
        <v>8.7866610000000005</v>
      </c>
    </row>
    <row r="808" spans="1:9" x14ac:dyDescent="0.25">
      <c r="A808">
        <v>807</v>
      </c>
      <c r="B808">
        <v>217.282217</v>
      </c>
      <c r="C808">
        <v>10.577349</v>
      </c>
      <c r="D808">
        <v>213.11978099999999</v>
      </c>
      <c r="E808">
        <v>8.7968740000000007</v>
      </c>
    </row>
    <row r="809" spans="1:9" x14ac:dyDescent="0.25">
      <c r="A809">
        <v>808</v>
      </c>
      <c r="B809">
        <v>217.28771699999999</v>
      </c>
      <c r="C809">
        <v>10.559329999999999</v>
      </c>
      <c r="D809">
        <v>213.11978099999999</v>
      </c>
      <c r="E809">
        <v>8.7968740000000007</v>
      </c>
    </row>
    <row r="810" spans="1:9" x14ac:dyDescent="0.25">
      <c r="A810">
        <v>809</v>
      </c>
      <c r="B810">
        <v>217.32726500000001</v>
      </c>
      <c r="C810">
        <v>10.560744</v>
      </c>
    </row>
    <row r="811" spans="1:9" x14ac:dyDescent="0.25">
      <c r="A811">
        <v>810</v>
      </c>
      <c r="B811">
        <v>217.27593200000001</v>
      </c>
      <c r="C811">
        <v>10.554301000000001</v>
      </c>
    </row>
    <row r="812" spans="1:9" x14ac:dyDescent="0.25">
      <c r="A812">
        <v>811</v>
      </c>
      <c r="B812">
        <v>217.22884099999999</v>
      </c>
      <c r="C812">
        <v>10.489663</v>
      </c>
    </row>
    <row r="813" spans="1:9" x14ac:dyDescent="0.25">
      <c r="A813">
        <v>812</v>
      </c>
      <c r="B813">
        <v>217.20741799999999</v>
      </c>
      <c r="C813">
        <v>10.401297</v>
      </c>
    </row>
    <row r="814" spans="1:9" x14ac:dyDescent="0.25">
      <c r="A814">
        <v>813</v>
      </c>
      <c r="B814">
        <v>217.32092599999999</v>
      </c>
      <c r="C814">
        <v>10.574415999999999</v>
      </c>
    </row>
    <row r="815" spans="1:9" x14ac:dyDescent="0.25">
      <c r="A815">
        <v>814</v>
      </c>
    </row>
    <row r="816" spans="1:9" x14ac:dyDescent="0.25">
      <c r="A816">
        <v>815</v>
      </c>
      <c r="F816">
        <v>217.45203599999999</v>
      </c>
      <c r="G816">
        <v>10.986599</v>
      </c>
      <c r="H816">
        <v>217.70094900000001</v>
      </c>
      <c r="I816">
        <v>8.0381920000000004</v>
      </c>
    </row>
    <row r="817" spans="1:9" x14ac:dyDescent="0.25">
      <c r="A817">
        <v>816</v>
      </c>
      <c r="F817">
        <v>217.47702100000001</v>
      </c>
      <c r="G817">
        <v>10.998385000000001</v>
      </c>
      <c r="H817">
        <v>217.68785399999999</v>
      </c>
      <c r="I817">
        <v>8.0338960000000004</v>
      </c>
    </row>
    <row r="818" spans="1:9" x14ac:dyDescent="0.25">
      <c r="A818">
        <v>817</v>
      </c>
      <c r="F818">
        <v>217.42149799999999</v>
      </c>
      <c r="G818">
        <v>10.982566</v>
      </c>
      <c r="H818">
        <v>217.73023000000001</v>
      </c>
      <c r="I818">
        <v>8.0298110000000005</v>
      </c>
    </row>
    <row r="819" spans="1:9" x14ac:dyDescent="0.25">
      <c r="A819">
        <v>818</v>
      </c>
      <c r="F819">
        <v>217.37650199999999</v>
      </c>
      <c r="G819">
        <v>10.966433</v>
      </c>
      <c r="H819">
        <v>217.71996300000001</v>
      </c>
      <c r="I819">
        <v>8.0070779999999999</v>
      </c>
    </row>
    <row r="820" spans="1:9" x14ac:dyDescent="0.25">
      <c r="A820">
        <v>819</v>
      </c>
      <c r="D820">
        <v>230.82180299999999</v>
      </c>
      <c r="E820">
        <v>9.5492190000000008</v>
      </c>
      <c r="F820">
        <v>217.28609299999999</v>
      </c>
      <c r="G820">
        <v>10.910385</v>
      </c>
      <c r="H820">
        <v>217.716768</v>
      </c>
      <c r="I820">
        <v>7.9753360000000004</v>
      </c>
    </row>
    <row r="821" spans="1:9" x14ac:dyDescent="0.25">
      <c r="A821">
        <v>820</v>
      </c>
      <c r="D821">
        <v>230.78974399999998</v>
      </c>
      <c r="E821">
        <v>9.5635189999999994</v>
      </c>
      <c r="F821">
        <v>217.31144599999999</v>
      </c>
      <c r="G821">
        <v>10.954594999999999</v>
      </c>
      <c r="H821">
        <v>217.66260600000001</v>
      </c>
      <c r="I821">
        <v>8.0057159999999996</v>
      </c>
    </row>
    <row r="822" spans="1:9" x14ac:dyDescent="0.25">
      <c r="A822">
        <v>821</v>
      </c>
      <c r="D822">
        <v>230.77832699999999</v>
      </c>
      <c r="E822">
        <v>9.5502149999999997</v>
      </c>
      <c r="F822">
        <v>217.301074</v>
      </c>
      <c r="G822">
        <v>10.992623</v>
      </c>
      <c r="H822">
        <v>217.655587</v>
      </c>
      <c r="I822">
        <v>8.0124209999999998</v>
      </c>
    </row>
    <row r="823" spans="1:9" x14ac:dyDescent="0.25">
      <c r="A823">
        <v>822</v>
      </c>
      <c r="D823">
        <v>230.78387900000001</v>
      </c>
      <c r="E823">
        <v>9.5307289999999991</v>
      </c>
      <c r="F823">
        <v>217.16844599999999</v>
      </c>
      <c r="G823">
        <v>11.036885</v>
      </c>
      <c r="H823">
        <v>217.65040199999999</v>
      </c>
      <c r="I823">
        <v>7.9886400000000002</v>
      </c>
    </row>
    <row r="824" spans="1:9" x14ac:dyDescent="0.25">
      <c r="A824">
        <v>823</v>
      </c>
      <c r="D824">
        <v>230.78414000000001</v>
      </c>
      <c r="E824">
        <v>9.5733669999999993</v>
      </c>
      <c r="F824">
        <v>217.123661</v>
      </c>
      <c r="G824">
        <v>11.042804</v>
      </c>
      <c r="H824">
        <v>217.70094900000001</v>
      </c>
      <c r="I824">
        <v>8.0381920000000004</v>
      </c>
    </row>
    <row r="825" spans="1:9" x14ac:dyDescent="0.25">
      <c r="A825">
        <v>824</v>
      </c>
      <c r="D825">
        <v>230.81184999999999</v>
      </c>
      <c r="E825">
        <v>9.5358099999999997</v>
      </c>
      <c r="F825">
        <v>217.45203599999999</v>
      </c>
      <c r="G825">
        <v>10.986599</v>
      </c>
    </row>
    <row r="826" spans="1:9" x14ac:dyDescent="0.25">
      <c r="A826">
        <v>825</v>
      </c>
      <c r="D826">
        <v>230.82132999999999</v>
      </c>
      <c r="E826">
        <v>9.5405770000000008</v>
      </c>
    </row>
    <row r="827" spans="1:9" x14ac:dyDescent="0.25">
      <c r="A827">
        <v>826</v>
      </c>
      <c r="D827">
        <v>230.80944099999999</v>
      </c>
      <c r="E827">
        <v>9.5431430000000006</v>
      </c>
    </row>
    <row r="828" spans="1:9" x14ac:dyDescent="0.25">
      <c r="A828">
        <v>827</v>
      </c>
      <c r="D828">
        <v>230.804621</v>
      </c>
      <c r="E828">
        <v>9.5152239999999999</v>
      </c>
    </row>
    <row r="829" spans="1:9" x14ac:dyDescent="0.25">
      <c r="A829">
        <v>828</v>
      </c>
      <c r="D829">
        <v>230.85584900000001</v>
      </c>
      <c r="E829">
        <v>9.5187340000000003</v>
      </c>
    </row>
    <row r="830" spans="1:9" x14ac:dyDescent="0.25">
      <c r="A830">
        <v>829</v>
      </c>
      <c r="B830">
        <v>238.143111</v>
      </c>
      <c r="C830">
        <v>10.001056</v>
      </c>
      <c r="D830">
        <v>230.82180299999999</v>
      </c>
      <c r="E830">
        <v>9.5492190000000008</v>
      </c>
    </row>
    <row r="831" spans="1:9" x14ac:dyDescent="0.25">
      <c r="A831">
        <v>830</v>
      </c>
      <c r="B831">
        <v>238.086331</v>
      </c>
      <c r="C831">
        <v>10.00975</v>
      </c>
      <c r="D831">
        <v>230.82180299999999</v>
      </c>
      <c r="E831">
        <v>9.5492190000000008</v>
      </c>
    </row>
    <row r="832" spans="1:9" x14ac:dyDescent="0.25">
      <c r="A832">
        <v>831</v>
      </c>
      <c r="B832">
        <v>238.09712099999999</v>
      </c>
      <c r="C832">
        <v>10.006608</v>
      </c>
      <c r="D832">
        <v>230.82180299999999</v>
      </c>
      <c r="E832">
        <v>9.5492190000000008</v>
      </c>
    </row>
    <row r="833" spans="1:11" x14ac:dyDescent="0.25">
      <c r="A833">
        <v>832</v>
      </c>
      <c r="B833">
        <v>238.111682</v>
      </c>
      <c r="C833">
        <v>10.005561</v>
      </c>
    </row>
    <row r="834" spans="1:11" x14ac:dyDescent="0.25">
      <c r="A834">
        <v>833</v>
      </c>
      <c r="B834">
        <v>238.10848899999999</v>
      </c>
      <c r="C834">
        <v>10.025622</v>
      </c>
    </row>
    <row r="835" spans="1:11" x14ac:dyDescent="0.25">
      <c r="A835">
        <v>834</v>
      </c>
      <c r="B835">
        <v>238.10000099999999</v>
      </c>
      <c r="C835">
        <v>10.028084</v>
      </c>
    </row>
    <row r="836" spans="1:11" x14ac:dyDescent="0.25">
      <c r="A836">
        <v>835</v>
      </c>
      <c r="B836">
        <v>238.106078</v>
      </c>
      <c r="C836">
        <v>10.048249999999999</v>
      </c>
    </row>
    <row r="837" spans="1:11" x14ac:dyDescent="0.25">
      <c r="A837">
        <v>836</v>
      </c>
      <c r="B837">
        <v>238.10896</v>
      </c>
      <c r="C837">
        <v>10.050609</v>
      </c>
      <c r="H837">
        <v>232.35053299999998</v>
      </c>
      <c r="I837">
        <v>7.2092669999999996</v>
      </c>
    </row>
    <row r="838" spans="1:11" x14ac:dyDescent="0.25">
      <c r="A838">
        <v>837</v>
      </c>
      <c r="B838">
        <v>238.09644</v>
      </c>
      <c r="C838">
        <v>10.024994</v>
      </c>
      <c r="H838">
        <v>232.35053299999998</v>
      </c>
      <c r="I838">
        <v>7.2092669999999996</v>
      </c>
    </row>
    <row r="839" spans="1:11" x14ac:dyDescent="0.25">
      <c r="A839">
        <v>838</v>
      </c>
      <c r="B839">
        <v>238.08868699999999</v>
      </c>
      <c r="C839">
        <v>9.9754939999999994</v>
      </c>
      <c r="H839">
        <v>232.35053299999998</v>
      </c>
      <c r="I839">
        <v>7.2092669999999996</v>
      </c>
    </row>
    <row r="840" spans="1:11" x14ac:dyDescent="0.25">
      <c r="A840">
        <v>839</v>
      </c>
      <c r="B840">
        <v>238.07464899999999</v>
      </c>
      <c r="C840">
        <v>9.9660130000000002</v>
      </c>
      <c r="H840">
        <v>232.424182</v>
      </c>
      <c r="I840">
        <v>7.2133000000000003</v>
      </c>
    </row>
    <row r="841" spans="1:11" x14ac:dyDescent="0.25">
      <c r="A841">
        <v>840</v>
      </c>
      <c r="B841">
        <v>238.048407</v>
      </c>
      <c r="C841">
        <v>9.9340080000000004</v>
      </c>
      <c r="H841">
        <v>232.41307699999999</v>
      </c>
      <c r="I841">
        <v>7.2213669999999999</v>
      </c>
    </row>
    <row r="842" spans="1:11" x14ac:dyDescent="0.25">
      <c r="A842">
        <v>841</v>
      </c>
      <c r="B842">
        <v>238.143111</v>
      </c>
      <c r="C842">
        <v>10.001056</v>
      </c>
      <c r="H842">
        <v>232.39830699999999</v>
      </c>
      <c r="I842">
        <v>7.2007279999999998</v>
      </c>
    </row>
    <row r="843" spans="1:11" x14ac:dyDescent="0.25">
      <c r="A843">
        <v>842</v>
      </c>
      <c r="B843">
        <v>238.143111</v>
      </c>
      <c r="C843">
        <v>10.001056</v>
      </c>
      <c r="H843">
        <v>232.352576</v>
      </c>
      <c r="I843">
        <v>7.2020900000000001</v>
      </c>
    </row>
    <row r="844" spans="1:11" x14ac:dyDescent="0.25">
      <c r="A844">
        <v>843</v>
      </c>
      <c r="D844">
        <v>247.74680999999998</v>
      </c>
      <c r="E844">
        <v>8.935003</v>
      </c>
      <c r="F844">
        <v>236.17899199999999</v>
      </c>
      <c r="G844">
        <v>10.300412</v>
      </c>
      <c r="H844">
        <v>232.32701600000001</v>
      </c>
      <c r="I844">
        <v>7.1871099999999997</v>
      </c>
    </row>
    <row r="845" spans="1:11" x14ac:dyDescent="0.25">
      <c r="A845">
        <v>844</v>
      </c>
      <c r="D845">
        <v>247.74680999999998</v>
      </c>
      <c r="E845">
        <v>8.935003</v>
      </c>
      <c r="F845">
        <v>236.17899199999999</v>
      </c>
      <c r="G845">
        <v>10.300412</v>
      </c>
      <c r="H845">
        <v>232.35053299999998</v>
      </c>
      <c r="I845">
        <v>7.2092669999999996</v>
      </c>
      <c r="J845">
        <v>235.51757900000001</v>
      </c>
      <c r="K845">
        <v>13.878069999999999</v>
      </c>
    </row>
    <row r="846" spans="1:11" x14ac:dyDescent="0.25">
      <c r="A846">
        <v>845</v>
      </c>
    </row>
    <row r="847" spans="1:11" x14ac:dyDescent="0.25">
      <c r="A847">
        <v>846</v>
      </c>
      <c r="J847">
        <v>235.675297</v>
      </c>
      <c r="K847">
        <v>13.838678</v>
      </c>
    </row>
    <row r="848" spans="1:11" x14ac:dyDescent="0.25">
      <c r="A848">
        <v>847</v>
      </c>
      <c r="B848">
        <v>244.72637399999999</v>
      </c>
      <c r="C848">
        <v>5.0540609999999999</v>
      </c>
    </row>
    <row r="849" spans="1:9" x14ac:dyDescent="0.25">
      <c r="A849">
        <v>848</v>
      </c>
      <c r="B849">
        <v>244.76157599999999</v>
      </c>
      <c r="C849">
        <v>5.0411229999999998</v>
      </c>
    </row>
    <row r="850" spans="1:9" x14ac:dyDescent="0.25">
      <c r="A850">
        <v>849</v>
      </c>
      <c r="B850">
        <v>244.76713100000001</v>
      </c>
      <c r="C850">
        <v>5.0096949999999998</v>
      </c>
      <c r="H850">
        <v>254.910292</v>
      </c>
      <c r="I850">
        <v>7.6318229999999998</v>
      </c>
    </row>
    <row r="851" spans="1:9" x14ac:dyDescent="0.25">
      <c r="A851">
        <v>850</v>
      </c>
      <c r="B851">
        <v>244.75267300000002</v>
      </c>
      <c r="C851">
        <v>5.0423280000000004</v>
      </c>
      <c r="H851">
        <v>254.86639700000001</v>
      </c>
      <c r="I851">
        <v>7.6592700000000002</v>
      </c>
    </row>
    <row r="852" spans="1:9" x14ac:dyDescent="0.25">
      <c r="A852">
        <v>851</v>
      </c>
      <c r="B852">
        <v>244.732192</v>
      </c>
      <c r="C852">
        <v>5.0563650000000004</v>
      </c>
      <c r="H852">
        <v>254.912387</v>
      </c>
      <c r="I852">
        <v>7.641146</v>
      </c>
    </row>
    <row r="853" spans="1:9" x14ac:dyDescent="0.25">
      <c r="A853">
        <v>852</v>
      </c>
      <c r="B853">
        <v>244.72862900000001</v>
      </c>
      <c r="C853">
        <v>5.0342089999999997</v>
      </c>
      <c r="H853">
        <v>254.985511</v>
      </c>
      <c r="I853">
        <v>7.6319270000000001</v>
      </c>
    </row>
    <row r="854" spans="1:9" x14ac:dyDescent="0.25">
      <c r="A854">
        <v>853</v>
      </c>
      <c r="B854">
        <v>244.72501299999999</v>
      </c>
      <c r="C854">
        <v>5.0422229999999999</v>
      </c>
      <c r="H854">
        <v>254.97891099999998</v>
      </c>
      <c r="I854">
        <v>7.6639309999999998</v>
      </c>
    </row>
    <row r="855" spans="1:9" x14ac:dyDescent="0.25">
      <c r="A855">
        <v>854</v>
      </c>
      <c r="B855">
        <v>244.70505800000001</v>
      </c>
      <c r="C855">
        <v>5.0387659999999999</v>
      </c>
      <c r="H855">
        <v>254.96408700000001</v>
      </c>
      <c r="I855">
        <v>7.5976179999999998</v>
      </c>
    </row>
    <row r="856" spans="1:9" x14ac:dyDescent="0.25">
      <c r="A856">
        <v>855</v>
      </c>
      <c r="B856">
        <v>244.72637399999999</v>
      </c>
      <c r="C856">
        <v>5.0540609999999999</v>
      </c>
      <c r="H856">
        <v>254.96397999999999</v>
      </c>
      <c r="I856">
        <v>7.557023</v>
      </c>
    </row>
    <row r="857" spans="1:9" x14ac:dyDescent="0.25">
      <c r="A857">
        <v>856</v>
      </c>
      <c r="H857">
        <v>254.97707600000001</v>
      </c>
      <c r="I857">
        <v>7.5758279999999996</v>
      </c>
    </row>
    <row r="858" spans="1:9" x14ac:dyDescent="0.25">
      <c r="A858">
        <v>857</v>
      </c>
      <c r="H858">
        <v>254.910292</v>
      </c>
      <c r="I858">
        <v>7.6318229999999998</v>
      </c>
    </row>
    <row r="859" spans="1:9" x14ac:dyDescent="0.25">
      <c r="A859">
        <v>858</v>
      </c>
    </row>
    <row r="860" spans="1:9" x14ac:dyDescent="0.25">
      <c r="A860">
        <v>859</v>
      </c>
    </row>
    <row r="861" spans="1:9" x14ac:dyDescent="0.25">
      <c r="A861">
        <v>860</v>
      </c>
    </row>
    <row r="862" spans="1:9" x14ac:dyDescent="0.25">
      <c r="A862">
        <v>861</v>
      </c>
      <c r="D862">
        <v>228.247445</v>
      </c>
      <c r="E862">
        <v>7.0849149999999996</v>
      </c>
    </row>
    <row r="863" spans="1:9" x14ac:dyDescent="0.25">
      <c r="A863">
        <v>862</v>
      </c>
      <c r="D863">
        <v>228.29919799999999</v>
      </c>
      <c r="E863">
        <v>7.0515480000000004</v>
      </c>
      <c r="F863">
        <v>238.58347599999999</v>
      </c>
      <c r="G863">
        <v>4.5688060000000004</v>
      </c>
    </row>
    <row r="864" spans="1:9" x14ac:dyDescent="0.25">
      <c r="A864">
        <v>863</v>
      </c>
      <c r="D864">
        <v>228.32056900000001</v>
      </c>
      <c r="E864">
        <v>7.0925099999999999</v>
      </c>
      <c r="F864">
        <v>238.681794</v>
      </c>
      <c r="G864">
        <v>4.5140159999999998</v>
      </c>
    </row>
    <row r="865" spans="1:9" x14ac:dyDescent="0.25">
      <c r="A865">
        <v>864</v>
      </c>
      <c r="D865">
        <v>228.29600199999999</v>
      </c>
      <c r="E865">
        <v>7.0804099999999996</v>
      </c>
      <c r="F865">
        <v>238.773776</v>
      </c>
      <c r="G865">
        <v>4.525906</v>
      </c>
    </row>
    <row r="866" spans="1:9" x14ac:dyDescent="0.25">
      <c r="A866">
        <v>865</v>
      </c>
      <c r="D866">
        <v>228.33224999999999</v>
      </c>
      <c r="E866">
        <v>7.0865910000000003</v>
      </c>
      <c r="F866">
        <v>238.69431399999999</v>
      </c>
      <c r="G866">
        <v>4.529782</v>
      </c>
    </row>
    <row r="867" spans="1:9" x14ac:dyDescent="0.25">
      <c r="A867">
        <v>866</v>
      </c>
      <c r="D867">
        <v>228.27363600000001</v>
      </c>
      <c r="E867">
        <v>7.05511</v>
      </c>
      <c r="F867">
        <v>238.74863299999998</v>
      </c>
      <c r="G867">
        <v>4.5500540000000003</v>
      </c>
    </row>
    <row r="868" spans="1:9" x14ac:dyDescent="0.25">
      <c r="A868">
        <v>867</v>
      </c>
      <c r="D868">
        <v>228.247445</v>
      </c>
      <c r="E868">
        <v>7.0849149999999996</v>
      </c>
      <c r="F868">
        <v>238.74811099999999</v>
      </c>
      <c r="G868">
        <v>4.4935349999999996</v>
      </c>
    </row>
    <row r="869" spans="1:9" x14ac:dyDescent="0.25">
      <c r="A869">
        <v>868</v>
      </c>
      <c r="F869">
        <v>238.760628</v>
      </c>
      <c r="G869">
        <v>4.5300969999999996</v>
      </c>
    </row>
    <row r="870" spans="1:9" x14ac:dyDescent="0.25">
      <c r="A870">
        <v>869</v>
      </c>
      <c r="F870">
        <v>238.58347599999999</v>
      </c>
      <c r="G870">
        <v>4.5688060000000004</v>
      </c>
      <c r="H870">
        <v>229.93368799999999</v>
      </c>
      <c r="I870">
        <v>7.718146</v>
      </c>
    </row>
    <row r="871" spans="1:9" x14ac:dyDescent="0.25">
      <c r="A871">
        <v>870</v>
      </c>
      <c r="H871">
        <v>229.86307600000001</v>
      </c>
      <c r="I871">
        <v>7.6840989999999998</v>
      </c>
    </row>
    <row r="872" spans="1:9" x14ac:dyDescent="0.25">
      <c r="A872">
        <v>871</v>
      </c>
      <c r="H872">
        <v>229.89969099999999</v>
      </c>
      <c r="I872">
        <v>7.6974549999999997</v>
      </c>
    </row>
    <row r="873" spans="1:9" x14ac:dyDescent="0.25">
      <c r="A873">
        <v>872</v>
      </c>
      <c r="H873">
        <v>229.976325</v>
      </c>
      <c r="I873">
        <v>7.6944699999999999</v>
      </c>
    </row>
    <row r="874" spans="1:9" x14ac:dyDescent="0.25">
      <c r="A874">
        <v>873</v>
      </c>
      <c r="H874">
        <v>229.953068</v>
      </c>
      <c r="I874">
        <v>7.7035309999999999</v>
      </c>
    </row>
    <row r="875" spans="1:9" x14ac:dyDescent="0.25">
      <c r="A875">
        <v>874</v>
      </c>
      <c r="H875">
        <v>229.93368799999999</v>
      </c>
      <c r="I875">
        <v>7.718146</v>
      </c>
    </row>
    <row r="876" spans="1:9" x14ac:dyDescent="0.25">
      <c r="A876">
        <v>875</v>
      </c>
      <c r="B876">
        <v>212.78548699999999</v>
      </c>
      <c r="C876">
        <v>5.7517199999999997</v>
      </c>
    </row>
    <row r="877" spans="1:9" x14ac:dyDescent="0.25">
      <c r="A877">
        <v>876</v>
      </c>
      <c r="B877">
        <v>212.77998700000001</v>
      </c>
      <c r="C877">
        <v>5.8008009999999999</v>
      </c>
    </row>
    <row r="878" spans="1:9" x14ac:dyDescent="0.25">
      <c r="A878">
        <v>877</v>
      </c>
      <c r="B878">
        <v>212.80785399999999</v>
      </c>
      <c r="C878">
        <v>5.7536579999999997</v>
      </c>
    </row>
    <row r="879" spans="1:9" x14ac:dyDescent="0.25">
      <c r="A879">
        <v>878</v>
      </c>
      <c r="B879">
        <v>212.818487</v>
      </c>
      <c r="C879">
        <v>5.7555440000000004</v>
      </c>
      <c r="D879">
        <v>207.88036600000001</v>
      </c>
      <c r="E879">
        <v>7.708863</v>
      </c>
    </row>
    <row r="880" spans="1:9" x14ac:dyDescent="0.25">
      <c r="A880">
        <v>879</v>
      </c>
      <c r="B880">
        <v>212.86578700000001</v>
      </c>
      <c r="C880">
        <v>5.7804250000000001</v>
      </c>
      <c r="D880">
        <v>207.884108</v>
      </c>
      <c r="E880">
        <v>7.7331859999999999</v>
      </c>
    </row>
    <row r="881" spans="1:9" x14ac:dyDescent="0.25">
      <c r="A881">
        <v>880</v>
      </c>
      <c r="B881">
        <v>212.781192</v>
      </c>
      <c r="C881">
        <v>5.7389919999999996</v>
      </c>
      <c r="D881">
        <v>207.84983299999999</v>
      </c>
      <c r="E881">
        <v>7.7226039999999996</v>
      </c>
    </row>
    <row r="882" spans="1:9" x14ac:dyDescent="0.25">
      <c r="A882">
        <v>881</v>
      </c>
      <c r="B882">
        <v>212.78548699999999</v>
      </c>
      <c r="C882">
        <v>5.7517199999999997</v>
      </c>
      <c r="D882">
        <v>207.83872400000001</v>
      </c>
      <c r="E882">
        <v>7.7160229999999999</v>
      </c>
    </row>
    <row r="883" spans="1:9" x14ac:dyDescent="0.25">
      <c r="A883">
        <v>882</v>
      </c>
      <c r="D883">
        <v>207.89352600000001</v>
      </c>
      <c r="E883">
        <v>7.7018620000000002</v>
      </c>
    </row>
    <row r="884" spans="1:9" x14ac:dyDescent="0.25">
      <c r="A884">
        <v>883</v>
      </c>
      <c r="D884">
        <v>207.88036600000001</v>
      </c>
      <c r="E884">
        <v>7.708863</v>
      </c>
      <c r="F884">
        <v>209.700198</v>
      </c>
      <c r="G884">
        <v>4.2953070000000002</v>
      </c>
      <c r="H884">
        <v>209.962107</v>
      </c>
      <c r="I884">
        <v>8.1493439999999993</v>
      </c>
    </row>
    <row r="885" spans="1:9" x14ac:dyDescent="0.25">
      <c r="A885">
        <v>884</v>
      </c>
      <c r="F885">
        <v>209.701357</v>
      </c>
      <c r="G885">
        <v>4.3546389999999997</v>
      </c>
      <c r="H885">
        <v>209.90214800000001</v>
      </c>
      <c r="I885">
        <v>8.1342350000000003</v>
      </c>
    </row>
    <row r="886" spans="1:9" x14ac:dyDescent="0.25">
      <c r="A886">
        <v>885</v>
      </c>
      <c r="F886">
        <v>209.73221000000001</v>
      </c>
      <c r="G886">
        <v>4.3739590000000002</v>
      </c>
      <c r="H886">
        <v>209.91793699999999</v>
      </c>
      <c r="I886">
        <v>8.1643480000000004</v>
      </c>
    </row>
    <row r="887" spans="1:9" x14ac:dyDescent="0.25">
      <c r="A887">
        <v>886</v>
      </c>
      <c r="F887">
        <v>209.74552399999999</v>
      </c>
      <c r="G887">
        <v>4.345847</v>
      </c>
      <c r="H887">
        <v>209.94978600000002</v>
      </c>
      <c r="I887">
        <v>8.1350770000000008</v>
      </c>
    </row>
    <row r="888" spans="1:9" x14ac:dyDescent="0.25">
      <c r="A888">
        <v>887</v>
      </c>
      <c r="F888">
        <v>209.716048</v>
      </c>
      <c r="G888">
        <v>4.3108380000000004</v>
      </c>
      <c r="H888">
        <v>209.968108</v>
      </c>
      <c r="I888">
        <v>8.1118089999999992</v>
      </c>
    </row>
    <row r="889" spans="1:9" x14ac:dyDescent="0.25">
      <c r="A889">
        <v>888</v>
      </c>
      <c r="F889">
        <v>209.75152800000001</v>
      </c>
      <c r="G889">
        <v>4.3273679999999999</v>
      </c>
      <c r="H889">
        <v>209.953791</v>
      </c>
      <c r="I889">
        <v>8.1352879999999992</v>
      </c>
    </row>
    <row r="890" spans="1:9" x14ac:dyDescent="0.25">
      <c r="A890">
        <v>889</v>
      </c>
      <c r="F890">
        <v>209.700198</v>
      </c>
      <c r="G890">
        <v>4.2953070000000002</v>
      </c>
      <c r="H890">
        <v>209.962107</v>
      </c>
      <c r="I890">
        <v>8.1493439999999993</v>
      </c>
    </row>
    <row r="891" spans="1:9" x14ac:dyDescent="0.25">
      <c r="A891">
        <v>890</v>
      </c>
      <c r="F891">
        <v>209.700198</v>
      </c>
      <c r="G891">
        <v>4.2953070000000002</v>
      </c>
      <c r="H891">
        <v>209.962107</v>
      </c>
      <c r="I891">
        <v>8.1493439999999993</v>
      </c>
    </row>
    <row r="892" spans="1:9" x14ac:dyDescent="0.25">
      <c r="A892">
        <v>891</v>
      </c>
    </row>
    <row r="893" spans="1:9" x14ac:dyDescent="0.25">
      <c r="A893">
        <v>892</v>
      </c>
    </row>
    <row r="894" spans="1:9" x14ac:dyDescent="0.25">
      <c r="A894">
        <v>893</v>
      </c>
    </row>
    <row r="895" spans="1:9" x14ac:dyDescent="0.25">
      <c r="A895">
        <v>894</v>
      </c>
    </row>
    <row r="896" spans="1:9" x14ac:dyDescent="0.25">
      <c r="A896">
        <v>895</v>
      </c>
    </row>
    <row r="897" spans="1:9" x14ac:dyDescent="0.25">
      <c r="A897">
        <v>896</v>
      </c>
      <c r="B897">
        <v>182.47703799999999</v>
      </c>
      <c r="C897">
        <v>5.4659750000000003</v>
      </c>
    </row>
    <row r="898" spans="1:9" x14ac:dyDescent="0.25">
      <c r="A898">
        <v>897</v>
      </c>
      <c r="B898">
        <v>182.48303799999999</v>
      </c>
      <c r="C898">
        <v>5.4900330000000004</v>
      </c>
      <c r="D898">
        <v>181.471251</v>
      </c>
      <c r="E898">
        <v>6.8208469999999997</v>
      </c>
    </row>
    <row r="899" spans="1:9" x14ac:dyDescent="0.25">
      <c r="A899">
        <v>898</v>
      </c>
      <c r="B899">
        <v>182.45924200000002</v>
      </c>
      <c r="C899">
        <v>5.5360449999999997</v>
      </c>
      <c r="D899">
        <v>181.442667</v>
      </c>
      <c r="E899">
        <v>6.8004730000000002</v>
      </c>
    </row>
    <row r="900" spans="1:9" x14ac:dyDescent="0.25">
      <c r="A900">
        <v>899</v>
      </c>
      <c r="B900">
        <v>182.39122600000002</v>
      </c>
      <c r="C900">
        <v>5.5773190000000001</v>
      </c>
      <c r="D900">
        <v>181.502104</v>
      </c>
      <c r="E900">
        <v>6.8165300000000002</v>
      </c>
    </row>
    <row r="901" spans="1:9" x14ac:dyDescent="0.25">
      <c r="A901">
        <v>900</v>
      </c>
      <c r="B901">
        <v>182.37801200000001</v>
      </c>
      <c r="C901">
        <v>5.6001669999999999</v>
      </c>
      <c r="D901">
        <v>181.46699000000001</v>
      </c>
      <c r="E901">
        <v>6.8148460000000002</v>
      </c>
    </row>
    <row r="902" spans="1:9" x14ac:dyDescent="0.25">
      <c r="A902">
        <v>901</v>
      </c>
      <c r="B902">
        <v>182.42555099999998</v>
      </c>
      <c r="C902">
        <v>5.6700270000000002</v>
      </c>
      <c r="D902">
        <v>181.46599000000001</v>
      </c>
      <c r="E902">
        <v>6.820373</v>
      </c>
    </row>
    <row r="903" spans="1:9" x14ac:dyDescent="0.25">
      <c r="A903">
        <v>902</v>
      </c>
      <c r="B903">
        <v>182.47703799999999</v>
      </c>
      <c r="C903">
        <v>5.4659750000000003</v>
      </c>
      <c r="D903">
        <v>181.40386799999999</v>
      </c>
      <c r="E903">
        <v>6.6997109999999997</v>
      </c>
    </row>
    <row r="904" spans="1:9" x14ac:dyDescent="0.25">
      <c r="A904">
        <v>903</v>
      </c>
      <c r="D904">
        <v>181.471251</v>
      </c>
      <c r="E904">
        <v>6.8208469999999997</v>
      </c>
    </row>
    <row r="905" spans="1:9" x14ac:dyDescent="0.25">
      <c r="A905">
        <v>904</v>
      </c>
      <c r="F905">
        <v>180.62045499999999</v>
      </c>
      <c r="G905">
        <v>4.7756400000000001</v>
      </c>
    </row>
    <row r="906" spans="1:9" x14ac:dyDescent="0.25">
      <c r="A906">
        <v>905</v>
      </c>
      <c r="F906">
        <v>180.64836</v>
      </c>
      <c r="G906">
        <v>4.7637429999999998</v>
      </c>
      <c r="H906">
        <v>178.924971</v>
      </c>
      <c r="I906">
        <v>8.3471309999999992</v>
      </c>
    </row>
    <row r="907" spans="1:9" x14ac:dyDescent="0.25">
      <c r="A907">
        <v>906</v>
      </c>
      <c r="F907">
        <v>180.683314</v>
      </c>
      <c r="G907">
        <v>4.7597950000000004</v>
      </c>
      <c r="H907">
        <v>178.82441900000001</v>
      </c>
      <c r="I907">
        <v>8.3175969999999992</v>
      </c>
    </row>
    <row r="908" spans="1:9" x14ac:dyDescent="0.25">
      <c r="A908">
        <v>907</v>
      </c>
      <c r="F908">
        <v>180.66536200000002</v>
      </c>
      <c r="G908">
        <v>4.7502129999999996</v>
      </c>
      <c r="H908">
        <v>178.86401000000001</v>
      </c>
      <c r="I908">
        <v>8.3340230000000002</v>
      </c>
    </row>
    <row r="909" spans="1:9" x14ac:dyDescent="0.25">
      <c r="A909">
        <v>908</v>
      </c>
      <c r="F909">
        <v>180.69857999999999</v>
      </c>
      <c r="G909">
        <v>4.7860649999999998</v>
      </c>
      <c r="H909">
        <v>178.83410499999999</v>
      </c>
      <c r="I909">
        <v>8.3488679999999995</v>
      </c>
    </row>
    <row r="910" spans="1:9" x14ac:dyDescent="0.25">
      <c r="A910">
        <v>909</v>
      </c>
      <c r="F910">
        <v>180.62819500000001</v>
      </c>
      <c r="G910">
        <v>4.7265750000000004</v>
      </c>
      <c r="H910">
        <v>178.831051</v>
      </c>
      <c r="I910">
        <v>8.3521330000000003</v>
      </c>
    </row>
    <row r="911" spans="1:9" x14ac:dyDescent="0.25">
      <c r="A911">
        <v>910</v>
      </c>
      <c r="F911">
        <v>180.62045499999999</v>
      </c>
      <c r="G911">
        <v>4.7756400000000001</v>
      </c>
      <c r="H911">
        <v>178.81925999999999</v>
      </c>
      <c r="I911">
        <v>8.3513959999999994</v>
      </c>
    </row>
    <row r="912" spans="1:9" x14ac:dyDescent="0.25">
      <c r="A912">
        <v>911</v>
      </c>
      <c r="H912">
        <v>178.924971</v>
      </c>
      <c r="I912">
        <v>8.3471309999999992</v>
      </c>
    </row>
    <row r="913" spans="1:9" x14ac:dyDescent="0.25">
      <c r="A913">
        <v>912</v>
      </c>
    </row>
    <row r="914" spans="1:9" x14ac:dyDescent="0.25">
      <c r="A914">
        <v>913</v>
      </c>
    </row>
    <row r="915" spans="1:9" x14ac:dyDescent="0.25">
      <c r="A915">
        <v>914</v>
      </c>
    </row>
    <row r="916" spans="1:9" x14ac:dyDescent="0.25">
      <c r="A916">
        <v>915</v>
      </c>
    </row>
    <row r="917" spans="1:9" x14ac:dyDescent="0.25">
      <c r="A917">
        <v>916</v>
      </c>
      <c r="D917">
        <v>157.72134499999999</v>
      </c>
      <c r="E917">
        <v>7.7155490000000002</v>
      </c>
    </row>
    <row r="918" spans="1:9" x14ac:dyDescent="0.25">
      <c r="A918">
        <v>917</v>
      </c>
      <c r="D918">
        <v>157.68649500000001</v>
      </c>
      <c r="E918">
        <v>7.808783</v>
      </c>
    </row>
    <row r="919" spans="1:9" x14ac:dyDescent="0.25">
      <c r="A919">
        <v>918</v>
      </c>
      <c r="B919">
        <v>154.465304</v>
      </c>
      <c r="C919">
        <v>6.6366949999999996</v>
      </c>
      <c r="D919">
        <v>157.726663</v>
      </c>
      <c r="E919">
        <v>7.7806709999999999</v>
      </c>
    </row>
    <row r="920" spans="1:9" x14ac:dyDescent="0.25">
      <c r="A920">
        <v>919</v>
      </c>
      <c r="B920">
        <v>154.465304</v>
      </c>
      <c r="C920">
        <v>6.6366949999999996</v>
      </c>
      <c r="D920">
        <v>157.772727</v>
      </c>
      <c r="E920">
        <v>7.7390290000000004</v>
      </c>
    </row>
    <row r="921" spans="1:9" x14ac:dyDescent="0.25">
      <c r="A921">
        <v>920</v>
      </c>
      <c r="B921">
        <v>154.41681800000001</v>
      </c>
      <c r="C921">
        <v>6.631799</v>
      </c>
      <c r="D921">
        <v>157.76009299999998</v>
      </c>
      <c r="E921">
        <v>7.714391</v>
      </c>
    </row>
    <row r="922" spans="1:9" x14ac:dyDescent="0.25">
      <c r="A922">
        <v>921</v>
      </c>
      <c r="B922">
        <v>154.359013</v>
      </c>
      <c r="C922">
        <v>6.6682819999999996</v>
      </c>
      <c r="D922">
        <v>157.72134499999999</v>
      </c>
      <c r="E922">
        <v>7.7155490000000002</v>
      </c>
    </row>
    <row r="923" spans="1:9" x14ac:dyDescent="0.25">
      <c r="A923">
        <v>922</v>
      </c>
      <c r="B923">
        <v>154.430927</v>
      </c>
      <c r="C923">
        <v>6.6218490000000001</v>
      </c>
      <c r="D923">
        <v>157.72134499999999</v>
      </c>
      <c r="E923">
        <v>7.7155490000000002</v>
      </c>
    </row>
    <row r="924" spans="1:9" x14ac:dyDescent="0.25">
      <c r="A924">
        <v>923</v>
      </c>
      <c r="B924">
        <v>154.467726</v>
      </c>
      <c r="C924">
        <v>6.6842860000000002</v>
      </c>
    </row>
    <row r="925" spans="1:9" x14ac:dyDescent="0.25">
      <c r="A925">
        <v>924</v>
      </c>
      <c r="B925">
        <v>154.465304</v>
      </c>
      <c r="C925">
        <v>6.6366949999999996</v>
      </c>
    </row>
    <row r="926" spans="1:9" x14ac:dyDescent="0.25">
      <c r="A926">
        <v>925</v>
      </c>
    </row>
    <row r="927" spans="1:9" x14ac:dyDescent="0.25">
      <c r="A927">
        <v>926</v>
      </c>
      <c r="F927">
        <v>154.20523700000001</v>
      </c>
      <c r="G927">
        <v>6.5119259999999999</v>
      </c>
      <c r="H927">
        <v>153.36054799999999</v>
      </c>
      <c r="I927">
        <v>9.5568609999999996</v>
      </c>
    </row>
    <row r="928" spans="1:9" x14ac:dyDescent="0.25">
      <c r="A928">
        <v>927</v>
      </c>
      <c r="F928">
        <v>154.127059</v>
      </c>
      <c r="G928">
        <v>6.4827079999999997</v>
      </c>
      <c r="H928">
        <v>153.36054799999999</v>
      </c>
      <c r="I928">
        <v>9.5568609999999996</v>
      </c>
    </row>
    <row r="929" spans="1:9" x14ac:dyDescent="0.25">
      <c r="A929">
        <v>928</v>
      </c>
      <c r="F929">
        <v>154.05619899999999</v>
      </c>
      <c r="G929">
        <v>6.4334850000000001</v>
      </c>
      <c r="H929">
        <v>153.36054799999999</v>
      </c>
      <c r="I929">
        <v>9.5568609999999996</v>
      </c>
    </row>
    <row r="930" spans="1:9" x14ac:dyDescent="0.25">
      <c r="A930">
        <v>929</v>
      </c>
      <c r="F930">
        <v>154.098894</v>
      </c>
      <c r="G930">
        <v>6.4106899999999998</v>
      </c>
      <c r="H930">
        <v>153.36054799999999</v>
      </c>
      <c r="I930">
        <v>9.5568609999999996</v>
      </c>
    </row>
    <row r="931" spans="1:9" x14ac:dyDescent="0.25">
      <c r="A931">
        <v>930</v>
      </c>
      <c r="F931">
        <v>154.034088</v>
      </c>
      <c r="G931">
        <v>6.4264830000000002</v>
      </c>
      <c r="H931">
        <v>153.36054799999999</v>
      </c>
      <c r="I931">
        <v>9.5568609999999996</v>
      </c>
    </row>
    <row r="932" spans="1:9" x14ac:dyDescent="0.25">
      <c r="A932">
        <v>931</v>
      </c>
      <c r="F932">
        <v>154.20523700000001</v>
      </c>
      <c r="G932">
        <v>6.5119259999999999</v>
      </c>
      <c r="H932">
        <v>153.36054799999999</v>
      </c>
      <c r="I932">
        <v>9.5568609999999996</v>
      </c>
    </row>
    <row r="933" spans="1:9" x14ac:dyDescent="0.25">
      <c r="A933">
        <v>932</v>
      </c>
      <c r="H933">
        <v>153.36054799999999</v>
      </c>
      <c r="I933">
        <v>9.5568609999999996</v>
      </c>
    </row>
    <row r="934" spans="1:9" x14ac:dyDescent="0.25">
      <c r="A934">
        <v>933</v>
      </c>
      <c r="H934">
        <v>153.36054799999999</v>
      </c>
      <c r="I934">
        <v>9.5568609999999996</v>
      </c>
    </row>
    <row r="935" spans="1:9" x14ac:dyDescent="0.25">
      <c r="A935">
        <v>934</v>
      </c>
    </row>
    <row r="936" spans="1:9" x14ac:dyDescent="0.25">
      <c r="A936">
        <v>935</v>
      </c>
    </row>
    <row r="937" spans="1:9" x14ac:dyDescent="0.25">
      <c r="A937">
        <v>936</v>
      </c>
    </row>
    <row r="938" spans="1:9" x14ac:dyDescent="0.25">
      <c r="A938">
        <v>937</v>
      </c>
      <c r="D938">
        <v>121.99615300000001</v>
      </c>
      <c r="E938">
        <v>6.4225440000000003</v>
      </c>
    </row>
    <row r="939" spans="1:9" x14ac:dyDescent="0.25">
      <c r="A939">
        <v>938</v>
      </c>
      <c r="D939">
        <v>121.96186200000001</v>
      </c>
      <c r="E939">
        <v>6.3426650000000002</v>
      </c>
    </row>
    <row r="940" spans="1:9" x14ac:dyDescent="0.25">
      <c r="A940">
        <v>939</v>
      </c>
      <c r="D940">
        <v>121.89706200000001</v>
      </c>
      <c r="E940">
        <v>6.4385089999999998</v>
      </c>
    </row>
    <row r="941" spans="1:9" x14ac:dyDescent="0.25">
      <c r="A941">
        <v>940</v>
      </c>
      <c r="B941">
        <v>117.751913</v>
      </c>
      <c r="C941">
        <v>5.0882550000000002</v>
      </c>
      <c r="D941">
        <v>121.90213600000001</v>
      </c>
      <c r="E941">
        <v>6.4161060000000001</v>
      </c>
    </row>
    <row r="942" spans="1:9" x14ac:dyDescent="0.25">
      <c r="A942">
        <v>941</v>
      </c>
      <c r="B942">
        <v>117.855299</v>
      </c>
      <c r="C942">
        <v>5.0972059999999999</v>
      </c>
      <c r="D942">
        <v>121.93726100000001</v>
      </c>
      <c r="E942">
        <v>6.4100339999999996</v>
      </c>
    </row>
    <row r="943" spans="1:9" x14ac:dyDescent="0.25">
      <c r="A943">
        <v>942</v>
      </c>
      <c r="B943">
        <v>117.79070400000001</v>
      </c>
      <c r="C943">
        <v>5.1379830000000002</v>
      </c>
      <c r="D943">
        <v>121.88810900000001</v>
      </c>
      <c r="E943">
        <v>6.399146</v>
      </c>
    </row>
    <row r="944" spans="1:9" x14ac:dyDescent="0.25">
      <c r="A944">
        <v>943</v>
      </c>
      <c r="B944">
        <v>117.784841</v>
      </c>
      <c r="C944">
        <v>5.1042719999999999</v>
      </c>
      <c r="D944">
        <v>121.853193</v>
      </c>
      <c r="E944">
        <v>6.3667959999999999</v>
      </c>
    </row>
    <row r="945" spans="1:9" x14ac:dyDescent="0.25">
      <c r="A945">
        <v>944</v>
      </c>
      <c r="B945">
        <v>117.78887300000001</v>
      </c>
      <c r="C945">
        <v>5.0975720000000004</v>
      </c>
      <c r="D945">
        <v>121.99615300000001</v>
      </c>
      <c r="E945">
        <v>6.4225440000000003</v>
      </c>
    </row>
    <row r="946" spans="1:9" x14ac:dyDescent="0.25">
      <c r="A946">
        <v>945</v>
      </c>
      <c r="B946">
        <v>117.84284400000001</v>
      </c>
      <c r="C946">
        <v>5.1204999999999998</v>
      </c>
    </row>
    <row r="947" spans="1:9" x14ac:dyDescent="0.25">
      <c r="A947">
        <v>946</v>
      </c>
      <c r="B947">
        <v>117.751913</v>
      </c>
      <c r="C947">
        <v>5.0882550000000002</v>
      </c>
    </row>
    <row r="948" spans="1:9" x14ac:dyDescent="0.25">
      <c r="A948">
        <v>947</v>
      </c>
    </row>
    <row r="949" spans="1:9" x14ac:dyDescent="0.25">
      <c r="A949">
        <v>948</v>
      </c>
      <c r="F949">
        <v>116.52393900000001</v>
      </c>
      <c r="G949">
        <v>3.6950759999999998</v>
      </c>
      <c r="H949">
        <v>116.45876900000002</v>
      </c>
      <c r="I949">
        <v>7.442812</v>
      </c>
    </row>
    <row r="950" spans="1:9" x14ac:dyDescent="0.25">
      <c r="A950">
        <v>949</v>
      </c>
      <c r="F950">
        <v>116.54624000000001</v>
      </c>
      <c r="G950">
        <v>3.686334</v>
      </c>
      <c r="H950">
        <v>116.38130000000001</v>
      </c>
      <c r="I950">
        <v>7.4282599999999999</v>
      </c>
    </row>
    <row r="951" spans="1:9" x14ac:dyDescent="0.25">
      <c r="A951">
        <v>950</v>
      </c>
      <c r="F951">
        <v>116.54226100000001</v>
      </c>
      <c r="G951">
        <v>3.6521530000000002</v>
      </c>
      <c r="H951">
        <v>116.38176900000001</v>
      </c>
      <c r="I951">
        <v>7.4166920000000003</v>
      </c>
    </row>
    <row r="952" spans="1:9" x14ac:dyDescent="0.25">
      <c r="A952">
        <v>951</v>
      </c>
      <c r="F952">
        <v>116.48834400000001</v>
      </c>
      <c r="G952">
        <v>3.634827</v>
      </c>
      <c r="H952">
        <v>116.39637200000001</v>
      </c>
      <c r="I952">
        <v>7.4184190000000001</v>
      </c>
    </row>
    <row r="953" spans="1:9" x14ac:dyDescent="0.25">
      <c r="A953">
        <v>952</v>
      </c>
      <c r="F953">
        <v>116.479185</v>
      </c>
      <c r="G953">
        <v>3.6368680000000002</v>
      </c>
      <c r="H953">
        <v>116.442125</v>
      </c>
      <c r="I953">
        <v>7.4247009999999998</v>
      </c>
    </row>
    <row r="954" spans="1:9" x14ac:dyDescent="0.25">
      <c r="A954">
        <v>953</v>
      </c>
      <c r="F954">
        <v>116.44515800000001</v>
      </c>
      <c r="G954">
        <v>3.6382289999999999</v>
      </c>
      <c r="H954">
        <v>116.368944</v>
      </c>
      <c r="I954">
        <v>7.4096780000000004</v>
      </c>
    </row>
    <row r="955" spans="1:9" x14ac:dyDescent="0.25">
      <c r="A955">
        <v>954</v>
      </c>
      <c r="F955">
        <v>116.55179000000001</v>
      </c>
      <c r="G955">
        <v>3.6895280000000001</v>
      </c>
      <c r="H955">
        <v>116.45876900000002</v>
      </c>
      <c r="I955">
        <v>7.442812</v>
      </c>
    </row>
    <row r="956" spans="1:9" x14ac:dyDescent="0.25">
      <c r="A956">
        <v>955</v>
      </c>
      <c r="F956">
        <v>116.52393900000001</v>
      </c>
      <c r="G956">
        <v>3.6950759999999998</v>
      </c>
    </row>
    <row r="957" spans="1:9" x14ac:dyDescent="0.25">
      <c r="A957">
        <v>956</v>
      </c>
    </row>
    <row r="958" spans="1:9" x14ac:dyDescent="0.25">
      <c r="A958">
        <v>957</v>
      </c>
    </row>
    <row r="959" spans="1:9" x14ac:dyDescent="0.25">
      <c r="A959">
        <v>958</v>
      </c>
      <c r="D959">
        <v>93.354782</v>
      </c>
      <c r="E959">
        <v>6.3506210000000003</v>
      </c>
    </row>
    <row r="960" spans="1:9" x14ac:dyDescent="0.25">
      <c r="A960">
        <v>959</v>
      </c>
      <c r="D960">
        <v>93.322798000000006</v>
      </c>
      <c r="E960">
        <v>6.3095299999999996</v>
      </c>
    </row>
    <row r="961" spans="1:9" x14ac:dyDescent="0.25">
      <c r="A961">
        <v>960</v>
      </c>
      <c r="B961">
        <v>90.006860000000003</v>
      </c>
      <c r="C961">
        <v>4.8399270000000003</v>
      </c>
      <c r="D961">
        <v>93.411574999999999</v>
      </c>
      <c r="E961">
        <v>6.3216219999999996</v>
      </c>
    </row>
    <row r="962" spans="1:9" x14ac:dyDescent="0.25">
      <c r="A962">
        <v>961</v>
      </c>
      <c r="B962">
        <v>90.085432000000011</v>
      </c>
      <c r="C962">
        <v>4.8175749999999997</v>
      </c>
      <c r="D962">
        <v>93.409168000000008</v>
      </c>
      <c r="E962">
        <v>6.3294730000000001</v>
      </c>
    </row>
    <row r="963" spans="1:9" x14ac:dyDescent="0.25">
      <c r="A963">
        <v>962</v>
      </c>
      <c r="B963">
        <v>89.995031000000012</v>
      </c>
      <c r="C963">
        <v>4.8169469999999999</v>
      </c>
      <c r="D963">
        <v>93.377656999999999</v>
      </c>
      <c r="E963">
        <v>6.3503069999999999</v>
      </c>
    </row>
    <row r="964" spans="1:9" x14ac:dyDescent="0.25">
      <c r="A964">
        <v>963</v>
      </c>
      <c r="B964">
        <v>90.041879000000009</v>
      </c>
      <c r="C964">
        <v>4.8485639999999997</v>
      </c>
      <c r="D964">
        <v>93.354362000000009</v>
      </c>
      <c r="E964">
        <v>6.3002649999999996</v>
      </c>
    </row>
    <row r="965" spans="1:9" x14ac:dyDescent="0.25">
      <c r="A965">
        <v>964</v>
      </c>
      <c r="B965">
        <v>90.075329000000011</v>
      </c>
      <c r="C965">
        <v>4.848878</v>
      </c>
      <c r="D965">
        <v>93.366560000000007</v>
      </c>
      <c r="E965">
        <v>6.298171</v>
      </c>
    </row>
    <row r="966" spans="1:9" x14ac:dyDescent="0.25">
      <c r="A966">
        <v>965</v>
      </c>
      <c r="B966">
        <v>90.111343000000005</v>
      </c>
      <c r="C966">
        <v>4.8279920000000001</v>
      </c>
      <c r="D966">
        <v>93.354782</v>
      </c>
      <c r="E966">
        <v>6.3506210000000003</v>
      </c>
    </row>
    <row r="967" spans="1:9" x14ac:dyDescent="0.25">
      <c r="A967">
        <v>966</v>
      </c>
      <c r="B967">
        <v>90.067529000000007</v>
      </c>
      <c r="C967">
        <v>4.8566779999999996</v>
      </c>
      <c r="D967">
        <v>93.354782</v>
      </c>
      <c r="E967">
        <v>6.3506210000000003</v>
      </c>
    </row>
    <row r="968" spans="1:9" x14ac:dyDescent="0.25">
      <c r="A968">
        <v>967</v>
      </c>
      <c r="B968">
        <v>90.036070000000009</v>
      </c>
      <c r="C968">
        <v>4.9386510000000001</v>
      </c>
    </row>
    <row r="969" spans="1:9" x14ac:dyDescent="0.25">
      <c r="A969">
        <v>968</v>
      </c>
      <c r="B969">
        <v>90.006860000000003</v>
      </c>
      <c r="C969">
        <v>4.8399270000000003</v>
      </c>
    </row>
    <row r="970" spans="1:9" x14ac:dyDescent="0.25">
      <c r="A970">
        <v>969</v>
      </c>
    </row>
    <row r="971" spans="1:9" x14ac:dyDescent="0.25">
      <c r="A971">
        <v>970</v>
      </c>
      <c r="F971">
        <v>88.479730000000004</v>
      </c>
      <c r="G971">
        <v>3.087135</v>
      </c>
      <c r="H971">
        <v>88.853111000000013</v>
      </c>
      <c r="I971">
        <v>6.5338830000000003</v>
      </c>
    </row>
    <row r="972" spans="1:9" x14ac:dyDescent="0.25">
      <c r="A972">
        <v>971</v>
      </c>
      <c r="F972">
        <v>88.495540000000005</v>
      </c>
      <c r="G972">
        <v>3.1048800000000001</v>
      </c>
      <c r="H972">
        <v>88.834947</v>
      </c>
      <c r="I972">
        <v>6.5195400000000001</v>
      </c>
    </row>
    <row r="973" spans="1:9" x14ac:dyDescent="0.25">
      <c r="A973">
        <v>972</v>
      </c>
      <c r="F973">
        <v>88.466644000000002</v>
      </c>
      <c r="G973">
        <v>3.055361</v>
      </c>
      <c r="H973">
        <v>88.795793000000003</v>
      </c>
      <c r="I973">
        <v>6.5354530000000004</v>
      </c>
    </row>
    <row r="974" spans="1:9" x14ac:dyDescent="0.25">
      <c r="A974">
        <v>973</v>
      </c>
      <c r="F974">
        <v>88.462980000000016</v>
      </c>
      <c r="G974">
        <v>3.0497070000000002</v>
      </c>
      <c r="H974">
        <v>88.74439000000001</v>
      </c>
      <c r="I974">
        <v>6.529172</v>
      </c>
    </row>
    <row r="975" spans="1:9" x14ac:dyDescent="0.25">
      <c r="A975">
        <v>974</v>
      </c>
      <c r="F975">
        <v>88.457536000000005</v>
      </c>
      <c r="G975">
        <v>3.0720070000000002</v>
      </c>
      <c r="H975">
        <v>88.745228000000012</v>
      </c>
      <c r="I975">
        <v>6.5795810000000001</v>
      </c>
    </row>
    <row r="976" spans="1:9" x14ac:dyDescent="0.25">
      <c r="A976">
        <v>975</v>
      </c>
      <c r="F976">
        <v>88.484232000000006</v>
      </c>
      <c r="G976">
        <v>3.1079159999999999</v>
      </c>
      <c r="H976">
        <v>88.796999</v>
      </c>
      <c r="I976">
        <v>6.5739799999999997</v>
      </c>
    </row>
    <row r="977" spans="1:9" x14ac:dyDescent="0.25">
      <c r="A977">
        <v>976</v>
      </c>
      <c r="F977">
        <v>88.519041000000016</v>
      </c>
      <c r="G977">
        <v>3.1278589999999999</v>
      </c>
      <c r="H977">
        <v>88.794431000000003</v>
      </c>
      <c r="I977">
        <v>6.5863329999999998</v>
      </c>
    </row>
    <row r="978" spans="1:9" x14ac:dyDescent="0.25">
      <c r="A978">
        <v>977</v>
      </c>
      <c r="F978">
        <v>88.427805000000006</v>
      </c>
      <c r="G978">
        <v>3.1297440000000001</v>
      </c>
      <c r="H978">
        <v>88.853111000000013</v>
      </c>
      <c r="I978">
        <v>6.5338830000000003</v>
      </c>
    </row>
    <row r="979" spans="1:9" x14ac:dyDescent="0.25">
      <c r="A979">
        <v>978</v>
      </c>
      <c r="D979">
        <v>74.388241000000008</v>
      </c>
      <c r="E979">
        <v>5.9909540000000003</v>
      </c>
      <c r="F979">
        <v>88.421417000000005</v>
      </c>
      <c r="G979">
        <v>3.1517810000000002</v>
      </c>
    </row>
    <row r="980" spans="1:9" x14ac:dyDescent="0.25">
      <c r="A980">
        <v>979</v>
      </c>
      <c r="D980">
        <v>74.390492000000009</v>
      </c>
      <c r="E980">
        <v>5.9065209999999997</v>
      </c>
      <c r="F980">
        <v>88.479730000000004</v>
      </c>
      <c r="G980">
        <v>3.087135</v>
      </c>
    </row>
    <row r="981" spans="1:9" x14ac:dyDescent="0.25">
      <c r="A981">
        <v>980</v>
      </c>
      <c r="D981">
        <v>74.371700000000004</v>
      </c>
      <c r="E981">
        <v>5.9682360000000001</v>
      </c>
    </row>
    <row r="982" spans="1:9" x14ac:dyDescent="0.25">
      <c r="A982">
        <v>981</v>
      </c>
      <c r="D982">
        <v>74.366099000000006</v>
      </c>
      <c r="E982">
        <v>5.9011300000000002</v>
      </c>
    </row>
    <row r="983" spans="1:9" x14ac:dyDescent="0.25">
      <c r="A983">
        <v>982</v>
      </c>
      <c r="D983">
        <v>74.384734000000009</v>
      </c>
      <c r="E983">
        <v>5.9478220000000004</v>
      </c>
    </row>
    <row r="984" spans="1:9" x14ac:dyDescent="0.25">
      <c r="A984">
        <v>983</v>
      </c>
      <c r="B984">
        <v>70.665841</v>
      </c>
      <c r="C984">
        <v>5.2125750000000002</v>
      </c>
      <c r="D984">
        <v>74.446973000000014</v>
      </c>
      <c r="E984">
        <v>6.0266539999999997</v>
      </c>
    </row>
    <row r="985" spans="1:9" x14ac:dyDescent="0.25">
      <c r="A985">
        <v>984</v>
      </c>
      <c r="B985">
        <v>70.673954000000009</v>
      </c>
      <c r="C985">
        <v>5.2187520000000003</v>
      </c>
      <c r="D985">
        <v>74.503506000000002</v>
      </c>
      <c r="E985">
        <v>6.0793660000000003</v>
      </c>
    </row>
    <row r="986" spans="1:9" x14ac:dyDescent="0.25">
      <c r="A986">
        <v>985</v>
      </c>
      <c r="B986">
        <v>70.645007000000007</v>
      </c>
      <c r="C986">
        <v>5.1049530000000001</v>
      </c>
      <c r="D986">
        <v>74.41211100000001</v>
      </c>
      <c r="E986">
        <v>5.9583959999999996</v>
      </c>
    </row>
    <row r="987" spans="1:9" x14ac:dyDescent="0.25">
      <c r="A987">
        <v>986</v>
      </c>
      <c r="B987">
        <v>70.643856</v>
      </c>
      <c r="C987">
        <v>5.1174109999999997</v>
      </c>
      <c r="D987">
        <v>74.343905000000007</v>
      </c>
      <c r="E987">
        <v>5.9245279999999996</v>
      </c>
    </row>
    <row r="988" spans="1:9" x14ac:dyDescent="0.25">
      <c r="A988">
        <v>987</v>
      </c>
      <c r="B988">
        <v>70.634643000000011</v>
      </c>
      <c r="C988">
        <v>5.1398669999999997</v>
      </c>
      <c r="D988">
        <v>74.388241000000008</v>
      </c>
      <c r="E988">
        <v>5.9909540000000003</v>
      </c>
    </row>
    <row r="989" spans="1:9" x14ac:dyDescent="0.25">
      <c r="A989">
        <v>988</v>
      </c>
      <c r="B989">
        <v>70.642861000000011</v>
      </c>
      <c r="C989">
        <v>5.1569320000000003</v>
      </c>
    </row>
    <row r="990" spans="1:9" x14ac:dyDescent="0.25">
      <c r="A990">
        <v>989</v>
      </c>
      <c r="B990">
        <v>70.677357000000001</v>
      </c>
      <c r="C990">
        <v>5.186769</v>
      </c>
    </row>
    <row r="991" spans="1:9" x14ac:dyDescent="0.25">
      <c r="A991">
        <v>990</v>
      </c>
      <c r="B991">
        <v>70.665631000000005</v>
      </c>
      <c r="C991">
        <v>5.2239870000000002</v>
      </c>
    </row>
    <row r="992" spans="1:9" x14ac:dyDescent="0.25">
      <c r="A992">
        <v>991</v>
      </c>
      <c r="B992">
        <v>70.660554000000005</v>
      </c>
      <c r="C992">
        <v>5.2625659999999996</v>
      </c>
    </row>
    <row r="993" spans="1:9" x14ac:dyDescent="0.25">
      <c r="A993">
        <v>992</v>
      </c>
      <c r="B993">
        <v>70.665841</v>
      </c>
      <c r="C993">
        <v>5.2125750000000002</v>
      </c>
      <c r="H993">
        <v>71.782163000000011</v>
      </c>
      <c r="I993">
        <v>7.3839759999999997</v>
      </c>
    </row>
    <row r="994" spans="1:9" x14ac:dyDescent="0.25">
      <c r="A994">
        <v>993</v>
      </c>
      <c r="H994">
        <v>71.728038000000012</v>
      </c>
      <c r="I994">
        <v>7.2837860000000001</v>
      </c>
    </row>
    <row r="995" spans="1:9" x14ac:dyDescent="0.25">
      <c r="A995">
        <v>994</v>
      </c>
      <c r="F995">
        <v>70.955312000000006</v>
      </c>
      <c r="G995">
        <v>4.4801549999999999</v>
      </c>
      <c r="H995">
        <v>71.731283000000005</v>
      </c>
      <c r="I995">
        <v>7.3009040000000001</v>
      </c>
    </row>
    <row r="996" spans="1:9" x14ac:dyDescent="0.25">
      <c r="A996">
        <v>995</v>
      </c>
      <c r="F996">
        <v>70.946256000000005</v>
      </c>
      <c r="G996">
        <v>4.560454</v>
      </c>
      <c r="H996">
        <v>71.753897000000009</v>
      </c>
      <c r="I996">
        <v>7.3075510000000001</v>
      </c>
    </row>
    <row r="997" spans="1:9" x14ac:dyDescent="0.25">
      <c r="A997">
        <v>996</v>
      </c>
      <c r="F997">
        <v>70.897941000000003</v>
      </c>
      <c r="G997">
        <v>4.4916200000000002</v>
      </c>
      <c r="H997">
        <v>71.765517000000003</v>
      </c>
      <c r="I997">
        <v>7.3117910000000004</v>
      </c>
    </row>
    <row r="998" spans="1:9" x14ac:dyDescent="0.25">
      <c r="A998">
        <v>997</v>
      </c>
      <c r="F998">
        <v>70.90082000000001</v>
      </c>
      <c r="G998">
        <v>4.4725130000000002</v>
      </c>
      <c r="H998">
        <v>71.702912000000012</v>
      </c>
      <c r="I998">
        <v>7.3334619999999999</v>
      </c>
    </row>
    <row r="999" spans="1:9" x14ac:dyDescent="0.25">
      <c r="A999">
        <v>998</v>
      </c>
      <c r="F999">
        <v>70.838477000000012</v>
      </c>
      <c r="G999">
        <v>4.4767010000000003</v>
      </c>
      <c r="H999">
        <v>71.72353600000001</v>
      </c>
      <c r="I999">
        <v>7.358536</v>
      </c>
    </row>
    <row r="1000" spans="1:9" x14ac:dyDescent="0.25">
      <c r="A1000">
        <v>999</v>
      </c>
      <c r="D1000">
        <v>54.560203000000001</v>
      </c>
      <c r="E1000">
        <v>7.3364750000000001</v>
      </c>
      <c r="F1000">
        <v>70.806964000000008</v>
      </c>
      <c r="G1000">
        <v>4.4423620000000001</v>
      </c>
      <c r="H1000">
        <v>71.746463000000006</v>
      </c>
      <c r="I1000">
        <v>7.3639789999999996</v>
      </c>
    </row>
    <row r="1001" spans="1:9" x14ac:dyDescent="0.25">
      <c r="A1001">
        <v>1000</v>
      </c>
      <c r="D1001">
        <v>54.591736000000004</v>
      </c>
      <c r="E1001">
        <v>7.2994370000000002</v>
      </c>
      <c r="F1001">
        <v>70.794820000000001</v>
      </c>
      <c r="G1001">
        <v>4.3984969999999999</v>
      </c>
      <c r="H1001">
        <v>71.747406000000012</v>
      </c>
      <c r="I1001">
        <v>7.362933</v>
      </c>
    </row>
    <row r="1002" spans="1:9" x14ac:dyDescent="0.25">
      <c r="A1002">
        <v>1001</v>
      </c>
      <c r="D1002">
        <v>54.585808000000007</v>
      </c>
      <c r="E1002">
        <v>7.3281679999999998</v>
      </c>
      <c r="F1002">
        <v>70.769537000000014</v>
      </c>
      <c r="G1002">
        <v>4.4103789999999998</v>
      </c>
      <c r="H1002">
        <v>71.733796000000012</v>
      </c>
      <c r="I1002">
        <v>7.3592690000000003</v>
      </c>
    </row>
    <row r="1003" spans="1:9" x14ac:dyDescent="0.25">
      <c r="A1003">
        <v>1002</v>
      </c>
      <c r="D1003">
        <v>54.566975000000006</v>
      </c>
      <c r="E1003">
        <v>7.3658939999999999</v>
      </c>
      <c r="F1003">
        <v>70.684214000000011</v>
      </c>
      <c r="G1003">
        <v>4.3976069999999998</v>
      </c>
      <c r="H1003">
        <v>71.782163000000011</v>
      </c>
      <c r="I1003">
        <v>7.3839759999999997</v>
      </c>
    </row>
    <row r="1004" spans="1:9" x14ac:dyDescent="0.25">
      <c r="A1004">
        <v>1003</v>
      </c>
      <c r="D1004">
        <v>54.578453000000003</v>
      </c>
      <c r="E1004">
        <v>7.3416610000000002</v>
      </c>
      <c r="F1004">
        <v>70.955312000000006</v>
      </c>
      <c r="G1004">
        <v>4.4801549999999999</v>
      </c>
    </row>
    <row r="1005" spans="1:9" x14ac:dyDescent="0.25">
      <c r="A1005">
        <v>1004</v>
      </c>
      <c r="D1005">
        <v>54.579143000000002</v>
      </c>
      <c r="E1005">
        <v>7.3305490000000004</v>
      </c>
      <c r="F1005">
        <v>70.955312000000006</v>
      </c>
      <c r="G1005">
        <v>4.4801549999999999</v>
      </c>
    </row>
    <row r="1006" spans="1:9" x14ac:dyDescent="0.25">
      <c r="A1006">
        <v>1005</v>
      </c>
      <c r="D1006">
        <v>54.594276000000008</v>
      </c>
      <c r="E1006">
        <v>7.310918</v>
      </c>
    </row>
    <row r="1007" spans="1:9" x14ac:dyDescent="0.25">
      <c r="A1007">
        <v>1006</v>
      </c>
      <c r="D1007">
        <v>54.569992000000006</v>
      </c>
      <c r="E1007">
        <v>7.3086960000000003</v>
      </c>
    </row>
    <row r="1008" spans="1:9" x14ac:dyDescent="0.25">
      <c r="A1008">
        <v>1007</v>
      </c>
      <c r="D1008">
        <v>54.580517000000007</v>
      </c>
      <c r="E1008">
        <v>7.3105479999999998</v>
      </c>
    </row>
    <row r="1009" spans="1:9" x14ac:dyDescent="0.25">
      <c r="A1009">
        <v>1008</v>
      </c>
      <c r="B1009">
        <v>48.618656000000001</v>
      </c>
      <c r="C1009">
        <v>6.2375360000000004</v>
      </c>
      <c r="D1009">
        <v>54.564804000000002</v>
      </c>
      <c r="E1009">
        <v>7.3107600000000001</v>
      </c>
    </row>
    <row r="1010" spans="1:9" x14ac:dyDescent="0.25">
      <c r="A1010">
        <v>1009</v>
      </c>
      <c r="B1010">
        <v>48.582676000000006</v>
      </c>
      <c r="C1010">
        <v>6.3182270000000003</v>
      </c>
      <c r="D1010">
        <v>54.540886000000008</v>
      </c>
      <c r="E1010">
        <v>7.3148340000000003</v>
      </c>
    </row>
    <row r="1011" spans="1:9" x14ac:dyDescent="0.25">
      <c r="A1011">
        <v>1010</v>
      </c>
      <c r="B1011">
        <v>48.612255000000005</v>
      </c>
      <c r="C1011">
        <v>6.312354</v>
      </c>
      <c r="D1011">
        <v>54.536865000000006</v>
      </c>
      <c r="E1011">
        <v>7.315893</v>
      </c>
    </row>
    <row r="1012" spans="1:9" x14ac:dyDescent="0.25">
      <c r="A1012">
        <v>1011</v>
      </c>
      <c r="B1012">
        <v>48.647655000000007</v>
      </c>
      <c r="C1012">
        <v>6.3063219999999998</v>
      </c>
      <c r="D1012">
        <v>54.560203000000001</v>
      </c>
      <c r="E1012">
        <v>7.3364750000000001</v>
      </c>
    </row>
    <row r="1013" spans="1:9" x14ac:dyDescent="0.25">
      <c r="A1013">
        <v>1012</v>
      </c>
      <c r="B1013">
        <v>48.664375000000007</v>
      </c>
      <c r="C1013">
        <v>6.2549970000000004</v>
      </c>
      <c r="D1013">
        <v>54.560203000000001</v>
      </c>
      <c r="E1013">
        <v>7.3364750000000001</v>
      </c>
    </row>
    <row r="1014" spans="1:9" x14ac:dyDescent="0.25">
      <c r="A1014">
        <v>1013</v>
      </c>
      <c r="B1014">
        <v>48.650669000000008</v>
      </c>
      <c r="C1014">
        <v>6.2587539999999997</v>
      </c>
    </row>
    <row r="1015" spans="1:9" x14ac:dyDescent="0.25">
      <c r="A1015">
        <v>1014</v>
      </c>
      <c r="B1015">
        <v>48.641937000000006</v>
      </c>
      <c r="C1015">
        <v>6.2616630000000004</v>
      </c>
    </row>
    <row r="1016" spans="1:9" x14ac:dyDescent="0.25">
      <c r="A1016">
        <v>1015</v>
      </c>
      <c r="B1016">
        <v>48.657387000000007</v>
      </c>
      <c r="C1016">
        <v>6.2581189999999998</v>
      </c>
      <c r="H1016">
        <v>53.421207000000003</v>
      </c>
      <c r="I1016">
        <v>9.0774550000000005</v>
      </c>
    </row>
    <row r="1017" spans="1:9" x14ac:dyDescent="0.25">
      <c r="A1017">
        <v>1016</v>
      </c>
      <c r="B1017">
        <v>48.666279000000003</v>
      </c>
      <c r="C1017">
        <v>6.2568489999999999</v>
      </c>
      <c r="H1017">
        <v>53.351044000000002</v>
      </c>
      <c r="I1017">
        <v>9.0699419999999993</v>
      </c>
    </row>
    <row r="1018" spans="1:9" x14ac:dyDescent="0.25">
      <c r="A1018">
        <v>1017</v>
      </c>
      <c r="B1018">
        <v>48.660248000000003</v>
      </c>
      <c r="C1018">
        <v>6.2467420000000002</v>
      </c>
      <c r="H1018">
        <v>53.373161000000003</v>
      </c>
      <c r="I1018">
        <v>9.0924289999999992</v>
      </c>
    </row>
    <row r="1019" spans="1:9" x14ac:dyDescent="0.25">
      <c r="A1019">
        <v>1018</v>
      </c>
      <c r="B1019">
        <v>48.676647000000003</v>
      </c>
      <c r="C1019">
        <v>6.3052109999999999</v>
      </c>
      <c r="H1019">
        <v>53.384697000000003</v>
      </c>
      <c r="I1019">
        <v>9.1186740000000004</v>
      </c>
    </row>
    <row r="1020" spans="1:9" x14ac:dyDescent="0.25">
      <c r="A1020">
        <v>1019</v>
      </c>
      <c r="B1020">
        <v>48.635113000000004</v>
      </c>
      <c r="C1020">
        <v>6.329815</v>
      </c>
      <c r="H1020">
        <v>53.378876000000005</v>
      </c>
      <c r="I1020">
        <v>9.1289390000000008</v>
      </c>
    </row>
    <row r="1021" spans="1:9" x14ac:dyDescent="0.25">
      <c r="A1021">
        <v>1020</v>
      </c>
      <c r="B1021">
        <v>48.618656000000001</v>
      </c>
      <c r="C1021">
        <v>6.2375360000000004</v>
      </c>
      <c r="F1021">
        <v>49.887340000000002</v>
      </c>
      <c r="G1021">
        <v>5.050179</v>
      </c>
      <c r="H1021">
        <v>53.376549000000004</v>
      </c>
      <c r="I1021">
        <v>9.1244409999999991</v>
      </c>
    </row>
    <row r="1022" spans="1:9" x14ac:dyDescent="0.25">
      <c r="A1022">
        <v>1021</v>
      </c>
      <c r="B1022">
        <v>48.618656000000001</v>
      </c>
      <c r="C1022">
        <v>6.2375360000000004</v>
      </c>
      <c r="F1022">
        <v>49.917763000000001</v>
      </c>
      <c r="G1022">
        <v>5.0649949999999997</v>
      </c>
      <c r="H1022">
        <v>53.395965000000004</v>
      </c>
      <c r="I1022">
        <v>9.1346530000000001</v>
      </c>
    </row>
    <row r="1023" spans="1:9" x14ac:dyDescent="0.25">
      <c r="A1023">
        <v>1022</v>
      </c>
      <c r="F1023">
        <v>49.864586000000003</v>
      </c>
      <c r="G1023">
        <v>5.0417670000000001</v>
      </c>
      <c r="H1023">
        <v>53.415119000000004</v>
      </c>
      <c r="I1023">
        <v>9.1304210000000001</v>
      </c>
    </row>
    <row r="1024" spans="1:9" x14ac:dyDescent="0.25">
      <c r="A1024">
        <v>1023</v>
      </c>
      <c r="F1024">
        <v>49.824798000000001</v>
      </c>
      <c r="G1024">
        <v>5.0213419999999998</v>
      </c>
      <c r="H1024">
        <v>53.432476000000001</v>
      </c>
      <c r="I1024">
        <v>9.1184619999999992</v>
      </c>
    </row>
    <row r="1025" spans="1:11" x14ac:dyDescent="0.25">
      <c r="A1025">
        <v>1024</v>
      </c>
      <c r="D1025">
        <v>37.601959000000008</v>
      </c>
      <c r="E1025">
        <v>7.9627470000000002</v>
      </c>
      <c r="F1025">
        <v>49.848663000000002</v>
      </c>
      <c r="G1025">
        <v>5.0274270000000003</v>
      </c>
      <c r="H1025">
        <v>53.420837000000006</v>
      </c>
      <c r="I1025">
        <v>9.1024290000000008</v>
      </c>
    </row>
    <row r="1026" spans="1:11" x14ac:dyDescent="0.25">
      <c r="A1026">
        <v>1025</v>
      </c>
      <c r="D1026">
        <v>37.601959000000008</v>
      </c>
      <c r="E1026">
        <v>7.9627470000000002</v>
      </c>
      <c r="F1026">
        <v>49.879932000000004</v>
      </c>
      <c r="G1026">
        <v>5.0199670000000003</v>
      </c>
      <c r="H1026">
        <v>53.481209000000007</v>
      </c>
      <c r="I1026">
        <v>9.0804179999999999</v>
      </c>
    </row>
    <row r="1027" spans="1:11" x14ac:dyDescent="0.25">
      <c r="A1027">
        <v>1026</v>
      </c>
      <c r="D1027">
        <v>37.601959000000008</v>
      </c>
      <c r="E1027">
        <v>7.9627470000000002</v>
      </c>
      <c r="F1027">
        <v>49.887340000000002</v>
      </c>
      <c r="G1027">
        <v>5.050179</v>
      </c>
      <c r="H1027">
        <v>53.421207000000003</v>
      </c>
      <c r="I1027">
        <v>9.0774550000000005</v>
      </c>
      <c r="J1027">
        <v>37.964462000000005</v>
      </c>
      <c r="K1027">
        <v>13.381727</v>
      </c>
    </row>
    <row r="1028" spans="1:11" x14ac:dyDescent="0.25">
      <c r="A1028">
        <v>1027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6C9A-570B-471B-AAA7-DA6287FE161F}">
  <dimension ref="A1:DV1028"/>
  <sheetViews>
    <sheetView topLeftCell="A20" workbookViewId="0">
      <selection activeCell="B2" sqref="B2:E57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2" width="9" bestFit="1" customWidth="1"/>
    <col min="113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2" width="9" bestFit="1" customWidth="1"/>
    <col min="123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294</v>
      </c>
      <c r="K1">
        <v>86.30952380952381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309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307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295</v>
      </c>
      <c r="K2">
        <v>96.174863387978135</v>
      </c>
      <c r="M2" t="s">
        <v>293</v>
      </c>
      <c r="N2">
        <v>168</v>
      </c>
      <c r="R2" t="s">
        <v>236</v>
      </c>
      <c r="S2">
        <v>8.479166666666671E-2</v>
      </c>
      <c r="T2">
        <v>2.11521021921155E-2</v>
      </c>
      <c r="W2" t="s">
        <v>221</v>
      </c>
      <c r="X2">
        <f>AVERAGE(Coordination!AT:AT)</f>
        <v>0.67972045870375453</v>
      </c>
      <c r="Y2">
        <f>STDEV(Coordination!AT:AT)</f>
        <v>0.24854774267554694</v>
      </c>
      <c r="Z2" t="s">
        <v>224</v>
      </c>
      <c r="AA2">
        <f>AVERAGE(Coordination!AW:AW)</f>
        <v>0.29666284571802132</v>
      </c>
      <c r="AB2">
        <f>STDEV(Coordination!AW:AW)</f>
        <v>0.22697876942899059</v>
      </c>
      <c r="AC2" t="s">
        <v>227</v>
      </c>
      <c r="AD2">
        <f>AVERAGE(Coordination!AZ:AZ)</f>
        <v>0.63849753262934705</v>
      </c>
      <c r="AE2">
        <f>STDEV(Coordination!AZ:AZ)</f>
        <v>7.7565961639625411E-2</v>
      </c>
      <c r="AF2" t="s">
        <v>230</v>
      </c>
      <c r="AG2">
        <f>AVERAGE(Coordination!BC:BC)</f>
        <v>0.67655560864256503</v>
      </c>
      <c r="AH2">
        <f>STDEV(Coordination!BC:BC)</f>
        <v>8.6517373520412791E-2</v>
      </c>
      <c r="AK2" t="s">
        <v>310</v>
      </c>
      <c r="AL2">
        <f>AVERAGE(Coordination!BQ:BQ)</f>
        <v>0.22044044437337346</v>
      </c>
      <c r="AM2">
        <f>STDEV(Coordination!BQ:BQ)</f>
        <v>0.12155462137246914</v>
      </c>
      <c r="AN2" t="s">
        <v>313</v>
      </c>
      <c r="AO2">
        <f>AVERAGE(Coordination!BT:BT)</f>
        <v>0.2163299794378622</v>
      </c>
      <c r="AP2">
        <f>STDEV(Coordination!BT:BT)</f>
        <v>0.10685790780710909</v>
      </c>
      <c r="AQ2" t="s">
        <v>316</v>
      </c>
      <c r="AR2">
        <f>AVERAGE(Coordination!BW:BW)</f>
        <v>0.36061829407268675</v>
      </c>
      <c r="AS2">
        <f>STDEV(Coordination!BW:BW)</f>
        <v>7.5923114967881539E-2</v>
      </c>
      <c r="AT2" t="s">
        <v>319</v>
      </c>
      <c r="AU2">
        <f>AVERAGE(Coordination!BZ:BZ)</f>
        <v>0.31987296278600624</v>
      </c>
      <c r="AV2">
        <f>STDEV(Coordination!BZ:BZ)</f>
        <v>7.8604873147711987E-2</v>
      </c>
      <c r="AX2" t="s">
        <v>103</v>
      </c>
      <c r="AY2">
        <f>AVERAGE(Cycle!$CL:$CL)</f>
        <v>9.0232558139534884</v>
      </c>
      <c r="AZ2">
        <f>STDEV(Cycle!$CL:$CL)</f>
        <v>2.4639145402331897</v>
      </c>
      <c r="BA2" t="s">
        <v>104</v>
      </c>
      <c r="BB2">
        <f>AVERAGE(Cycle!$CP:$CP)</f>
        <v>9.5555555555555554</v>
      </c>
      <c r="BC2">
        <f>STDEV(Cycle!$CP:$CP)</f>
        <v>2.8806214256614497</v>
      </c>
      <c r="BD2" t="s">
        <v>105</v>
      </c>
      <c r="BE2">
        <f>AVERAGE(Cycle!$CT:$CT)</f>
        <v>9.4749999999999996</v>
      </c>
      <c r="BF2">
        <f>STDEV(Cycle!$CT:$CT)</f>
        <v>2.7078944417558644</v>
      </c>
      <c r="BG2" t="s">
        <v>106</v>
      </c>
      <c r="BH2">
        <f>AVERAGE(Cycle!$CX:$CX)</f>
        <v>9.1219512195121943</v>
      </c>
      <c r="BI2">
        <f>STDEV(Cycle!$CX:$CX)</f>
        <v>1.8999358140634588</v>
      </c>
      <c r="BK2" t="s">
        <v>308</v>
      </c>
      <c r="BL2">
        <f>AVERAGE(Cycle!AO:AR)</f>
        <v>221.59052447736687</v>
      </c>
      <c r="BM2">
        <f>STDEV(Cycle!AO:AR)</f>
        <v>55.031647178434255</v>
      </c>
      <c r="BO2" t="s">
        <v>32</v>
      </c>
      <c r="BP2">
        <f>AVERAGE(Cycle!BF:BF)</f>
        <v>1.5709037727272728</v>
      </c>
      <c r="BQ2">
        <f>STDEV(Cycle!BF:BF)</f>
        <v>0.59844567217995992</v>
      </c>
      <c r="BS2" t="s">
        <v>206</v>
      </c>
      <c r="BT2">
        <v>88</v>
      </c>
      <c r="BU2">
        <v>8.7215064420218038</v>
      </c>
      <c r="BV2">
        <v>0.44</v>
      </c>
      <c r="BX2" t="s">
        <v>140</v>
      </c>
      <c r="BY2">
        <f>AVERAGE(Cycle!DC:DC)</f>
        <v>63.676585447840502</v>
      </c>
      <c r="BZ2">
        <f>STDEV(Cycle!DC:DC)</f>
        <v>21.349997797434611</v>
      </c>
      <c r="CA2" t="s">
        <v>143</v>
      </c>
      <c r="CB2">
        <f>AVERAGE(Cycle!DF:DF)</f>
        <v>65.454150721530425</v>
      </c>
      <c r="CC2">
        <f>STDEV(Cycle!DF:DF)</f>
        <v>26.598009834725648</v>
      </c>
      <c r="CD2" t="s">
        <v>146</v>
      </c>
      <c r="CE2">
        <f>AVERAGE(Cycle!DI:DI)</f>
        <v>43.038046459992159</v>
      </c>
      <c r="CF2">
        <f>STDEV(Cycle!DI:DI)</f>
        <v>13.367031183811445</v>
      </c>
      <c r="CG2" t="s">
        <v>149</v>
      </c>
      <c r="CH2">
        <f>AVERAGE(Cycle!DL:DL)</f>
        <v>49.836732711732722</v>
      </c>
      <c r="CI2">
        <f>STDEV(Cycle!DL:DL)</f>
        <v>14.113260438896317</v>
      </c>
      <c r="CK2" t="s">
        <v>152</v>
      </c>
      <c r="CL2">
        <f>AVERAGE(Cycle!DP:DP)</f>
        <v>51.783506511168682</v>
      </c>
      <c r="CM2">
        <f>STDEV(Cycle!DP:DP)</f>
        <v>21.43284000898522</v>
      </c>
      <c r="CN2" t="s">
        <v>155</v>
      </c>
      <c r="CO2">
        <f>AVERAGE(Cycle!DS:DS)</f>
        <v>49.342466175799501</v>
      </c>
      <c r="CP2">
        <f>STDEV(Cycle!DS:DS)</f>
        <v>23.09858320860646</v>
      </c>
      <c r="CQ2" t="s">
        <v>158</v>
      </c>
      <c r="CR2">
        <f>AVERAGE(Cycle!DV:DV)</f>
        <v>10.487769778530648</v>
      </c>
      <c r="CS2">
        <f>STDEV(Cycle!DV:DV)</f>
        <v>13.256783069660836</v>
      </c>
      <c r="CT2" t="s">
        <v>161</v>
      </c>
      <c r="CU2">
        <f>AVERAGE(Cycle!DY:DY)</f>
        <v>16.629095836412912</v>
      </c>
      <c r="CV2">
        <f>STDEV(Cycle!DY:DY)</f>
        <v>20.050033644840713</v>
      </c>
      <c r="CX2" t="s">
        <v>176</v>
      </c>
      <c r="CY2">
        <f>AVERAGE(Cycle!BV:BV)/200</f>
        <v>4.5384615384615384E-2</v>
      </c>
      <c r="CZ2">
        <f>STDEV(Cycle!BV:BV)/200</f>
        <v>1.5533690693415541E-2</v>
      </c>
      <c r="DA2" t="s">
        <v>177</v>
      </c>
      <c r="DB2">
        <f>AVERAGE(Cycle!BZ:BZ)/200</f>
        <v>4.1818181818181817E-2</v>
      </c>
      <c r="DC2">
        <f>STDEV(Cycle!BZ:BZ)/200</f>
        <v>1.8927367569975598E-2</v>
      </c>
      <c r="DD2" t="s">
        <v>178</v>
      </c>
      <c r="DE2">
        <f>AVERAGE(Cycle!CD:CD)/200</f>
        <v>3.0512820512820511E-2</v>
      </c>
      <c r="DF2">
        <f>STDEV(Cycle!CD:CD)/200</f>
        <v>1.0990119473685625E-2</v>
      </c>
      <c r="DG2" t="s">
        <v>179</v>
      </c>
      <c r="DH2">
        <f>AVERAGE(Cycle!CH:CH)/200</f>
        <v>3.3375000000000002E-2</v>
      </c>
      <c r="DI2">
        <f>STDEV(Cycle!CH:CH)/200</f>
        <v>8.8714104333484159E-3</v>
      </c>
      <c r="DK2" t="s">
        <v>192</v>
      </c>
      <c r="DL2">
        <f>AVERAGE(Cycle!CM:CM)/200</f>
        <v>2.2209302325581395E-2</v>
      </c>
      <c r="DM2">
        <f>STDEV(Cycle!CM:CM)/200</f>
        <v>8.3311181995001163E-3</v>
      </c>
      <c r="DN2" t="s">
        <v>193</v>
      </c>
      <c r="DO2">
        <f>AVERAGE(Cycle!CQ:CQ)/200</f>
        <v>2.2333333333333334E-2</v>
      </c>
      <c r="DP2">
        <f>STDEV(Cycle!CQ:CQ)/200</f>
        <v>9.7467943448089657E-3</v>
      </c>
      <c r="DQ2" t="s">
        <v>194</v>
      </c>
      <c r="DR2">
        <f>AVERAGE(Cycle!CU:CU)/200</f>
        <v>5.875E-3</v>
      </c>
      <c r="DS2">
        <f>STDEV(Cycle!CU:CU)/200</f>
        <v>1.0056730110369899E-2</v>
      </c>
      <c r="DT2" t="s">
        <v>195</v>
      </c>
      <c r="DU2">
        <f>AVERAGE(Cycle!CY:CY)/200</f>
        <v>8.6585365853658544E-3</v>
      </c>
      <c r="DV2">
        <f>STDEV(Cycle!CY:CY)/200</f>
        <v>1.1780513053550682E-2</v>
      </c>
    </row>
    <row r="3" spans="1:126" x14ac:dyDescent="0.25">
      <c r="A3">
        <v>2</v>
      </c>
      <c r="J3" t="s">
        <v>296</v>
      </c>
      <c r="K3">
        <v>96.774193548387103</v>
      </c>
      <c r="M3" t="s">
        <v>287</v>
      </c>
      <c r="N3">
        <v>14</v>
      </c>
      <c r="O3">
        <f xml:space="preserve"> (N3/N$2)*100</f>
        <v>8.3333333333333321</v>
      </c>
      <c r="R3" t="s">
        <v>239</v>
      </c>
      <c r="S3">
        <v>33.136094674556212</v>
      </c>
      <c r="W3" t="s">
        <v>222</v>
      </c>
      <c r="X3">
        <f>AVERAGE(Coordination!AU:AU)</f>
        <v>0.35325797837571665</v>
      </c>
      <c r="Y3">
        <f>STDEV(Coordination!AU:AU)</f>
        <v>7.8330625167962881E-2</v>
      </c>
      <c r="Z3" t="s">
        <v>225</v>
      </c>
      <c r="AA3">
        <f>AVERAGE(Coordination!AX:AX)</f>
        <v>0.54965467802698165</v>
      </c>
      <c r="AB3">
        <f>STDEV(Coordination!AX:AX)</f>
        <v>0.19620027828894573</v>
      </c>
      <c r="AC3" t="s">
        <v>228</v>
      </c>
      <c r="AD3">
        <f>AVERAGE(Coordination!BA:BA)</f>
        <v>0.45258978225905405</v>
      </c>
      <c r="AE3">
        <f>STDEV(Coordination!BA:BA)</f>
        <v>0.16686595774737673</v>
      </c>
      <c r="AF3" t="s">
        <v>231</v>
      </c>
      <c r="AG3">
        <f>AVERAGE(Coordination!BD:BD)</f>
        <v>0.48255602298020117</v>
      </c>
      <c r="AH3">
        <f>STDEV(Coordination!BD:BD)</f>
        <v>0.12962217728681058</v>
      </c>
      <c r="AK3" t="s">
        <v>311</v>
      </c>
      <c r="AL3">
        <f>AVERAGE(Coordination!BR:BR)</f>
        <v>0.35142647654421477</v>
      </c>
      <c r="AM3">
        <f>STDEV(Coordination!BR:BR)</f>
        <v>7.47032959859113E-2</v>
      </c>
      <c r="AN3" t="s">
        <v>314</v>
      </c>
      <c r="AO3">
        <f>AVERAGE(Coordination!BU:BU)</f>
        <v>0.344128287972158</v>
      </c>
      <c r="AP3">
        <f>STDEV(Coordination!BU:BU)</f>
        <v>0.12706051364128323</v>
      </c>
      <c r="AQ3" t="s">
        <v>317</v>
      </c>
      <c r="AR3">
        <f>AVERAGE(Coordination!BX:BX)</f>
        <v>0.36617864601514177</v>
      </c>
      <c r="AS3">
        <f>STDEV(Coordination!BX:BX)</f>
        <v>0.10849749003649135</v>
      </c>
      <c r="AT3" t="s">
        <v>320</v>
      </c>
      <c r="AU3">
        <f>AVERAGE(Coordination!CA:CA)</f>
        <v>0.39342534807009888</v>
      </c>
      <c r="AV3">
        <f>STDEV(Coordination!CA:CA)</f>
        <v>7.3970927683572246E-2</v>
      </c>
      <c r="AX3" t="s">
        <v>107</v>
      </c>
      <c r="AY3">
        <f>AVERAGE(Cycle!$BU:$BU)</f>
        <v>14.205128205128204</v>
      </c>
      <c r="AZ3">
        <f>STDEV(Cycle!$BU:$BU)</f>
        <v>1.3799215686996429</v>
      </c>
      <c r="BA3" t="s">
        <v>108</v>
      </c>
      <c r="BB3">
        <f>AVERAGE(Cycle!$BY:$BY)</f>
        <v>12.568181818181818</v>
      </c>
      <c r="BC3">
        <f>STDEV(Cycle!$BY:$BY)</f>
        <v>1.93376037178232</v>
      </c>
      <c r="BD3" t="s">
        <v>109</v>
      </c>
      <c r="BE3">
        <f>AVERAGE(Cycle!$CC:$CC)</f>
        <v>14.179487179487179</v>
      </c>
      <c r="BF3">
        <f>STDEV(Cycle!$CC:$CC)</f>
        <v>2.1010247483674163</v>
      </c>
      <c r="BG3" t="s">
        <v>110</v>
      </c>
      <c r="BH3">
        <f>AVERAGE(Cycle!$CG:$CG)</f>
        <v>13.4</v>
      </c>
      <c r="BI3">
        <f>STDEV(Cycle!$CG:$CG)</f>
        <v>1.661016062226482</v>
      </c>
      <c r="BK3" t="s">
        <v>304</v>
      </c>
      <c r="BL3">
        <v>217.71796397102358</v>
      </c>
      <c r="BO3" t="s">
        <v>33</v>
      </c>
      <c r="BP3">
        <f>AVERAGE(Cycle!BG:BG)</f>
        <v>3.6140932954545462</v>
      </c>
      <c r="BQ3">
        <f>STDEV(Cycle!BG:BG)</f>
        <v>0.66463070093427923</v>
      </c>
      <c r="BS3" t="s">
        <v>207</v>
      </c>
      <c r="BT3">
        <v>291</v>
      </c>
      <c r="BU3">
        <v>28.840436075322103</v>
      </c>
      <c r="BV3">
        <v>1.4550000000000001</v>
      </c>
      <c r="BX3" t="s">
        <v>141</v>
      </c>
      <c r="BY3">
        <f>AVERAGE(Cycle!DD:DD)</f>
        <v>41.635227121057085</v>
      </c>
      <c r="BZ3">
        <f>STDEV(Cycle!DD:DD)</f>
        <v>13.59495027418213</v>
      </c>
      <c r="CA3" t="s">
        <v>144</v>
      </c>
      <c r="CB3">
        <f>AVERAGE(Cycle!DG:DG)</f>
        <v>46.483517596485527</v>
      </c>
      <c r="CC3">
        <f>STDEV(Cycle!DG:DG)</f>
        <v>17.375498092342298</v>
      </c>
      <c r="CD3" t="s">
        <v>147</v>
      </c>
      <c r="CE3">
        <f>AVERAGE(Cycle!DJ:DJ)</f>
        <v>44.049480768937784</v>
      </c>
      <c r="CF3">
        <f>STDEV(Cycle!DJ:DJ)</f>
        <v>12.241383610958405</v>
      </c>
      <c r="CG3" t="s">
        <v>150</v>
      </c>
      <c r="CH3">
        <f>AVERAGE(Cycle!DM:DM)</f>
        <v>36.396412615162617</v>
      </c>
      <c r="CI3">
        <f>STDEV(Cycle!DM:DM)</f>
        <v>12.149069293217488</v>
      </c>
      <c r="CK3" t="s">
        <v>153</v>
      </c>
      <c r="CL3">
        <f>AVERAGE(Cycle!DQ:DQ)</f>
        <v>10.858735987254956</v>
      </c>
      <c r="CM3">
        <f>STDEV(Cycle!DQ:DQ)</f>
        <v>13.27066211884409</v>
      </c>
      <c r="CN3" t="s">
        <v>156</v>
      </c>
      <c r="CO3">
        <f>AVERAGE(Cycle!DT:DT)</f>
        <v>15.931685598352265</v>
      </c>
      <c r="CP3">
        <f>STDEV(Cycle!DT:DT)</f>
        <v>23.343423680508426</v>
      </c>
      <c r="CQ3" t="s">
        <v>159</v>
      </c>
      <c r="CR3">
        <f>AVERAGE(Cycle!DW:DW)</f>
        <v>18.794744808331764</v>
      </c>
      <c r="CS3">
        <f>STDEV(Cycle!DW:DW)</f>
        <v>25.127475717194603</v>
      </c>
      <c r="CT3" t="s">
        <v>162</v>
      </c>
      <c r="CU3">
        <f>AVERAGE(Cycle!DZ:DZ)</f>
        <v>9.3138704114313882</v>
      </c>
      <c r="CV3">
        <f>STDEV(Cycle!DZ:DZ)</f>
        <v>14.30788883059674</v>
      </c>
      <c r="CX3" t="s">
        <v>180</v>
      </c>
      <c r="CY3">
        <f>AVERAGE(Cycle!BW:BW)/200</f>
        <v>0.03</v>
      </c>
      <c r="CZ3">
        <f>STDEV(Cycle!BW:BW)/200</f>
        <v>1.1239029738980326E-2</v>
      </c>
      <c r="DA3" t="s">
        <v>181</v>
      </c>
      <c r="DB3">
        <f>AVERAGE(Cycle!CA:CA)/200</f>
        <v>2.8750000000000001E-2</v>
      </c>
      <c r="DC3">
        <f>STDEV(Cycle!CA:CA)/200</f>
        <v>9.831428011442999E-3</v>
      </c>
      <c r="DD3" t="s">
        <v>182</v>
      </c>
      <c r="DE3">
        <f>AVERAGE(Cycle!CE:CE)/200</f>
        <v>3.2051282051282055E-2</v>
      </c>
      <c r="DF3">
        <f>STDEV(Cycle!CE:CE)/200</f>
        <v>1.1454598520265076E-2</v>
      </c>
      <c r="DG3" t="s">
        <v>183</v>
      </c>
      <c r="DH3">
        <f>AVERAGE(Cycle!CI:CI)/200</f>
        <v>2.4874999999999998E-2</v>
      </c>
      <c r="DI3">
        <f>STDEV(Cycle!CI:CI)/200</f>
        <v>9.9670932933302436E-3</v>
      </c>
      <c r="DK3" t="s">
        <v>196</v>
      </c>
      <c r="DL3">
        <f>AVERAGE(Cycle!CN:CN)/200</f>
        <v>5.1162790697674423E-3</v>
      </c>
      <c r="DM3">
        <f>STDEV(Cycle!CN:CN)/200</f>
        <v>6.4998509225599847E-3</v>
      </c>
      <c r="DN3" t="s">
        <v>197</v>
      </c>
      <c r="DO3">
        <f>AVERAGE(Cycle!CR:CR)/200</f>
        <v>9.6666666666666672E-3</v>
      </c>
      <c r="DP3">
        <f>STDEV(Cycle!CR:CR)/200</f>
        <v>1.7690521344905171E-2</v>
      </c>
      <c r="DQ3" t="s">
        <v>198</v>
      </c>
      <c r="DR3">
        <f>AVERAGE(Cycle!CV:CV)/200</f>
        <v>1.0874999999999999E-2</v>
      </c>
      <c r="DS3">
        <f>STDEV(Cycle!CV:CV)/200</f>
        <v>1.8428221807172795E-2</v>
      </c>
      <c r="DT3" t="s">
        <v>199</v>
      </c>
      <c r="DU3">
        <f>AVERAGE(Cycle!CZ:CZ)/200</f>
        <v>5.0000000000000001E-3</v>
      </c>
      <c r="DV3">
        <f>STDEV(Cycle!CZ:CZ)/200</f>
        <v>8.3666002653407564E-3</v>
      </c>
    </row>
    <row r="4" spans="1:126" x14ac:dyDescent="0.25">
      <c r="A4">
        <v>3</v>
      </c>
      <c r="F4" t="s">
        <v>22</v>
      </c>
      <c r="J4" t="s">
        <v>297</v>
      </c>
      <c r="K4">
        <v>0</v>
      </c>
      <c r="M4" t="s">
        <v>288</v>
      </c>
      <c r="N4">
        <v>0</v>
      </c>
      <c r="O4">
        <f xml:space="preserve"> (N4/N$2)*100</f>
        <v>0</v>
      </c>
      <c r="W4" t="s">
        <v>223</v>
      </c>
      <c r="X4">
        <f>AVERAGE(Coordination!AV:AV)</f>
        <v>0.32237000200839983</v>
      </c>
      <c r="Y4">
        <f>STDEV(Coordination!AV:AV)</f>
        <v>0.10971766547004989</v>
      </c>
      <c r="Z4" t="s">
        <v>226</v>
      </c>
      <c r="AA4">
        <f>AVERAGE(Coordination!AY:AY)</f>
        <v>0.51813839105759418</v>
      </c>
      <c r="AB4">
        <f>STDEV(Coordination!AY:AY)</f>
        <v>0.13121088029533468</v>
      </c>
      <c r="AC4" t="s">
        <v>229</v>
      </c>
      <c r="AD4">
        <f>AVERAGE(Coordination!BB:BB)</f>
        <v>0.4743500328725741</v>
      </c>
      <c r="AE4">
        <f>STDEV(Coordination!BB:BB)</f>
        <v>0.44053895644465607</v>
      </c>
      <c r="AF4" t="s">
        <v>232</v>
      </c>
      <c r="AG4">
        <f>AVERAGE(Coordination!BE:BE)</f>
        <v>0.20076561120039385</v>
      </c>
      <c r="AH4">
        <f>STDEV(Coordination!BE:BE)</f>
        <v>0.3343654524815392</v>
      </c>
      <c r="AK4" t="s">
        <v>312</v>
      </c>
      <c r="AL4">
        <f>AVERAGE(Coordination!BS:BS)</f>
        <v>0.30808428772268548</v>
      </c>
      <c r="AM4">
        <f>STDEV(Coordination!BS:BS)</f>
        <v>8.1384132082049865E-2</v>
      </c>
      <c r="AN4" t="s">
        <v>315</v>
      </c>
      <c r="AO4">
        <f>AVERAGE(Coordination!BV:BV)</f>
        <v>0.39764185189411444</v>
      </c>
      <c r="AP4">
        <f>STDEV(Coordination!BV:BV)</f>
        <v>8.2656526984408771E-2</v>
      </c>
      <c r="AQ4" t="s">
        <v>318</v>
      </c>
      <c r="AR4">
        <f>AVERAGE(Coordination!BY:BY)</f>
        <v>7.2499948962241059E-2</v>
      </c>
      <c r="AS4">
        <f>STDEV(Coordination!BY:BY)</f>
        <v>8.7410089682359055E-2</v>
      </c>
      <c r="AT4" t="s">
        <v>321</v>
      </c>
      <c r="AU4">
        <f>AVERAGE(Coordination!CB:CB)</f>
        <v>6.0162977119498855E-2</v>
      </c>
      <c r="AV4">
        <f>STDEV(Coordination!CB:CB)</f>
        <v>7.1765263902306531E-2</v>
      </c>
      <c r="AX4" t="s">
        <v>112</v>
      </c>
      <c r="AY4">
        <f>AVERAGE(Cycle!$K$2:$K$53)</f>
        <v>7.1025641025641031E-2</v>
      </c>
      <c r="AZ4">
        <f>STDEV(Cycle!$K$2:$K$53)</f>
        <v>6.8996078434982143E-3</v>
      </c>
      <c r="BA4" t="s">
        <v>113</v>
      </c>
      <c r="BB4">
        <f>AVERAGE(Cycle!$L$2:$L$54)</f>
        <v>6.28409090909091E-2</v>
      </c>
      <c r="BC4">
        <f>STDEV(Cycle!$L$2:$L$54)</f>
        <v>9.6688018589115975E-3</v>
      </c>
      <c r="BD4" t="s">
        <v>114</v>
      </c>
      <c r="BE4">
        <f>AVERAGE(Cycle!$M$2:$M$53)</f>
        <v>7.0897435897435884E-2</v>
      </c>
      <c r="BF4">
        <f>STDEV(Cycle!$M$2:$M$53)</f>
        <v>1.0505123741837076E-2</v>
      </c>
      <c r="BG4" t="s">
        <v>115</v>
      </c>
      <c r="BH4">
        <f>AVERAGE(Cycle!$N$2:$N$54)</f>
        <v>6.7000000000000004E-2</v>
      </c>
      <c r="BI4">
        <f>STDEV(Cycle!$N$2:$N$54)</f>
        <v>8.3050803111322635E-3</v>
      </c>
      <c r="BO4" t="s">
        <v>36</v>
      </c>
      <c r="BS4" t="s">
        <v>208</v>
      </c>
      <c r="BT4">
        <v>539</v>
      </c>
      <c r="BU4">
        <v>53.41922695738355</v>
      </c>
      <c r="BV4">
        <v>2.6949999999999998</v>
      </c>
      <c r="BX4" t="s">
        <v>142</v>
      </c>
      <c r="BY4">
        <f>AVERAGE(Cycle!DE:DE)</f>
        <v>47.259933611148185</v>
      </c>
      <c r="BZ4">
        <f>STDEV(Cycle!DE:DE)</f>
        <v>7.7361010447621021</v>
      </c>
      <c r="CA4" t="s">
        <v>145</v>
      </c>
      <c r="CB4">
        <f>AVERAGE(Cycle!DH:DH)</f>
        <v>35.223355076296258</v>
      </c>
      <c r="CC4">
        <f>STDEV(Cycle!DH:DH)</f>
        <v>13.208321395356425</v>
      </c>
      <c r="CD4" t="s">
        <v>148</v>
      </c>
      <c r="CE4">
        <f>AVERAGE(Cycle!DK:DK)</f>
        <v>86.870421977888029</v>
      </c>
      <c r="CF4">
        <f>STDEV(Cycle!DK:DK)</f>
        <v>14.478293929037468</v>
      </c>
      <c r="CG4" t="s">
        <v>151</v>
      </c>
      <c r="CH4">
        <f>AVERAGE(Cycle!DN:DN)</f>
        <v>89.119935619935617</v>
      </c>
      <c r="CI4">
        <f>STDEV(Cycle!DN:DN)</f>
        <v>14.271514085573655</v>
      </c>
      <c r="CK4" t="s">
        <v>154</v>
      </c>
      <c r="CL4">
        <f>AVERAGE(Cycle!DR:DR)</f>
        <v>21.333049855081679</v>
      </c>
      <c r="CM4">
        <f>STDEV(Cycle!DR:DR)</f>
        <v>23.173547199652781</v>
      </c>
      <c r="CN4" t="s">
        <v>157</v>
      </c>
      <c r="CO4">
        <f>AVERAGE(Cycle!DU:DU)</f>
        <v>7.4804824804824799</v>
      </c>
      <c r="CP4">
        <f>STDEV(Cycle!DU:DU)</f>
        <v>11.61739063402079</v>
      </c>
      <c r="CQ4" t="s">
        <v>160</v>
      </c>
      <c r="CR4">
        <f>AVERAGE(Cycle!DX:DX)</f>
        <v>83.603570644331512</v>
      </c>
      <c r="CS4">
        <f>STDEV(Cycle!DX:DX)</f>
        <v>17.470955551707654</v>
      </c>
      <c r="CT4" t="s">
        <v>163</v>
      </c>
      <c r="CU4">
        <f>AVERAGE(Cycle!EA:EA)</f>
        <v>82.963520219617777</v>
      </c>
      <c r="CV4">
        <f>STDEV(Cycle!EA:EA)</f>
        <v>20.489139266631678</v>
      </c>
      <c r="CX4" t="s">
        <v>184</v>
      </c>
      <c r="CY4">
        <f>AVERAGE(Cycle!BX:BX)/200</f>
        <v>3.3717948717948719E-2</v>
      </c>
      <c r="CZ4">
        <f>STDEV(Cycle!BX:BX)/200</f>
        <v>7.2291395642501066E-3</v>
      </c>
      <c r="DA4" t="s">
        <v>185</v>
      </c>
      <c r="DB4">
        <f>AVERAGE(Cycle!CB:CB)/200</f>
        <v>2.2499999999999999E-2</v>
      </c>
      <c r="DC4">
        <f>STDEV(Cycle!CB:CB)/200</f>
        <v>9.7943980191811456E-3</v>
      </c>
      <c r="DD4" t="s">
        <v>186</v>
      </c>
      <c r="DE4">
        <f>AVERAGE(Cycle!CF:CF)/200</f>
        <v>6.0897435897435896E-2</v>
      </c>
      <c r="DF4">
        <f>STDEV(Cycle!CF:CF)/200</f>
        <v>1.0813721477813738E-2</v>
      </c>
      <c r="DG4" t="s">
        <v>187</v>
      </c>
      <c r="DH4">
        <f>AVERAGE(Cycle!CJ:CJ)/200</f>
        <v>5.9874999999999998E-2</v>
      </c>
      <c r="DI4">
        <f>STDEV(Cycle!CJ:CJ)/200</f>
        <v>1.2480112384438104E-2</v>
      </c>
      <c r="DK4" t="s">
        <v>200</v>
      </c>
      <c r="DL4">
        <f>AVERAGE(Cycle!CO:CO)/200</f>
        <v>1.1279069767441861E-2</v>
      </c>
      <c r="DM4">
        <f>STDEV(Cycle!CO:CO)/200</f>
        <v>1.4803998143029677E-2</v>
      </c>
      <c r="DN4" t="s">
        <v>201</v>
      </c>
      <c r="DO4">
        <f>AVERAGE(Cycle!CS:CS)/200</f>
        <v>4.5555555555555557E-3</v>
      </c>
      <c r="DP4">
        <f>STDEV(Cycle!CS:CS)/200</f>
        <v>8.1059898042787279E-3</v>
      </c>
      <c r="DQ4" t="s">
        <v>202</v>
      </c>
      <c r="DR4">
        <f>AVERAGE(Cycle!CW:CW)/200</f>
        <v>3.8625E-2</v>
      </c>
      <c r="DS4">
        <f>STDEV(Cycle!CW:CW)/200</f>
        <v>8.6222357145898446E-3</v>
      </c>
      <c r="DT4" t="s">
        <v>203</v>
      </c>
      <c r="DU4">
        <f>AVERAGE(Cycle!DA:DA)/200</f>
        <v>3.7682926829268291E-2</v>
      </c>
      <c r="DV4">
        <f>STDEV(Cycle!DA:DA)/200</f>
        <v>1.0434172282433912E-2</v>
      </c>
    </row>
    <row r="5" spans="1:126" x14ac:dyDescent="0.25">
      <c r="A5">
        <v>4</v>
      </c>
      <c r="B5" s="2">
        <v>1</v>
      </c>
      <c r="J5" t="s">
        <v>298</v>
      </c>
      <c r="K5">
        <v>0</v>
      </c>
      <c r="M5" t="s">
        <v>289</v>
      </c>
      <c r="N5">
        <v>1</v>
      </c>
      <c r="O5">
        <f xml:space="preserve"> (N5/N$2)*100</f>
        <v>0.59523809523809523</v>
      </c>
      <c r="AX5" t="s">
        <v>116</v>
      </c>
      <c r="AY5">
        <f>AVERAGE(Cycle!$P$2:$P$54)</f>
        <v>4.511627906976743E-2</v>
      </c>
      <c r="AZ5">
        <f>STDEV(Cycle!$P$2:$P$54)</f>
        <v>1.2319572701166027E-2</v>
      </c>
      <c r="BA5" t="s">
        <v>117</v>
      </c>
      <c r="BB5">
        <f>AVERAGE(Cycle!$Q$2:$Q$54)</f>
        <v>4.7777777777777773E-2</v>
      </c>
      <c r="BC5">
        <f>STDEV(Cycle!$Q$2:$Q$54)</f>
        <v>1.4403107128307287E-2</v>
      </c>
      <c r="BD5" t="s">
        <v>118</v>
      </c>
      <c r="BE5">
        <f>AVERAGE(Cycle!$R$2:$R$53)</f>
        <v>4.7375000000000014E-2</v>
      </c>
      <c r="BF5">
        <f>STDEV(Cycle!$R$2:$R$53)</f>
        <v>1.3539472208779312E-2</v>
      </c>
      <c r="BG5" t="s">
        <v>119</v>
      </c>
      <c r="BH5">
        <f>AVERAGE(Cycle!$S$2:$S$54)</f>
        <v>4.5609756097560974E-2</v>
      </c>
      <c r="BI5">
        <f>STDEV(Cycle!$S$2:$S$54)</f>
        <v>9.4996790703173132E-3</v>
      </c>
      <c r="BO5" t="s">
        <v>32</v>
      </c>
      <c r="BP5">
        <f>AVERAGE(Cycle!BI:BI)</f>
        <v>2.9816620999999999</v>
      </c>
      <c r="BQ5">
        <f>STDEV(Cycle!BI:BI)</f>
        <v>0.62475662315470937</v>
      </c>
      <c r="BS5" t="s">
        <v>209</v>
      </c>
      <c r="BT5">
        <v>90</v>
      </c>
      <c r="BU5">
        <v>8.9197224975222991</v>
      </c>
      <c r="BV5">
        <v>0.45</v>
      </c>
    </row>
    <row r="6" spans="1:126" x14ac:dyDescent="0.25">
      <c r="A6">
        <v>5</v>
      </c>
      <c r="B6" s="2">
        <v>1</v>
      </c>
      <c r="J6" t="s">
        <v>299</v>
      </c>
      <c r="K6">
        <v>0</v>
      </c>
      <c r="M6" t="s">
        <v>290</v>
      </c>
      <c r="N6">
        <v>74</v>
      </c>
      <c r="O6">
        <f xml:space="preserve"> (N6/N$2)*100</f>
        <v>44.047619047619044</v>
      </c>
      <c r="AX6" t="s">
        <v>120</v>
      </c>
      <c r="AY6">
        <f>AVERAGE(Cycle!$U$2:$U$53)</f>
        <v>0.11397435897435898</v>
      </c>
      <c r="AZ6">
        <f>STDEV(Cycle!$U$2:$U$53)</f>
        <v>1.1249531404245899E-2</v>
      </c>
      <c r="BA6" t="s">
        <v>121</v>
      </c>
      <c r="BB6">
        <f>AVERAGE(Cycle!$V$2:$V$54)</f>
        <v>0.10920454545454548</v>
      </c>
      <c r="BC6">
        <f>STDEV(Cycle!$V$2:$V$54)</f>
        <v>1.490056896908736E-2</v>
      </c>
      <c r="BD6" t="s">
        <v>122</v>
      </c>
      <c r="BE6">
        <f>AVERAGE(Cycle!$W$2:$W$53)</f>
        <v>0.11653846153846158</v>
      </c>
      <c r="BF6">
        <f>STDEV(Cycle!$W$2:$W$53)</f>
        <v>1.3724442571071235E-2</v>
      </c>
      <c r="BG6" t="s">
        <v>123</v>
      </c>
      <c r="BH6">
        <f>AVERAGE(Cycle!$X$2:$X$54)</f>
        <v>0.11150000000000007</v>
      </c>
      <c r="BI6">
        <f>STDEV(Cycle!$X$2:$X$54)</f>
        <v>1.0512507812735291E-2</v>
      </c>
      <c r="BO6" t="s">
        <v>33</v>
      </c>
      <c r="BP6">
        <f>AVERAGE(Cycle!BJ:BJ)</f>
        <v>3.3785627000000007</v>
      </c>
      <c r="BQ6">
        <f>STDEV(Cycle!BJ:BJ)</f>
        <v>0.46020358869506739</v>
      </c>
      <c r="BS6" t="s">
        <v>210</v>
      </c>
      <c r="BT6">
        <v>1</v>
      </c>
      <c r="BU6">
        <v>9.9108027750247768E-2</v>
      </c>
      <c r="BV6">
        <v>5.0000000000000001E-3</v>
      </c>
    </row>
    <row r="7" spans="1:126" x14ac:dyDescent="0.25">
      <c r="A7">
        <v>6</v>
      </c>
      <c r="B7" s="2">
        <v>1</v>
      </c>
      <c r="M7" t="s">
        <v>291</v>
      </c>
      <c r="N7">
        <v>2</v>
      </c>
      <c r="O7">
        <f xml:space="preserve"> (N7/N$2)*100</f>
        <v>1.1904761904761905</v>
      </c>
      <c r="AX7" t="s">
        <v>23</v>
      </c>
      <c r="AY7">
        <f>AVERAGE(Cycle!Z:Z)</f>
        <v>25.115179743759889</v>
      </c>
      <c r="AZ7">
        <f>STDEV(Cycle!Z:Z)</f>
        <v>5.0976450439662573</v>
      </c>
      <c r="BA7" t="s">
        <v>24</v>
      </c>
      <c r="BB7">
        <f>AVERAGE(Cycle!AA:AA)</f>
        <v>23.354328125415737</v>
      </c>
      <c r="BC7">
        <f>STDEV(Cycle!AA:AA)</f>
        <v>4.8693359513352616</v>
      </c>
      <c r="BD7" t="s">
        <v>25</v>
      </c>
      <c r="BE7">
        <f>AVERAGE(Cycle!AB:AB)</f>
        <v>25.223954052314493</v>
      </c>
      <c r="BF7">
        <f>STDEV(Cycle!AB:AB)</f>
        <v>4.7971180754218112</v>
      </c>
      <c r="BG7" t="s">
        <v>26</v>
      </c>
      <c r="BH7">
        <f>AVERAGE(Cycle!AC:AC)</f>
        <v>24.590619418146058</v>
      </c>
      <c r="BI7">
        <f>STDEV(Cycle!AC:AC)</f>
        <v>5.1665642393748321</v>
      </c>
      <c r="BO7" t="s">
        <v>39</v>
      </c>
      <c r="BS7" t="s">
        <v>211</v>
      </c>
      <c r="BT7">
        <v>1009</v>
      </c>
    </row>
    <row r="8" spans="1:126" x14ac:dyDescent="0.25">
      <c r="A8">
        <v>7</v>
      </c>
      <c r="B8" s="2">
        <v>1</v>
      </c>
      <c r="C8" s="3">
        <v>2</v>
      </c>
      <c r="M8" t="s">
        <v>292</v>
      </c>
      <c r="N8">
        <v>54</v>
      </c>
      <c r="O8">
        <f xml:space="preserve"> (N8/N$2)*100</f>
        <v>32.142857142857146</v>
      </c>
      <c r="AX8" t="s">
        <v>136</v>
      </c>
      <c r="AY8">
        <f>AVERAGE(Cycle!$AJ$2:$AJ$53)</f>
        <v>8.8501582241155567</v>
      </c>
      <c r="AZ8">
        <f>STDEV(Cycle!$AJ$2:$AJ$53)</f>
        <v>0.80326062400089893</v>
      </c>
      <c r="BA8" t="s">
        <v>137</v>
      </c>
      <c r="BB8">
        <f>AVERAGE(Cycle!$AK$2:$AK$54)</f>
        <v>9.3157932408019217</v>
      </c>
      <c r="BC8">
        <f>STDEV(Cycle!$AK$2:$AK$54)</f>
        <v>1.2001786124386071</v>
      </c>
      <c r="BD8" t="s">
        <v>138</v>
      </c>
      <c r="BE8">
        <f>AVERAGE(Cycle!$AL$2:$AL$53)</f>
        <v>8.6997417964423107</v>
      </c>
      <c r="BF8">
        <f>STDEV(Cycle!$AL$2:$AL$53)</f>
        <v>1.0508981243307716</v>
      </c>
      <c r="BG8" t="s">
        <v>139</v>
      </c>
      <c r="BH8">
        <f>AVERAGE(Cycle!$AM$2:$AM$54)</f>
        <v>9.0618614075135788</v>
      </c>
      <c r="BI8">
        <f>STDEV(Cycle!$AM$2:$AM$54)</f>
        <v>1.0480363995771687</v>
      </c>
      <c r="BO8" t="s">
        <v>40</v>
      </c>
      <c r="BP8">
        <f>AVERAGE(Cycle!BL:BL)</f>
        <v>2.420057855660926</v>
      </c>
      <c r="BQ8">
        <f>STDEV(Cycle!BL:BL)</f>
        <v>2.3370617001440634</v>
      </c>
    </row>
    <row r="9" spans="1:126" x14ac:dyDescent="0.25">
      <c r="A9">
        <v>8</v>
      </c>
      <c r="B9" s="2">
        <v>1</v>
      </c>
      <c r="C9" s="3">
        <v>2</v>
      </c>
      <c r="M9" t="s">
        <v>282</v>
      </c>
      <c r="N9">
        <v>23</v>
      </c>
      <c r="O9">
        <f xml:space="preserve"> (N9/N$2)*100</f>
        <v>13.690476190476192</v>
      </c>
      <c r="AX9" t="s">
        <v>128</v>
      </c>
      <c r="AY9">
        <v>9.1428571428571441</v>
      </c>
      <c r="BA9" t="s">
        <v>129</v>
      </c>
      <c r="BB9">
        <v>9.4736842105263168</v>
      </c>
      <c r="BD9" t="s">
        <v>130</v>
      </c>
      <c r="BE9">
        <v>8.938547486033519</v>
      </c>
      <c r="BG9" t="s">
        <v>131</v>
      </c>
      <c r="BH9">
        <v>9.0909090909090917</v>
      </c>
      <c r="BO9" t="s">
        <v>41</v>
      </c>
      <c r="BP9">
        <f>AVERAGE(Cycle!BM:BM)</f>
        <v>3.5577998938732649</v>
      </c>
      <c r="BQ9">
        <f>STDEV(Cycle!BM:BM)</f>
        <v>2.0926214466637867</v>
      </c>
    </row>
    <row r="10" spans="1:126" x14ac:dyDescent="0.25">
      <c r="A10">
        <v>9</v>
      </c>
      <c r="B10" s="2">
        <v>1</v>
      </c>
      <c r="C10" s="3">
        <v>2</v>
      </c>
      <c r="AX10" t="s">
        <v>91</v>
      </c>
      <c r="AY10">
        <f>AVERAGE(Cycle!$AV$2:$AV$53)</f>
        <v>62.585689242476725</v>
      </c>
      <c r="AZ10">
        <f>STDEV(Cycle!$AV$2:$AV$53)</f>
        <v>5.3783761878362135</v>
      </c>
      <c r="BA10" t="s">
        <v>92</v>
      </c>
      <c r="BB10">
        <f>AVERAGE(Cycle!$AW$2:$AW$53)</f>
        <v>57.768457827138782</v>
      </c>
      <c r="BC10">
        <f>STDEV(Cycle!$AW$2:$AW$53)</f>
        <v>6.3265615746508246</v>
      </c>
      <c r="BD10" t="s">
        <v>93</v>
      </c>
      <c r="BE10">
        <f>AVERAGE(Cycle!$AX$2:$AX$53)</f>
        <v>60.782246301683394</v>
      </c>
      <c r="BF10">
        <f>STDEV(Cycle!$AX$2:$AX$53)</f>
        <v>5.3263695662414019</v>
      </c>
      <c r="BG10" t="s">
        <v>94</v>
      </c>
      <c r="BH10">
        <f>AVERAGE(Cycle!$AY$2:$AY$53)</f>
        <v>60.057852171982589</v>
      </c>
      <c r="BI10">
        <f>STDEV(Cycle!$AY$2:$AY$53)</f>
        <v>4.474067144786444</v>
      </c>
      <c r="BO10" t="s">
        <v>324</v>
      </c>
    </row>
    <row r="11" spans="1:126" x14ac:dyDescent="0.25">
      <c r="A11">
        <v>10</v>
      </c>
      <c r="B11" s="2">
        <v>1</v>
      </c>
      <c r="C11" s="3">
        <v>2</v>
      </c>
      <c r="AX11" t="s">
        <v>95</v>
      </c>
      <c r="AY11">
        <f>AVERAGE(Cycle!$BA$2:$BA$53)</f>
        <v>37.414310757523268</v>
      </c>
      <c r="AZ11">
        <f>STDEV(Cycle!$BA$2:$BA$53)</f>
        <v>5.378376187836305</v>
      </c>
      <c r="BA11" t="s">
        <v>96</v>
      </c>
      <c r="BB11">
        <f>AVERAGE(Cycle!$BB$2:$BB$53)</f>
        <v>42.231542172861218</v>
      </c>
      <c r="BC11">
        <f>STDEV(Cycle!$BB$2:$BB$53)</f>
        <v>6.326561574650718</v>
      </c>
      <c r="BD11" t="s">
        <v>97</v>
      </c>
      <c r="BE11">
        <f>AVERAGE(Cycle!$BC$2:$BC$53)</f>
        <v>39.217753698316592</v>
      </c>
      <c r="BF11">
        <f>STDEV(Cycle!$BC$2:$BC$53)</f>
        <v>5.3263695662413211</v>
      </c>
      <c r="BG11" t="s">
        <v>98</v>
      </c>
      <c r="BH11">
        <f>AVERAGE(Cycle!$BD$2:$BD$53)</f>
        <v>39.942147828017383</v>
      </c>
      <c r="BI11">
        <f>STDEV(Cycle!$BD$2:$BD$53)</f>
        <v>4.4740671447865132</v>
      </c>
      <c r="BO11" t="s">
        <v>325</v>
      </c>
      <c r="BP11" t="e">
        <f>AVERAGE(Cycle!$BR:$BR)</f>
        <v>#DIV/0!</v>
      </c>
      <c r="BQ11" t="e">
        <f>STDEV(Cycle!$BR:$BR)</f>
        <v>#DIV/0!</v>
      </c>
    </row>
    <row r="12" spans="1:126" x14ac:dyDescent="0.25">
      <c r="A12">
        <v>11</v>
      </c>
      <c r="B12" s="2">
        <v>1</v>
      </c>
      <c r="C12" s="3">
        <v>2</v>
      </c>
      <c r="BO12" t="s">
        <v>326</v>
      </c>
      <c r="BP12" t="e">
        <f>AVERAGE(Cycle!$BS:$BS)</f>
        <v>#DIV/0!</v>
      </c>
      <c r="BQ12" t="e">
        <f>STDEV(Cycle!$BS:$BS)</f>
        <v>#DIV/0!</v>
      </c>
    </row>
    <row r="13" spans="1:126" x14ac:dyDescent="0.25">
      <c r="A13">
        <v>12</v>
      </c>
      <c r="B13" s="2">
        <v>1</v>
      </c>
      <c r="C13" s="3">
        <v>2</v>
      </c>
      <c r="D13" s="4">
        <v>3</v>
      </c>
      <c r="BO13" t="s">
        <v>44</v>
      </c>
    </row>
    <row r="14" spans="1:126" x14ac:dyDescent="0.25">
      <c r="A14">
        <v>13</v>
      </c>
      <c r="C14" s="3">
        <v>2</v>
      </c>
      <c r="D14" s="4">
        <v>3</v>
      </c>
      <c r="E14" s="5">
        <v>4</v>
      </c>
      <c r="BO14" t="s">
        <v>45</v>
      </c>
      <c r="BP14">
        <f>AVERAGE(Cycle!BO:BO)</f>
        <v>4.4022584275254326</v>
      </c>
      <c r="BQ14">
        <f>STDEV(Cycle!BO:BO)</f>
        <v>2.2513570494971087</v>
      </c>
    </row>
    <row r="15" spans="1:126" x14ac:dyDescent="0.25">
      <c r="A15">
        <v>14</v>
      </c>
      <c r="D15" s="4">
        <v>3</v>
      </c>
      <c r="E15" s="5">
        <v>4</v>
      </c>
      <c r="BO15" t="s">
        <v>46</v>
      </c>
      <c r="BP15">
        <f>AVERAGE(Cycle!BP:BP)</f>
        <v>4.8236574848553868</v>
      </c>
      <c r="BQ15">
        <f>STDEV(Cycle!BP:BP)</f>
        <v>2.4326609421198233</v>
      </c>
    </row>
    <row r="16" spans="1:126" x14ac:dyDescent="0.25">
      <c r="A16">
        <v>15</v>
      </c>
      <c r="D16" s="4">
        <v>3</v>
      </c>
      <c r="E16" s="5">
        <v>4</v>
      </c>
    </row>
    <row r="17" spans="1:5" x14ac:dyDescent="0.25">
      <c r="A17">
        <v>16</v>
      </c>
      <c r="D17" s="4">
        <v>3</v>
      </c>
      <c r="E17" s="5">
        <v>4</v>
      </c>
    </row>
    <row r="18" spans="1:5" x14ac:dyDescent="0.25">
      <c r="A18">
        <v>17</v>
      </c>
      <c r="D18" s="4">
        <v>3</v>
      </c>
      <c r="E18" s="5">
        <v>4</v>
      </c>
    </row>
    <row r="19" spans="1:5" x14ac:dyDescent="0.25">
      <c r="A19">
        <v>18</v>
      </c>
      <c r="D19" s="4">
        <v>3</v>
      </c>
      <c r="E19" s="5">
        <v>4</v>
      </c>
    </row>
    <row r="20" spans="1:5" x14ac:dyDescent="0.25">
      <c r="A20">
        <v>19</v>
      </c>
      <c r="D20" s="4">
        <v>3</v>
      </c>
      <c r="E20" s="5">
        <v>4</v>
      </c>
    </row>
    <row r="21" spans="1:5" x14ac:dyDescent="0.25">
      <c r="A21">
        <v>20</v>
      </c>
      <c r="D21" s="4">
        <v>3</v>
      </c>
      <c r="E21" s="5">
        <v>4</v>
      </c>
    </row>
    <row r="22" spans="1:5" x14ac:dyDescent="0.25">
      <c r="A22">
        <v>21</v>
      </c>
    </row>
    <row r="23" spans="1:5" x14ac:dyDescent="0.25">
      <c r="A23">
        <v>22</v>
      </c>
    </row>
    <row r="24" spans="1:5" x14ac:dyDescent="0.25">
      <c r="A24">
        <v>23</v>
      </c>
    </row>
    <row r="25" spans="1:5" x14ac:dyDescent="0.25">
      <c r="A25">
        <v>24</v>
      </c>
    </row>
    <row r="26" spans="1:5" x14ac:dyDescent="0.25">
      <c r="A26">
        <v>25</v>
      </c>
    </row>
    <row r="27" spans="1:5" x14ac:dyDescent="0.25">
      <c r="A27">
        <v>26</v>
      </c>
      <c r="B27" s="2">
        <v>1</v>
      </c>
    </row>
    <row r="28" spans="1:5" x14ac:dyDescent="0.25">
      <c r="A28">
        <v>27</v>
      </c>
      <c r="B28" s="2">
        <v>1</v>
      </c>
      <c r="C28" s="3">
        <v>2</v>
      </c>
    </row>
    <row r="29" spans="1:5" x14ac:dyDescent="0.25">
      <c r="A29">
        <v>28</v>
      </c>
      <c r="B29" s="2">
        <v>1</v>
      </c>
      <c r="C29" s="3">
        <v>2</v>
      </c>
    </row>
    <row r="30" spans="1:5" x14ac:dyDescent="0.25">
      <c r="A30">
        <v>29</v>
      </c>
      <c r="B30" s="2">
        <v>1</v>
      </c>
      <c r="C30" s="3">
        <v>2</v>
      </c>
    </row>
    <row r="31" spans="1:5" x14ac:dyDescent="0.25">
      <c r="A31">
        <v>30</v>
      </c>
      <c r="B31" s="2">
        <v>1</v>
      </c>
      <c r="C31" s="3">
        <v>2</v>
      </c>
    </row>
    <row r="32" spans="1:5" x14ac:dyDescent="0.25">
      <c r="A32">
        <v>31</v>
      </c>
      <c r="B32" s="2">
        <v>1</v>
      </c>
      <c r="C32" s="3">
        <v>2</v>
      </c>
    </row>
    <row r="33" spans="1:5" x14ac:dyDescent="0.25">
      <c r="A33">
        <v>32</v>
      </c>
      <c r="B33" s="2">
        <v>1</v>
      </c>
      <c r="C33" s="3">
        <v>2</v>
      </c>
    </row>
    <row r="34" spans="1:5" x14ac:dyDescent="0.25">
      <c r="A34">
        <v>33</v>
      </c>
      <c r="B34" s="2">
        <v>1</v>
      </c>
      <c r="C34" s="3">
        <v>2</v>
      </c>
    </row>
    <row r="35" spans="1:5" x14ac:dyDescent="0.25">
      <c r="A35">
        <v>34</v>
      </c>
      <c r="C35" s="3">
        <v>2</v>
      </c>
      <c r="D35" s="4">
        <v>3</v>
      </c>
    </row>
    <row r="36" spans="1:5" x14ac:dyDescent="0.25">
      <c r="A36">
        <v>35</v>
      </c>
      <c r="D36" s="4">
        <v>3</v>
      </c>
      <c r="E36" s="5">
        <v>4</v>
      </c>
    </row>
    <row r="37" spans="1:5" x14ac:dyDescent="0.25">
      <c r="A37">
        <v>36</v>
      </c>
      <c r="D37" s="4">
        <v>3</v>
      </c>
      <c r="E37" s="5">
        <v>4</v>
      </c>
    </row>
    <row r="38" spans="1:5" x14ac:dyDescent="0.25">
      <c r="A38">
        <v>37</v>
      </c>
      <c r="D38" s="4">
        <v>3</v>
      </c>
      <c r="E38" s="5">
        <v>4</v>
      </c>
    </row>
    <row r="39" spans="1:5" x14ac:dyDescent="0.25">
      <c r="A39">
        <v>38</v>
      </c>
      <c r="D39" s="4">
        <v>3</v>
      </c>
      <c r="E39" s="5">
        <v>4</v>
      </c>
    </row>
    <row r="40" spans="1:5" x14ac:dyDescent="0.25">
      <c r="A40">
        <v>39</v>
      </c>
      <c r="D40" s="4">
        <v>3</v>
      </c>
      <c r="E40" s="5">
        <v>4</v>
      </c>
    </row>
    <row r="41" spans="1:5" x14ac:dyDescent="0.25">
      <c r="A41">
        <v>40</v>
      </c>
      <c r="D41" s="4">
        <v>3</v>
      </c>
      <c r="E41" s="5">
        <v>4</v>
      </c>
    </row>
    <row r="42" spans="1:5" x14ac:dyDescent="0.25">
      <c r="A42">
        <v>41</v>
      </c>
      <c r="D42" s="4">
        <v>3</v>
      </c>
      <c r="E42" s="5">
        <v>4</v>
      </c>
    </row>
    <row r="43" spans="1:5" x14ac:dyDescent="0.25">
      <c r="A43">
        <v>42</v>
      </c>
      <c r="E43" s="5">
        <v>4</v>
      </c>
    </row>
    <row r="44" spans="1:5" x14ac:dyDescent="0.25">
      <c r="A44">
        <v>43</v>
      </c>
    </row>
    <row r="45" spans="1:5" x14ac:dyDescent="0.25">
      <c r="A45">
        <v>44</v>
      </c>
    </row>
    <row r="46" spans="1:5" x14ac:dyDescent="0.25">
      <c r="A46">
        <v>45</v>
      </c>
    </row>
    <row r="47" spans="1:5" x14ac:dyDescent="0.25">
      <c r="A47">
        <v>46</v>
      </c>
      <c r="C47" s="3">
        <v>2</v>
      </c>
    </row>
    <row r="48" spans="1:5" x14ac:dyDescent="0.25">
      <c r="A48">
        <v>47</v>
      </c>
      <c r="C48" s="3">
        <v>2</v>
      </c>
    </row>
    <row r="49" spans="1:5" x14ac:dyDescent="0.25">
      <c r="A49">
        <v>48</v>
      </c>
      <c r="C49" s="3">
        <v>2</v>
      </c>
    </row>
    <row r="50" spans="1:5" x14ac:dyDescent="0.25">
      <c r="A50">
        <v>49</v>
      </c>
      <c r="C50" s="3">
        <v>2</v>
      </c>
    </row>
    <row r="51" spans="1:5" x14ac:dyDescent="0.25">
      <c r="A51">
        <v>50</v>
      </c>
      <c r="B51" s="2">
        <v>1</v>
      </c>
      <c r="C51" s="3">
        <v>2</v>
      </c>
    </row>
    <row r="52" spans="1:5" x14ac:dyDescent="0.25">
      <c r="A52">
        <v>51</v>
      </c>
      <c r="B52" s="2">
        <v>1</v>
      </c>
      <c r="C52" s="3">
        <v>2</v>
      </c>
    </row>
    <row r="53" spans="1:5" x14ac:dyDescent="0.25">
      <c r="A53">
        <v>52</v>
      </c>
      <c r="B53" s="2">
        <v>1</v>
      </c>
      <c r="C53" s="3">
        <v>2</v>
      </c>
    </row>
    <row r="54" spans="1:5" x14ac:dyDescent="0.25">
      <c r="A54">
        <v>53</v>
      </c>
      <c r="B54" s="2">
        <v>1</v>
      </c>
      <c r="C54" s="3">
        <v>2</v>
      </c>
    </row>
    <row r="55" spans="1:5" x14ac:dyDescent="0.25">
      <c r="A55">
        <v>54</v>
      </c>
      <c r="B55" s="2">
        <v>1</v>
      </c>
    </row>
    <row r="56" spans="1:5" x14ac:dyDescent="0.25">
      <c r="A56">
        <v>55</v>
      </c>
      <c r="B56" s="2">
        <v>1</v>
      </c>
    </row>
    <row r="57" spans="1:5" x14ac:dyDescent="0.25">
      <c r="A57">
        <v>56</v>
      </c>
      <c r="B57" s="2">
        <v>1</v>
      </c>
      <c r="D57" s="4">
        <v>3</v>
      </c>
      <c r="E57" s="5">
        <v>4</v>
      </c>
    </row>
    <row r="58" spans="1:5" x14ac:dyDescent="0.25">
      <c r="A58">
        <v>57</v>
      </c>
      <c r="D58" s="4">
        <v>3</v>
      </c>
      <c r="E58" s="5">
        <v>4</v>
      </c>
    </row>
    <row r="59" spans="1:5" x14ac:dyDescent="0.25">
      <c r="A59">
        <v>58</v>
      </c>
      <c r="D59" s="4">
        <v>3</v>
      </c>
      <c r="E59" s="5">
        <v>4</v>
      </c>
    </row>
    <row r="60" spans="1:5" x14ac:dyDescent="0.25">
      <c r="A60">
        <v>59</v>
      </c>
      <c r="D60" s="4">
        <v>3</v>
      </c>
      <c r="E60" s="5">
        <v>4</v>
      </c>
    </row>
    <row r="61" spans="1:5" x14ac:dyDescent="0.25">
      <c r="A61">
        <v>60</v>
      </c>
      <c r="D61" s="4">
        <v>3</v>
      </c>
      <c r="E61" s="5">
        <v>4</v>
      </c>
    </row>
    <row r="62" spans="1:5" x14ac:dyDescent="0.25">
      <c r="A62">
        <v>61</v>
      </c>
      <c r="D62" s="4">
        <v>3</v>
      </c>
      <c r="E62" s="5">
        <v>4</v>
      </c>
    </row>
    <row r="63" spans="1:5" x14ac:dyDescent="0.25">
      <c r="A63">
        <v>62</v>
      </c>
      <c r="D63" s="4">
        <v>3</v>
      </c>
      <c r="E63" s="5">
        <v>4</v>
      </c>
    </row>
    <row r="64" spans="1:5" x14ac:dyDescent="0.25">
      <c r="A64">
        <v>63</v>
      </c>
      <c r="D64" s="4">
        <v>3</v>
      </c>
      <c r="E64" s="5">
        <v>4</v>
      </c>
    </row>
    <row r="65" spans="1:5" x14ac:dyDescent="0.25">
      <c r="A65">
        <v>64</v>
      </c>
      <c r="E65" s="5">
        <v>4</v>
      </c>
    </row>
    <row r="66" spans="1:5" x14ac:dyDescent="0.25">
      <c r="A66">
        <v>65</v>
      </c>
    </row>
    <row r="67" spans="1:5" x14ac:dyDescent="0.25">
      <c r="A67">
        <v>66</v>
      </c>
    </row>
    <row r="68" spans="1:5" x14ac:dyDescent="0.25">
      <c r="A68">
        <v>67</v>
      </c>
    </row>
    <row r="69" spans="1:5" x14ac:dyDescent="0.25">
      <c r="A69">
        <v>68</v>
      </c>
      <c r="C69" s="3">
        <v>2</v>
      </c>
    </row>
    <row r="70" spans="1:5" x14ac:dyDescent="0.25">
      <c r="A70">
        <v>69</v>
      </c>
      <c r="C70" s="3">
        <v>2</v>
      </c>
    </row>
    <row r="71" spans="1:5" x14ac:dyDescent="0.25">
      <c r="A71">
        <v>70</v>
      </c>
      <c r="B71" s="2">
        <v>1</v>
      </c>
      <c r="C71" s="3">
        <v>2</v>
      </c>
    </row>
    <row r="72" spans="1:5" x14ac:dyDescent="0.25">
      <c r="A72">
        <v>71</v>
      </c>
      <c r="B72" s="2">
        <v>1</v>
      </c>
      <c r="C72" s="3">
        <v>2</v>
      </c>
    </row>
    <row r="73" spans="1:5" x14ac:dyDescent="0.25">
      <c r="A73">
        <v>72</v>
      </c>
      <c r="B73" s="2">
        <v>1</v>
      </c>
      <c r="C73" s="3">
        <v>2</v>
      </c>
    </row>
    <row r="74" spans="1:5" x14ac:dyDescent="0.25">
      <c r="A74">
        <v>73</v>
      </c>
      <c r="B74" s="2">
        <v>1</v>
      </c>
      <c r="C74" s="3">
        <v>2</v>
      </c>
    </row>
    <row r="75" spans="1:5" x14ac:dyDescent="0.25">
      <c r="A75">
        <v>74</v>
      </c>
      <c r="B75" s="2">
        <v>1</v>
      </c>
      <c r="C75" s="3">
        <v>2</v>
      </c>
    </row>
    <row r="76" spans="1:5" x14ac:dyDescent="0.25">
      <c r="A76">
        <v>75</v>
      </c>
      <c r="B76" s="2">
        <v>1</v>
      </c>
    </row>
    <row r="77" spans="1:5" x14ac:dyDescent="0.25">
      <c r="A77">
        <v>76</v>
      </c>
      <c r="B77" s="2">
        <v>1</v>
      </c>
    </row>
    <row r="78" spans="1:5" x14ac:dyDescent="0.25">
      <c r="A78">
        <v>77</v>
      </c>
      <c r="B78" s="2">
        <v>1</v>
      </c>
    </row>
    <row r="79" spans="1:5" x14ac:dyDescent="0.25">
      <c r="A79">
        <v>78</v>
      </c>
      <c r="E79" s="5">
        <v>4</v>
      </c>
    </row>
    <row r="80" spans="1:5" x14ac:dyDescent="0.25">
      <c r="A80">
        <v>79</v>
      </c>
      <c r="D80" s="4">
        <v>3</v>
      </c>
      <c r="E80" s="5">
        <v>4</v>
      </c>
    </row>
    <row r="81" spans="1:5" x14ac:dyDescent="0.25">
      <c r="A81">
        <v>80</v>
      </c>
      <c r="D81" s="4">
        <v>3</v>
      </c>
      <c r="E81" s="5">
        <v>4</v>
      </c>
    </row>
    <row r="82" spans="1:5" x14ac:dyDescent="0.25">
      <c r="A82">
        <v>81</v>
      </c>
      <c r="D82" s="4">
        <v>3</v>
      </c>
      <c r="E82" s="5">
        <v>4</v>
      </c>
    </row>
    <row r="83" spans="1:5" x14ac:dyDescent="0.25">
      <c r="A83">
        <v>82</v>
      </c>
      <c r="D83" s="4">
        <v>3</v>
      </c>
      <c r="E83" s="5">
        <v>4</v>
      </c>
    </row>
    <row r="84" spans="1:5" x14ac:dyDescent="0.25">
      <c r="A84">
        <v>83</v>
      </c>
      <c r="D84" s="4">
        <v>3</v>
      </c>
      <c r="E84" s="5">
        <v>4</v>
      </c>
    </row>
    <row r="85" spans="1:5" x14ac:dyDescent="0.25">
      <c r="A85">
        <v>84</v>
      </c>
      <c r="D85" s="4">
        <v>3</v>
      </c>
      <c r="E85" s="5">
        <v>4</v>
      </c>
    </row>
    <row r="86" spans="1:5" x14ac:dyDescent="0.25">
      <c r="A86">
        <v>85</v>
      </c>
      <c r="D86" s="4">
        <v>3</v>
      </c>
    </row>
    <row r="87" spans="1:5" x14ac:dyDescent="0.25">
      <c r="A87">
        <v>86</v>
      </c>
      <c r="D87" s="4">
        <v>3</v>
      </c>
    </row>
    <row r="88" spans="1:5" x14ac:dyDescent="0.25">
      <c r="A88">
        <v>87</v>
      </c>
      <c r="C88" s="3">
        <v>2</v>
      </c>
    </row>
    <row r="89" spans="1:5" x14ac:dyDescent="0.25">
      <c r="A89">
        <v>88</v>
      </c>
      <c r="C89" s="3">
        <v>2</v>
      </c>
    </row>
    <row r="90" spans="1:5" x14ac:dyDescent="0.25">
      <c r="A90">
        <v>89</v>
      </c>
      <c r="C90" s="3">
        <v>2</v>
      </c>
    </row>
    <row r="91" spans="1:5" x14ac:dyDescent="0.25">
      <c r="A91">
        <v>90</v>
      </c>
      <c r="C91" s="3">
        <v>2</v>
      </c>
    </row>
    <row r="92" spans="1:5" x14ac:dyDescent="0.25">
      <c r="A92">
        <v>91</v>
      </c>
      <c r="B92" s="2">
        <v>1</v>
      </c>
      <c r="C92" s="3">
        <v>2</v>
      </c>
    </row>
    <row r="93" spans="1:5" x14ac:dyDescent="0.25">
      <c r="A93">
        <v>92</v>
      </c>
      <c r="B93" s="2">
        <v>1</v>
      </c>
      <c r="C93" s="3">
        <v>2</v>
      </c>
    </row>
    <row r="94" spans="1:5" x14ac:dyDescent="0.25">
      <c r="A94">
        <v>93</v>
      </c>
      <c r="B94" s="2">
        <v>1</v>
      </c>
      <c r="C94" s="3">
        <v>2</v>
      </c>
    </row>
    <row r="95" spans="1:5" x14ac:dyDescent="0.25">
      <c r="A95">
        <v>94</v>
      </c>
      <c r="B95" s="2">
        <v>1</v>
      </c>
    </row>
    <row r="96" spans="1:5" x14ac:dyDescent="0.25">
      <c r="A96">
        <v>95</v>
      </c>
      <c r="B96" s="2">
        <v>1</v>
      </c>
    </row>
    <row r="97" spans="1:5" x14ac:dyDescent="0.25">
      <c r="A97">
        <v>96</v>
      </c>
      <c r="B97" s="2">
        <v>1</v>
      </c>
    </row>
    <row r="98" spans="1:5" x14ac:dyDescent="0.25">
      <c r="A98">
        <v>97</v>
      </c>
      <c r="B98" s="2">
        <v>1</v>
      </c>
      <c r="D98" s="4">
        <v>3</v>
      </c>
    </row>
    <row r="99" spans="1:5" x14ac:dyDescent="0.25">
      <c r="A99">
        <v>98</v>
      </c>
      <c r="B99" s="2">
        <v>1</v>
      </c>
      <c r="D99" s="4">
        <v>3</v>
      </c>
    </row>
    <row r="100" spans="1:5" x14ac:dyDescent="0.25">
      <c r="A100">
        <v>99</v>
      </c>
      <c r="D100" s="4">
        <v>3</v>
      </c>
      <c r="E100" s="5">
        <v>4</v>
      </c>
    </row>
    <row r="101" spans="1:5" x14ac:dyDescent="0.25">
      <c r="A101">
        <v>100</v>
      </c>
      <c r="D101" s="4">
        <v>3</v>
      </c>
      <c r="E101" s="5">
        <v>4</v>
      </c>
    </row>
    <row r="102" spans="1:5" x14ac:dyDescent="0.25">
      <c r="A102">
        <v>101</v>
      </c>
      <c r="D102" s="4">
        <v>3</v>
      </c>
      <c r="E102" s="5">
        <v>4</v>
      </c>
    </row>
    <row r="103" spans="1:5" x14ac:dyDescent="0.25">
      <c r="A103">
        <v>102</v>
      </c>
      <c r="D103" s="4">
        <v>3</v>
      </c>
      <c r="E103" s="5">
        <v>4</v>
      </c>
    </row>
    <row r="104" spans="1:5" x14ac:dyDescent="0.25">
      <c r="A104">
        <v>103</v>
      </c>
      <c r="D104" s="4">
        <v>3</v>
      </c>
      <c r="E104" s="5">
        <v>4</v>
      </c>
    </row>
    <row r="105" spans="1:5" x14ac:dyDescent="0.25">
      <c r="A105">
        <v>104</v>
      </c>
      <c r="D105" s="4">
        <v>3</v>
      </c>
      <c r="E105" s="5">
        <v>4</v>
      </c>
    </row>
    <row r="106" spans="1:5" x14ac:dyDescent="0.25">
      <c r="A106">
        <v>105</v>
      </c>
      <c r="E106" s="5">
        <v>4</v>
      </c>
    </row>
    <row r="107" spans="1:5" x14ac:dyDescent="0.25">
      <c r="A107">
        <v>106</v>
      </c>
      <c r="E107" s="5">
        <v>4</v>
      </c>
    </row>
    <row r="108" spans="1:5" x14ac:dyDescent="0.25">
      <c r="A108">
        <v>107</v>
      </c>
    </row>
    <row r="109" spans="1:5" x14ac:dyDescent="0.25">
      <c r="A109">
        <v>108</v>
      </c>
    </row>
    <row r="110" spans="1:5" x14ac:dyDescent="0.25">
      <c r="A110">
        <v>109</v>
      </c>
      <c r="C110" s="3">
        <v>2</v>
      </c>
    </row>
    <row r="111" spans="1:5" x14ac:dyDescent="0.25">
      <c r="A111">
        <v>110</v>
      </c>
      <c r="C111" s="3">
        <v>2</v>
      </c>
    </row>
    <row r="112" spans="1:5" x14ac:dyDescent="0.25">
      <c r="A112">
        <v>111</v>
      </c>
      <c r="C112" s="3">
        <v>2</v>
      </c>
    </row>
    <row r="113" spans="1:5" x14ac:dyDescent="0.25">
      <c r="A113">
        <v>112</v>
      </c>
      <c r="C113" s="3">
        <v>2</v>
      </c>
    </row>
    <row r="114" spans="1:5" x14ac:dyDescent="0.25">
      <c r="A114">
        <v>113</v>
      </c>
      <c r="C114" s="3">
        <v>2</v>
      </c>
    </row>
    <row r="115" spans="1:5" x14ac:dyDescent="0.25">
      <c r="A115">
        <v>114</v>
      </c>
      <c r="B115" s="2">
        <v>1</v>
      </c>
      <c r="C115" s="3">
        <v>2</v>
      </c>
    </row>
    <row r="116" spans="1:5" x14ac:dyDescent="0.25">
      <c r="A116">
        <v>115</v>
      </c>
      <c r="B116" s="2">
        <v>1</v>
      </c>
      <c r="C116" s="3">
        <v>2</v>
      </c>
    </row>
    <row r="117" spans="1:5" x14ac:dyDescent="0.25">
      <c r="A117">
        <v>116</v>
      </c>
      <c r="B117" s="2">
        <v>1</v>
      </c>
      <c r="C117" s="3">
        <v>2</v>
      </c>
    </row>
    <row r="118" spans="1:5" x14ac:dyDescent="0.25">
      <c r="A118">
        <v>117</v>
      </c>
      <c r="B118" s="2">
        <v>1</v>
      </c>
    </row>
    <row r="119" spans="1:5" x14ac:dyDescent="0.25">
      <c r="A119">
        <v>118</v>
      </c>
      <c r="B119" s="2">
        <v>1</v>
      </c>
    </row>
    <row r="120" spans="1:5" x14ac:dyDescent="0.25">
      <c r="A120">
        <v>119</v>
      </c>
      <c r="B120" s="2">
        <v>1</v>
      </c>
    </row>
    <row r="121" spans="1:5" x14ac:dyDescent="0.25">
      <c r="A121">
        <v>120</v>
      </c>
      <c r="B121" s="2">
        <v>1</v>
      </c>
      <c r="D121" s="4">
        <v>3</v>
      </c>
      <c r="E121" s="5">
        <v>4</v>
      </c>
    </row>
    <row r="122" spans="1:5" x14ac:dyDescent="0.25">
      <c r="A122">
        <v>121</v>
      </c>
      <c r="D122" s="4">
        <v>3</v>
      </c>
      <c r="E122" s="5">
        <v>4</v>
      </c>
    </row>
    <row r="123" spans="1:5" x14ac:dyDescent="0.25">
      <c r="A123">
        <v>122</v>
      </c>
      <c r="D123" s="4">
        <v>3</v>
      </c>
      <c r="E123" s="5">
        <v>4</v>
      </c>
    </row>
    <row r="124" spans="1:5" x14ac:dyDescent="0.25">
      <c r="A124">
        <v>123</v>
      </c>
      <c r="D124" s="4">
        <v>3</v>
      </c>
      <c r="E124" s="5">
        <v>4</v>
      </c>
    </row>
    <row r="125" spans="1:5" x14ac:dyDescent="0.25">
      <c r="A125">
        <v>124</v>
      </c>
      <c r="D125" s="4">
        <v>3</v>
      </c>
      <c r="E125" s="5">
        <v>4</v>
      </c>
    </row>
    <row r="126" spans="1:5" x14ac:dyDescent="0.25">
      <c r="A126">
        <v>125</v>
      </c>
      <c r="D126" s="4">
        <v>3</v>
      </c>
      <c r="E126" s="5">
        <v>4</v>
      </c>
    </row>
    <row r="127" spans="1:5" x14ac:dyDescent="0.25">
      <c r="A127">
        <v>126</v>
      </c>
      <c r="D127" s="4">
        <v>3</v>
      </c>
      <c r="E127" s="5">
        <v>4</v>
      </c>
    </row>
    <row r="128" spans="1:5" x14ac:dyDescent="0.25">
      <c r="A128">
        <v>127</v>
      </c>
      <c r="E128" s="5">
        <v>4</v>
      </c>
    </row>
    <row r="129" spans="1:5" x14ac:dyDescent="0.25">
      <c r="A129">
        <v>128</v>
      </c>
      <c r="E129" s="5">
        <v>4</v>
      </c>
    </row>
    <row r="130" spans="1:5" x14ac:dyDescent="0.25">
      <c r="A130">
        <v>129</v>
      </c>
      <c r="C130" s="3">
        <v>2</v>
      </c>
    </row>
    <row r="131" spans="1:5" x14ac:dyDescent="0.25">
      <c r="A131">
        <v>130</v>
      </c>
      <c r="C131" s="3">
        <v>2</v>
      </c>
    </row>
    <row r="132" spans="1:5" x14ac:dyDescent="0.25">
      <c r="A132">
        <v>131</v>
      </c>
      <c r="C132" s="3">
        <v>2</v>
      </c>
    </row>
    <row r="133" spans="1:5" x14ac:dyDescent="0.25">
      <c r="A133">
        <v>132</v>
      </c>
      <c r="C133" s="3">
        <v>2</v>
      </c>
    </row>
    <row r="134" spans="1:5" x14ac:dyDescent="0.25">
      <c r="A134">
        <v>133</v>
      </c>
      <c r="C134" s="3">
        <v>2</v>
      </c>
    </row>
    <row r="135" spans="1:5" x14ac:dyDescent="0.25">
      <c r="A135">
        <v>134</v>
      </c>
      <c r="C135" s="3">
        <v>2</v>
      </c>
    </row>
    <row r="136" spans="1:5" x14ac:dyDescent="0.25">
      <c r="A136">
        <v>135</v>
      </c>
      <c r="C136" s="3">
        <v>2</v>
      </c>
    </row>
    <row r="137" spans="1:5" x14ac:dyDescent="0.25">
      <c r="A137">
        <v>136</v>
      </c>
      <c r="B137" s="2">
        <v>1</v>
      </c>
      <c r="C137" s="3">
        <v>2</v>
      </c>
    </row>
    <row r="138" spans="1:5" x14ac:dyDescent="0.25">
      <c r="A138">
        <v>137</v>
      </c>
      <c r="B138" s="2">
        <v>1</v>
      </c>
      <c r="C138" s="3">
        <v>2</v>
      </c>
    </row>
    <row r="139" spans="1:5" x14ac:dyDescent="0.25">
      <c r="A139">
        <v>138</v>
      </c>
      <c r="B139" s="2">
        <v>1</v>
      </c>
    </row>
    <row r="140" spans="1:5" x14ac:dyDescent="0.25">
      <c r="A140">
        <v>139</v>
      </c>
      <c r="B140" s="2">
        <v>1</v>
      </c>
    </row>
    <row r="141" spans="1:5" x14ac:dyDescent="0.25">
      <c r="A141">
        <v>140</v>
      </c>
      <c r="B141" s="2">
        <v>1</v>
      </c>
    </row>
    <row r="142" spans="1:5" x14ac:dyDescent="0.25">
      <c r="A142">
        <v>141</v>
      </c>
      <c r="B142" s="2">
        <v>1</v>
      </c>
      <c r="E142" s="5">
        <v>4</v>
      </c>
    </row>
    <row r="143" spans="1:5" x14ac:dyDescent="0.25">
      <c r="A143">
        <v>142</v>
      </c>
      <c r="B143" s="2">
        <v>1</v>
      </c>
      <c r="E143" s="5">
        <v>4</v>
      </c>
    </row>
    <row r="144" spans="1:5" x14ac:dyDescent="0.25">
      <c r="A144">
        <v>143</v>
      </c>
      <c r="E144" s="5">
        <v>4</v>
      </c>
    </row>
    <row r="145" spans="1:5" x14ac:dyDescent="0.25">
      <c r="A145">
        <v>144</v>
      </c>
      <c r="D145" s="4">
        <v>3</v>
      </c>
      <c r="E145" s="5">
        <v>4</v>
      </c>
    </row>
    <row r="146" spans="1:5" x14ac:dyDescent="0.25">
      <c r="A146">
        <v>145</v>
      </c>
      <c r="D146" s="4">
        <v>3</v>
      </c>
      <c r="E146" s="5">
        <v>4</v>
      </c>
    </row>
    <row r="147" spans="1:5" x14ac:dyDescent="0.25">
      <c r="A147">
        <v>146</v>
      </c>
      <c r="D147" s="4">
        <v>3</v>
      </c>
      <c r="E147" s="5">
        <v>4</v>
      </c>
    </row>
    <row r="148" spans="1:5" x14ac:dyDescent="0.25">
      <c r="A148">
        <v>147</v>
      </c>
      <c r="D148" s="4">
        <v>3</v>
      </c>
      <c r="E148" s="5">
        <v>4</v>
      </c>
    </row>
    <row r="149" spans="1:5" x14ac:dyDescent="0.25">
      <c r="A149">
        <v>148</v>
      </c>
      <c r="D149" s="4">
        <v>3</v>
      </c>
      <c r="E149" s="5">
        <v>4</v>
      </c>
    </row>
    <row r="150" spans="1:5" x14ac:dyDescent="0.25">
      <c r="A150">
        <v>149</v>
      </c>
      <c r="C150" s="3">
        <v>2</v>
      </c>
      <c r="D150" s="4">
        <v>3</v>
      </c>
      <c r="E150" s="5">
        <v>4</v>
      </c>
    </row>
    <row r="151" spans="1:5" x14ac:dyDescent="0.25">
      <c r="A151">
        <v>150</v>
      </c>
      <c r="C151" s="3">
        <v>2</v>
      </c>
      <c r="D151" s="4">
        <v>3</v>
      </c>
    </row>
    <row r="152" spans="1:5" x14ac:dyDescent="0.25">
      <c r="A152">
        <v>151</v>
      </c>
      <c r="C152" s="3">
        <v>2</v>
      </c>
      <c r="D152" s="4">
        <v>3</v>
      </c>
    </row>
    <row r="153" spans="1:5" x14ac:dyDescent="0.25">
      <c r="A153">
        <v>152</v>
      </c>
      <c r="C153" s="3">
        <v>2</v>
      </c>
      <c r="D153" s="4">
        <v>3</v>
      </c>
    </row>
    <row r="154" spans="1:5" x14ac:dyDescent="0.25">
      <c r="A154">
        <v>153</v>
      </c>
      <c r="C154" s="3">
        <v>2</v>
      </c>
      <c r="D154" s="4">
        <v>3</v>
      </c>
    </row>
    <row r="155" spans="1:5" x14ac:dyDescent="0.25">
      <c r="A155">
        <v>154</v>
      </c>
      <c r="C155" s="3">
        <v>2</v>
      </c>
    </row>
    <row r="156" spans="1:5" x14ac:dyDescent="0.25">
      <c r="A156">
        <v>155</v>
      </c>
      <c r="C156" s="3">
        <v>2</v>
      </c>
    </row>
    <row r="157" spans="1:5" x14ac:dyDescent="0.25">
      <c r="A157">
        <v>156</v>
      </c>
      <c r="B157" s="2">
        <v>1</v>
      </c>
      <c r="C157" s="3">
        <v>2</v>
      </c>
    </row>
    <row r="158" spans="1:5" x14ac:dyDescent="0.25">
      <c r="A158">
        <v>157</v>
      </c>
      <c r="B158" s="2">
        <v>1</v>
      </c>
      <c r="C158" s="3">
        <v>2</v>
      </c>
    </row>
    <row r="159" spans="1:5" x14ac:dyDescent="0.25">
      <c r="A159">
        <v>158</v>
      </c>
      <c r="B159" s="2">
        <v>1</v>
      </c>
      <c r="C159" s="3">
        <v>2</v>
      </c>
    </row>
    <row r="160" spans="1:5" x14ac:dyDescent="0.25">
      <c r="A160">
        <v>159</v>
      </c>
      <c r="B160" s="2">
        <v>1</v>
      </c>
    </row>
    <row r="161" spans="1:6" x14ac:dyDescent="0.25">
      <c r="A161">
        <v>160</v>
      </c>
      <c r="B161" s="2">
        <v>1</v>
      </c>
    </row>
    <row r="162" spans="1:6" x14ac:dyDescent="0.25">
      <c r="A162">
        <v>161</v>
      </c>
      <c r="B162" s="2">
        <v>1</v>
      </c>
    </row>
    <row r="163" spans="1:6" x14ac:dyDescent="0.25">
      <c r="A163">
        <v>162</v>
      </c>
      <c r="B163" s="2">
        <v>1</v>
      </c>
    </row>
    <row r="164" spans="1:6" x14ac:dyDescent="0.25">
      <c r="A164">
        <v>163</v>
      </c>
      <c r="B164" s="2">
        <v>1</v>
      </c>
    </row>
    <row r="165" spans="1:6" x14ac:dyDescent="0.25">
      <c r="A165">
        <v>164</v>
      </c>
      <c r="B165" s="2">
        <v>1</v>
      </c>
    </row>
    <row r="166" spans="1:6" x14ac:dyDescent="0.25">
      <c r="A166">
        <v>165</v>
      </c>
      <c r="B166" s="2">
        <v>1</v>
      </c>
    </row>
    <row r="167" spans="1:6" x14ac:dyDescent="0.25">
      <c r="A167">
        <v>166</v>
      </c>
      <c r="E167" s="5">
        <v>4</v>
      </c>
    </row>
    <row r="168" spans="1:6" x14ac:dyDescent="0.25">
      <c r="A168">
        <v>167</v>
      </c>
      <c r="D168" s="4">
        <v>3</v>
      </c>
      <c r="E168" s="5">
        <v>4</v>
      </c>
    </row>
    <row r="169" spans="1:6" x14ac:dyDescent="0.25">
      <c r="A169">
        <v>168</v>
      </c>
      <c r="D169" s="4">
        <v>3</v>
      </c>
      <c r="E169" s="5">
        <v>4</v>
      </c>
    </row>
    <row r="170" spans="1:6" x14ac:dyDescent="0.25">
      <c r="A170">
        <v>169</v>
      </c>
      <c r="C170" s="3">
        <v>2</v>
      </c>
      <c r="D170" s="4">
        <v>3</v>
      </c>
      <c r="E170" s="5">
        <v>4</v>
      </c>
    </row>
    <row r="171" spans="1:6" x14ac:dyDescent="0.25">
      <c r="A171">
        <v>170</v>
      </c>
      <c r="C171" s="3">
        <v>2</v>
      </c>
      <c r="D171" s="4">
        <v>3</v>
      </c>
      <c r="E171" s="5">
        <v>4</v>
      </c>
    </row>
    <row r="172" spans="1:6" x14ac:dyDescent="0.25">
      <c r="A172">
        <v>171</v>
      </c>
      <c r="C172" s="3">
        <v>2</v>
      </c>
      <c r="D172" s="4">
        <v>3</v>
      </c>
      <c r="E172" s="5">
        <v>4</v>
      </c>
      <c r="F172" t="s">
        <v>22</v>
      </c>
    </row>
    <row r="173" spans="1:6" x14ac:dyDescent="0.25">
      <c r="A173">
        <v>172</v>
      </c>
    </row>
    <row r="174" spans="1:6" x14ac:dyDescent="0.25">
      <c r="A174">
        <v>173</v>
      </c>
    </row>
    <row r="175" spans="1:6" x14ac:dyDescent="0.25">
      <c r="A175">
        <v>174</v>
      </c>
      <c r="F175" t="s">
        <v>22</v>
      </c>
    </row>
    <row r="176" spans="1:6" x14ac:dyDescent="0.25">
      <c r="A176">
        <v>175</v>
      </c>
      <c r="C176" s="3">
        <v>2</v>
      </c>
    </row>
    <row r="177" spans="1:5" x14ac:dyDescent="0.25">
      <c r="A177">
        <v>176</v>
      </c>
      <c r="C177" s="3">
        <v>2</v>
      </c>
    </row>
    <row r="178" spans="1:5" x14ac:dyDescent="0.25">
      <c r="A178">
        <v>177</v>
      </c>
      <c r="C178" s="3">
        <v>2</v>
      </c>
    </row>
    <row r="179" spans="1:5" x14ac:dyDescent="0.25">
      <c r="A179">
        <v>178</v>
      </c>
      <c r="C179" s="3">
        <v>2</v>
      </c>
    </row>
    <row r="180" spans="1:5" x14ac:dyDescent="0.25">
      <c r="A180">
        <v>179</v>
      </c>
      <c r="C180" s="3">
        <v>2</v>
      </c>
    </row>
    <row r="181" spans="1:5" x14ac:dyDescent="0.25">
      <c r="A181">
        <v>180</v>
      </c>
      <c r="C181" s="3">
        <v>2</v>
      </c>
    </row>
    <row r="182" spans="1:5" x14ac:dyDescent="0.25">
      <c r="A182">
        <v>181</v>
      </c>
      <c r="C182" s="3">
        <v>2</v>
      </c>
    </row>
    <row r="183" spans="1:5" x14ac:dyDescent="0.25">
      <c r="A183">
        <v>182</v>
      </c>
      <c r="C183" s="3">
        <v>2</v>
      </c>
    </row>
    <row r="184" spans="1:5" x14ac:dyDescent="0.25">
      <c r="A184">
        <v>183</v>
      </c>
      <c r="C184" s="3">
        <v>2</v>
      </c>
    </row>
    <row r="185" spans="1:5" x14ac:dyDescent="0.25">
      <c r="A185">
        <v>184</v>
      </c>
      <c r="B185" s="2">
        <v>1</v>
      </c>
      <c r="C185" s="3">
        <v>2</v>
      </c>
    </row>
    <row r="186" spans="1:5" x14ac:dyDescent="0.25">
      <c r="A186">
        <v>185</v>
      </c>
      <c r="B186" s="2">
        <v>1</v>
      </c>
      <c r="C186" s="3">
        <v>2</v>
      </c>
    </row>
    <row r="187" spans="1:5" x14ac:dyDescent="0.25">
      <c r="A187">
        <v>186</v>
      </c>
      <c r="B187" s="2">
        <v>1</v>
      </c>
      <c r="C187" s="3">
        <v>2</v>
      </c>
    </row>
    <row r="188" spans="1:5" x14ac:dyDescent="0.25">
      <c r="A188">
        <v>187</v>
      </c>
      <c r="B188" s="2">
        <v>1</v>
      </c>
    </row>
    <row r="189" spans="1:5" x14ac:dyDescent="0.25">
      <c r="A189">
        <v>188</v>
      </c>
      <c r="B189" s="2">
        <v>1</v>
      </c>
    </row>
    <row r="190" spans="1:5" x14ac:dyDescent="0.25">
      <c r="A190">
        <v>189</v>
      </c>
      <c r="B190" s="2">
        <v>1</v>
      </c>
      <c r="D190" s="4">
        <v>3</v>
      </c>
      <c r="E190" s="5">
        <v>4</v>
      </c>
    </row>
    <row r="191" spans="1:5" x14ac:dyDescent="0.25">
      <c r="A191">
        <v>190</v>
      </c>
      <c r="B191" s="2">
        <v>1</v>
      </c>
      <c r="D191" s="4">
        <v>3</v>
      </c>
      <c r="E191" s="5">
        <v>4</v>
      </c>
    </row>
    <row r="192" spans="1:5" x14ac:dyDescent="0.25">
      <c r="A192">
        <v>191</v>
      </c>
      <c r="B192" s="2">
        <v>1</v>
      </c>
      <c r="D192" s="4">
        <v>3</v>
      </c>
      <c r="E192" s="5">
        <v>4</v>
      </c>
    </row>
    <row r="193" spans="1:5" x14ac:dyDescent="0.25">
      <c r="A193">
        <v>192</v>
      </c>
      <c r="B193" s="2">
        <v>1</v>
      </c>
      <c r="D193" s="4">
        <v>3</v>
      </c>
      <c r="E193" s="5">
        <v>4</v>
      </c>
    </row>
    <row r="194" spans="1:5" x14ac:dyDescent="0.25">
      <c r="A194">
        <v>193</v>
      </c>
      <c r="B194" s="2">
        <v>1</v>
      </c>
      <c r="D194" s="4">
        <v>3</v>
      </c>
      <c r="E194" s="5">
        <v>4</v>
      </c>
    </row>
    <row r="195" spans="1:5" x14ac:dyDescent="0.25">
      <c r="A195">
        <v>194</v>
      </c>
      <c r="D195" s="4">
        <v>3</v>
      </c>
      <c r="E195" s="5">
        <v>4</v>
      </c>
    </row>
    <row r="196" spans="1:5" x14ac:dyDescent="0.25">
      <c r="A196">
        <v>195</v>
      </c>
      <c r="D196" s="4">
        <v>3</v>
      </c>
      <c r="E196" s="5">
        <v>4</v>
      </c>
    </row>
    <row r="197" spans="1:5" x14ac:dyDescent="0.25">
      <c r="A197">
        <v>196</v>
      </c>
      <c r="D197" s="4">
        <v>3</v>
      </c>
      <c r="E197" s="5">
        <v>4</v>
      </c>
    </row>
    <row r="198" spans="1:5" x14ac:dyDescent="0.25">
      <c r="A198">
        <v>197</v>
      </c>
      <c r="D198" s="4">
        <v>3</v>
      </c>
      <c r="E198" s="5">
        <v>4</v>
      </c>
    </row>
    <row r="199" spans="1:5" x14ac:dyDescent="0.25">
      <c r="A199">
        <v>198</v>
      </c>
      <c r="D199" s="4">
        <v>3</v>
      </c>
      <c r="E199" s="5">
        <v>4</v>
      </c>
    </row>
    <row r="200" spans="1:5" x14ac:dyDescent="0.25">
      <c r="A200">
        <v>199</v>
      </c>
      <c r="D200" s="4">
        <v>3</v>
      </c>
    </row>
    <row r="201" spans="1:5" x14ac:dyDescent="0.25">
      <c r="A201">
        <v>200</v>
      </c>
      <c r="D201" s="4">
        <v>3</v>
      </c>
    </row>
    <row r="202" spans="1:5" x14ac:dyDescent="0.25">
      <c r="A202">
        <v>201</v>
      </c>
    </row>
    <row r="203" spans="1:5" x14ac:dyDescent="0.25">
      <c r="A203">
        <v>202</v>
      </c>
    </row>
    <row r="204" spans="1:5" x14ac:dyDescent="0.25">
      <c r="A204">
        <v>203</v>
      </c>
      <c r="C204" s="3">
        <v>2</v>
      </c>
    </row>
    <row r="205" spans="1:5" x14ac:dyDescent="0.25">
      <c r="A205">
        <v>204</v>
      </c>
      <c r="C205" s="3">
        <v>2</v>
      </c>
    </row>
    <row r="206" spans="1:5" x14ac:dyDescent="0.25">
      <c r="A206">
        <v>205</v>
      </c>
      <c r="C206" s="3">
        <v>2</v>
      </c>
    </row>
    <row r="207" spans="1:5" x14ac:dyDescent="0.25">
      <c r="A207">
        <v>206</v>
      </c>
      <c r="C207" s="3">
        <v>2</v>
      </c>
    </row>
    <row r="208" spans="1:5" x14ac:dyDescent="0.25">
      <c r="A208">
        <v>207</v>
      </c>
      <c r="B208" s="2">
        <v>1</v>
      </c>
      <c r="C208" s="3">
        <v>2</v>
      </c>
    </row>
    <row r="209" spans="1:5" x14ac:dyDescent="0.25">
      <c r="A209">
        <v>208</v>
      </c>
      <c r="B209" s="2">
        <v>1</v>
      </c>
      <c r="C209" s="3">
        <v>2</v>
      </c>
    </row>
    <row r="210" spans="1:5" x14ac:dyDescent="0.25">
      <c r="A210">
        <v>209</v>
      </c>
      <c r="B210" s="2">
        <v>1</v>
      </c>
      <c r="C210" s="3">
        <v>2</v>
      </c>
    </row>
    <row r="211" spans="1:5" x14ac:dyDescent="0.25">
      <c r="A211">
        <v>210</v>
      </c>
      <c r="B211" s="2">
        <v>1</v>
      </c>
      <c r="C211" s="3">
        <v>2</v>
      </c>
    </row>
    <row r="212" spans="1:5" x14ac:dyDescent="0.25">
      <c r="A212">
        <v>211</v>
      </c>
      <c r="B212" s="2">
        <v>1</v>
      </c>
      <c r="C212" s="3">
        <v>2</v>
      </c>
    </row>
    <row r="213" spans="1:5" x14ac:dyDescent="0.25">
      <c r="A213">
        <v>212</v>
      </c>
      <c r="B213" s="2">
        <v>1</v>
      </c>
      <c r="C213" s="3">
        <v>2</v>
      </c>
      <c r="E213" s="5">
        <v>4</v>
      </c>
    </row>
    <row r="214" spans="1:5" x14ac:dyDescent="0.25">
      <c r="A214">
        <v>213</v>
      </c>
      <c r="B214" s="2">
        <v>1</v>
      </c>
      <c r="C214" s="3">
        <v>2</v>
      </c>
      <c r="D214" s="4">
        <v>3</v>
      </c>
      <c r="E214" s="5">
        <v>4</v>
      </c>
    </row>
    <row r="215" spans="1:5" x14ac:dyDescent="0.25">
      <c r="A215">
        <v>214</v>
      </c>
      <c r="B215" s="2">
        <v>1</v>
      </c>
      <c r="D215" s="4">
        <v>3</v>
      </c>
      <c r="E215" s="5">
        <v>4</v>
      </c>
    </row>
    <row r="216" spans="1:5" x14ac:dyDescent="0.25">
      <c r="A216">
        <v>215</v>
      </c>
      <c r="B216" s="2">
        <v>1</v>
      </c>
      <c r="D216" s="4">
        <v>3</v>
      </c>
      <c r="E216" s="5">
        <v>4</v>
      </c>
    </row>
    <row r="217" spans="1:5" x14ac:dyDescent="0.25">
      <c r="A217">
        <v>216</v>
      </c>
      <c r="D217" s="4">
        <v>3</v>
      </c>
      <c r="E217" s="5">
        <v>4</v>
      </c>
    </row>
    <row r="218" spans="1:5" x14ac:dyDescent="0.25">
      <c r="A218">
        <v>217</v>
      </c>
      <c r="D218" s="4">
        <v>3</v>
      </c>
      <c r="E218" s="5">
        <v>4</v>
      </c>
    </row>
    <row r="219" spans="1:5" x14ac:dyDescent="0.25">
      <c r="A219">
        <v>218</v>
      </c>
      <c r="D219" s="4">
        <v>3</v>
      </c>
      <c r="E219" s="5">
        <v>4</v>
      </c>
    </row>
    <row r="220" spans="1:5" x14ac:dyDescent="0.25">
      <c r="A220">
        <v>219</v>
      </c>
      <c r="D220" s="4">
        <v>3</v>
      </c>
      <c r="E220" s="5">
        <v>4</v>
      </c>
    </row>
    <row r="221" spans="1:5" x14ac:dyDescent="0.25">
      <c r="A221">
        <v>220</v>
      </c>
      <c r="D221" s="4">
        <v>3</v>
      </c>
      <c r="E221" s="5">
        <v>4</v>
      </c>
    </row>
    <row r="222" spans="1:5" x14ac:dyDescent="0.25">
      <c r="A222">
        <v>221</v>
      </c>
      <c r="D222" s="4">
        <v>3</v>
      </c>
      <c r="E222" s="5">
        <v>4</v>
      </c>
    </row>
    <row r="223" spans="1:5" x14ac:dyDescent="0.25">
      <c r="A223">
        <v>222</v>
      </c>
      <c r="D223" s="4">
        <v>3</v>
      </c>
    </row>
    <row r="224" spans="1:5" x14ac:dyDescent="0.25">
      <c r="A224">
        <v>223</v>
      </c>
    </row>
    <row r="225" spans="1:5" x14ac:dyDescent="0.25">
      <c r="A225">
        <v>224</v>
      </c>
    </row>
    <row r="226" spans="1:5" x14ac:dyDescent="0.25">
      <c r="A226">
        <v>225</v>
      </c>
    </row>
    <row r="227" spans="1:5" x14ac:dyDescent="0.25">
      <c r="A227">
        <v>226</v>
      </c>
      <c r="C227" s="3">
        <v>2</v>
      </c>
    </row>
    <row r="228" spans="1:5" x14ac:dyDescent="0.25">
      <c r="A228">
        <v>227</v>
      </c>
      <c r="C228" s="3">
        <v>2</v>
      </c>
    </row>
    <row r="229" spans="1:5" x14ac:dyDescent="0.25">
      <c r="A229">
        <v>228</v>
      </c>
      <c r="C229" s="3">
        <v>2</v>
      </c>
    </row>
    <row r="230" spans="1:5" x14ac:dyDescent="0.25">
      <c r="A230">
        <v>229</v>
      </c>
      <c r="B230" s="2">
        <v>1</v>
      </c>
      <c r="C230" s="3">
        <v>2</v>
      </c>
    </row>
    <row r="231" spans="1:5" x14ac:dyDescent="0.25">
      <c r="A231">
        <v>230</v>
      </c>
      <c r="B231" s="2">
        <v>1</v>
      </c>
      <c r="C231" s="3">
        <v>2</v>
      </c>
    </row>
    <row r="232" spans="1:5" x14ac:dyDescent="0.25">
      <c r="A232">
        <v>231</v>
      </c>
      <c r="B232" s="2">
        <v>1</v>
      </c>
      <c r="C232" s="3">
        <v>2</v>
      </c>
    </row>
    <row r="233" spans="1:5" x14ac:dyDescent="0.25">
      <c r="A233">
        <v>232</v>
      </c>
      <c r="B233" s="2">
        <v>1</v>
      </c>
      <c r="C233" s="3">
        <v>2</v>
      </c>
    </row>
    <row r="234" spans="1:5" x14ac:dyDescent="0.25">
      <c r="A234">
        <v>233</v>
      </c>
      <c r="B234" s="2">
        <v>1</v>
      </c>
      <c r="C234" s="3">
        <v>2</v>
      </c>
    </row>
    <row r="235" spans="1:5" x14ac:dyDescent="0.25">
      <c r="A235">
        <v>234</v>
      </c>
      <c r="B235" s="2">
        <v>1</v>
      </c>
      <c r="C235" s="3">
        <v>2</v>
      </c>
    </row>
    <row r="236" spans="1:5" x14ac:dyDescent="0.25">
      <c r="A236">
        <v>235</v>
      </c>
      <c r="B236" s="2">
        <v>1</v>
      </c>
    </row>
    <row r="237" spans="1:5" x14ac:dyDescent="0.25">
      <c r="A237">
        <v>236</v>
      </c>
      <c r="B237" s="2">
        <v>1</v>
      </c>
    </row>
    <row r="238" spans="1:5" x14ac:dyDescent="0.25">
      <c r="A238">
        <v>237</v>
      </c>
      <c r="B238" s="2">
        <v>1</v>
      </c>
      <c r="E238" s="5">
        <v>4</v>
      </c>
    </row>
    <row r="239" spans="1:5" x14ac:dyDescent="0.25">
      <c r="A239">
        <v>238</v>
      </c>
      <c r="B239" s="2">
        <v>1</v>
      </c>
      <c r="E239" s="5">
        <v>4</v>
      </c>
    </row>
    <row r="240" spans="1:5" x14ac:dyDescent="0.25">
      <c r="A240">
        <v>239</v>
      </c>
      <c r="B240" s="2">
        <v>1</v>
      </c>
      <c r="E240" s="5">
        <v>4</v>
      </c>
    </row>
    <row r="241" spans="1:5" x14ac:dyDescent="0.25">
      <c r="A241">
        <v>240</v>
      </c>
      <c r="D241" s="4">
        <v>3</v>
      </c>
      <c r="E241" s="5">
        <v>4</v>
      </c>
    </row>
    <row r="242" spans="1:5" x14ac:dyDescent="0.25">
      <c r="A242">
        <v>241</v>
      </c>
      <c r="D242" s="4">
        <v>3</v>
      </c>
      <c r="E242" s="5">
        <v>4</v>
      </c>
    </row>
    <row r="243" spans="1:5" x14ac:dyDescent="0.25">
      <c r="A243">
        <v>242</v>
      </c>
      <c r="D243" s="4">
        <v>3</v>
      </c>
      <c r="E243" s="5">
        <v>4</v>
      </c>
    </row>
    <row r="244" spans="1:5" x14ac:dyDescent="0.25">
      <c r="A244">
        <v>243</v>
      </c>
      <c r="D244" s="4">
        <v>3</v>
      </c>
      <c r="E244" s="5">
        <v>4</v>
      </c>
    </row>
    <row r="245" spans="1:5" x14ac:dyDescent="0.25">
      <c r="A245">
        <v>244</v>
      </c>
      <c r="D245" s="4">
        <v>3</v>
      </c>
      <c r="E245" s="5">
        <v>4</v>
      </c>
    </row>
    <row r="246" spans="1:5" x14ac:dyDescent="0.25">
      <c r="A246">
        <v>245</v>
      </c>
      <c r="D246" s="4">
        <v>3</v>
      </c>
      <c r="E246" s="5">
        <v>4</v>
      </c>
    </row>
    <row r="247" spans="1:5" x14ac:dyDescent="0.25">
      <c r="A247">
        <v>246</v>
      </c>
      <c r="D247" s="4">
        <v>3</v>
      </c>
      <c r="E247" s="5">
        <v>4</v>
      </c>
    </row>
    <row r="248" spans="1:5" x14ac:dyDescent="0.25">
      <c r="A248">
        <v>247</v>
      </c>
      <c r="C248" s="3">
        <v>2</v>
      </c>
      <c r="D248" s="4">
        <v>3</v>
      </c>
      <c r="E248" s="5">
        <v>4</v>
      </c>
    </row>
    <row r="249" spans="1:5" x14ac:dyDescent="0.25">
      <c r="A249">
        <v>248</v>
      </c>
      <c r="C249" s="3">
        <v>2</v>
      </c>
      <c r="D249" s="4">
        <v>3</v>
      </c>
    </row>
    <row r="250" spans="1:5" x14ac:dyDescent="0.25">
      <c r="A250">
        <v>249</v>
      </c>
      <c r="C250" s="3">
        <v>2</v>
      </c>
      <c r="D250" s="4">
        <v>3</v>
      </c>
    </row>
    <row r="251" spans="1:5" x14ac:dyDescent="0.25">
      <c r="A251">
        <v>250</v>
      </c>
      <c r="C251" s="3">
        <v>2</v>
      </c>
    </row>
    <row r="252" spans="1:5" x14ac:dyDescent="0.25">
      <c r="A252">
        <v>251</v>
      </c>
      <c r="C252" s="3">
        <v>2</v>
      </c>
    </row>
    <row r="253" spans="1:5" x14ac:dyDescent="0.25">
      <c r="A253">
        <v>252</v>
      </c>
      <c r="C253" s="3">
        <v>2</v>
      </c>
    </row>
    <row r="254" spans="1:5" x14ac:dyDescent="0.25">
      <c r="A254">
        <v>253</v>
      </c>
      <c r="C254" s="3">
        <v>2</v>
      </c>
    </row>
    <row r="255" spans="1:5" x14ac:dyDescent="0.25">
      <c r="A255">
        <v>254</v>
      </c>
      <c r="B255" s="2">
        <v>1</v>
      </c>
      <c r="C255" s="3">
        <v>2</v>
      </c>
    </row>
    <row r="256" spans="1:5" x14ac:dyDescent="0.25">
      <c r="A256">
        <v>255</v>
      </c>
      <c r="B256" s="2">
        <v>1</v>
      </c>
      <c r="C256" s="3">
        <v>2</v>
      </c>
    </row>
    <row r="257" spans="1:5" x14ac:dyDescent="0.25">
      <c r="A257">
        <v>256</v>
      </c>
      <c r="B257" s="2">
        <v>1</v>
      </c>
      <c r="C257" s="3">
        <v>2</v>
      </c>
    </row>
    <row r="258" spans="1:5" x14ac:dyDescent="0.25">
      <c r="A258">
        <v>257</v>
      </c>
      <c r="B258" s="2">
        <v>1</v>
      </c>
    </row>
    <row r="259" spans="1:5" x14ac:dyDescent="0.25">
      <c r="A259">
        <v>258</v>
      </c>
      <c r="B259" s="2">
        <v>1</v>
      </c>
    </row>
    <row r="260" spans="1:5" x14ac:dyDescent="0.25">
      <c r="A260">
        <v>259</v>
      </c>
      <c r="B260" s="2">
        <v>1</v>
      </c>
      <c r="E260" s="5">
        <v>4</v>
      </c>
    </row>
    <row r="261" spans="1:5" x14ac:dyDescent="0.25">
      <c r="A261">
        <v>260</v>
      </c>
      <c r="B261" s="2">
        <v>1</v>
      </c>
      <c r="D261" s="4">
        <v>3</v>
      </c>
      <c r="E261" s="5">
        <v>4</v>
      </c>
    </row>
    <row r="262" spans="1:5" x14ac:dyDescent="0.25">
      <c r="A262">
        <v>261</v>
      </c>
      <c r="B262" s="2">
        <v>1</v>
      </c>
      <c r="D262" s="4">
        <v>3</v>
      </c>
      <c r="E262" s="5">
        <v>4</v>
      </c>
    </row>
    <row r="263" spans="1:5" x14ac:dyDescent="0.25">
      <c r="A263">
        <v>262</v>
      </c>
      <c r="D263" s="4">
        <v>3</v>
      </c>
      <c r="E263" s="5">
        <v>4</v>
      </c>
    </row>
    <row r="264" spans="1:5" x14ac:dyDescent="0.25">
      <c r="A264">
        <v>263</v>
      </c>
      <c r="D264" s="4">
        <v>3</v>
      </c>
      <c r="E264" s="5">
        <v>4</v>
      </c>
    </row>
    <row r="265" spans="1:5" x14ac:dyDescent="0.25">
      <c r="A265">
        <v>264</v>
      </c>
      <c r="D265" s="4">
        <v>3</v>
      </c>
      <c r="E265" s="5">
        <v>4</v>
      </c>
    </row>
    <row r="266" spans="1:5" x14ac:dyDescent="0.25">
      <c r="A266">
        <v>265</v>
      </c>
      <c r="D266" s="4">
        <v>3</v>
      </c>
      <c r="E266" s="5">
        <v>4</v>
      </c>
    </row>
    <row r="267" spans="1:5" x14ac:dyDescent="0.25">
      <c r="A267">
        <v>266</v>
      </c>
      <c r="D267" s="4">
        <v>3</v>
      </c>
      <c r="E267" s="5">
        <v>4</v>
      </c>
    </row>
    <row r="268" spans="1:5" x14ac:dyDescent="0.25">
      <c r="A268">
        <v>267</v>
      </c>
      <c r="D268" s="4">
        <v>3</v>
      </c>
      <c r="E268" s="5">
        <v>4</v>
      </c>
    </row>
    <row r="269" spans="1:5" x14ac:dyDescent="0.25">
      <c r="A269">
        <v>268</v>
      </c>
      <c r="D269" s="4">
        <v>3</v>
      </c>
      <c r="E269" s="5">
        <v>4</v>
      </c>
    </row>
    <row r="270" spans="1:5" x14ac:dyDescent="0.25">
      <c r="A270">
        <v>269</v>
      </c>
      <c r="D270" s="4">
        <v>3</v>
      </c>
    </row>
    <row r="271" spans="1:5" x14ac:dyDescent="0.25">
      <c r="A271">
        <v>270</v>
      </c>
    </row>
    <row r="272" spans="1:5" x14ac:dyDescent="0.25">
      <c r="A272">
        <v>271</v>
      </c>
    </row>
    <row r="273" spans="1:5" x14ac:dyDescent="0.25">
      <c r="A273">
        <v>272</v>
      </c>
    </row>
    <row r="274" spans="1:5" x14ac:dyDescent="0.25">
      <c r="A274">
        <v>273</v>
      </c>
      <c r="C274" s="3">
        <v>2</v>
      </c>
    </row>
    <row r="275" spans="1:5" x14ac:dyDescent="0.25">
      <c r="A275">
        <v>274</v>
      </c>
      <c r="C275" s="3">
        <v>2</v>
      </c>
    </row>
    <row r="276" spans="1:5" x14ac:dyDescent="0.25">
      <c r="A276">
        <v>275</v>
      </c>
      <c r="C276" s="3">
        <v>2</v>
      </c>
    </row>
    <row r="277" spans="1:5" x14ac:dyDescent="0.25">
      <c r="A277">
        <v>276</v>
      </c>
      <c r="C277" s="3">
        <v>2</v>
      </c>
    </row>
    <row r="278" spans="1:5" x14ac:dyDescent="0.25">
      <c r="A278">
        <v>277</v>
      </c>
      <c r="B278" s="2">
        <v>1</v>
      </c>
      <c r="C278" s="3">
        <v>2</v>
      </c>
    </row>
    <row r="279" spans="1:5" x14ac:dyDescent="0.25">
      <c r="A279">
        <v>278</v>
      </c>
      <c r="B279" s="2">
        <v>1</v>
      </c>
      <c r="C279" s="3">
        <v>2</v>
      </c>
    </row>
    <row r="280" spans="1:5" x14ac:dyDescent="0.25">
      <c r="A280">
        <v>279</v>
      </c>
      <c r="B280" s="2">
        <v>1</v>
      </c>
      <c r="C280" s="3">
        <v>2</v>
      </c>
    </row>
    <row r="281" spans="1:5" x14ac:dyDescent="0.25">
      <c r="A281">
        <v>280</v>
      </c>
      <c r="B281" s="2">
        <v>1</v>
      </c>
      <c r="C281" s="3">
        <v>2</v>
      </c>
    </row>
    <row r="282" spans="1:5" x14ac:dyDescent="0.25">
      <c r="A282">
        <v>281</v>
      </c>
      <c r="B282" s="2">
        <v>1</v>
      </c>
    </row>
    <row r="283" spans="1:5" x14ac:dyDescent="0.25">
      <c r="A283">
        <v>282</v>
      </c>
      <c r="B283" s="2">
        <v>1</v>
      </c>
    </row>
    <row r="284" spans="1:5" x14ac:dyDescent="0.25">
      <c r="A284">
        <v>283</v>
      </c>
      <c r="B284" s="2">
        <v>1</v>
      </c>
      <c r="E284" s="5">
        <v>4</v>
      </c>
    </row>
    <row r="285" spans="1:5" x14ac:dyDescent="0.25">
      <c r="A285">
        <v>284</v>
      </c>
      <c r="B285" s="2">
        <v>1</v>
      </c>
      <c r="E285" s="5">
        <v>4</v>
      </c>
    </row>
    <row r="286" spans="1:5" x14ac:dyDescent="0.25">
      <c r="A286">
        <v>285</v>
      </c>
      <c r="E286" s="5">
        <v>4</v>
      </c>
    </row>
    <row r="287" spans="1:5" x14ac:dyDescent="0.25">
      <c r="A287">
        <v>286</v>
      </c>
      <c r="D287" s="4">
        <v>3</v>
      </c>
      <c r="E287" s="5">
        <v>4</v>
      </c>
    </row>
    <row r="288" spans="1:5" x14ac:dyDescent="0.25">
      <c r="A288">
        <v>287</v>
      </c>
      <c r="D288" s="4">
        <v>3</v>
      </c>
      <c r="E288" s="5">
        <v>4</v>
      </c>
    </row>
    <row r="289" spans="1:5" x14ac:dyDescent="0.25">
      <c r="A289">
        <v>288</v>
      </c>
      <c r="D289" s="4">
        <v>3</v>
      </c>
      <c r="E289" s="5">
        <v>4</v>
      </c>
    </row>
    <row r="290" spans="1:5" x14ac:dyDescent="0.25">
      <c r="A290">
        <v>289</v>
      </c>
      <c r="D290" s="4">
        <v>3</v>
      </c>
      <c r="E290" s="5">
        <v>4</v>
      </c>
    </row>
    <row r="291" spans="1:5" x14ac:dyDescent="0.25">
      <c r="A291">
        <v>290</v>
      </c>
      <c r="D291" s="4">
        <v>3</v>
      </c>
      <c r="E291" s="5">
        <v>4</v>
      </c>
    </row>
    <row r="292" spans="1:5" x14ac:dyDescent="0.25">
      <c r="A292">
        <v>291</v>
      </c>
      <c r="C292" s="3">
        <v>2</v>
      </c>
      <c r="D292" s="4">
        <v>3</v>
      </c>
      <c r="E292" s="5">
        <v>4</v>
      </c>
    </row>
    <row r="293" spans="1:5" x14ac:dyDescent="0.25">
      <c r="A293">
        <v>292</v>
      </c>
      <c r="C293" s="3">
        <v>2</v>
      </c>
      <c r="D293" s="4">
        <v>3</v>
      </c>
    </row>
    <row r="294" spans="1:5" x14ac:dyDescent="0.25">
      <c r="A294">
        <v>293</v>
      </c>
      <c r="C294" s="3">
        <v>2</v>
      </c>
      <c r="D294" s="4">
        <v>3</v>
      </c>
    </row>
    <row r="295" spans="1:5" x14ac:dyDescent="0.25">
      <c r="A295">
        <v>294</v>
      </c>
      <c r="C295" s="3">
        <v>2</v>
      </c>
    </row>
    <row r="296" spans="1:5" x14ac:dyDescent="0.25">
      <c r="A296">
        <v>295</v>
      </c>
      <c r="C296" s="3">
        <v>2</v>
      </c>
    </row>
    <row r="297" spans="1:5" x14ac:dyDescent="0.25">
      <c r="A297">
        <v>296</v>
      </c>
      <c r="C297" s="3">
        <v>2</v>
      </c>
    </row>
    <row r="298" spans="1:5" x14ac:dyDescent="0.25">
      <c r="A298">
        <v>297</v>
      </c>
      <c r="B298" s="2">
        <v>1</v>
      </c>
      <c r="C298" s="3">
        <v>2</v>
      </c>
    </row>
    <row r="299" spans="1:5" x14ac:dyDescent="0.25">
      <c r="A299">
        <v>298</v>
      </c>
      <c r="B299" s="2">
        <v>1</v>
      </c>
      <c r="C299" s="3">
        <v>2</v>
      </c>
    </row>
    <row r="300" spans="1:5" x14ac:dyDescent="0.25">
      <c r="A300">
        <v>299</v>
      </c>
      <c r="B300" s="2">
        <v>1</v>
      </c>
      <c r="C300" s="3">
        <v>2</v>
      </c>
    </row>
    <row r="301" spans="1:5" x14ac:dyDescent="0.25">
      <c r="A301">
        <v>300</v>
      </c>
      <c r="B301" s="2">
        <v>1</v>
      </c>
      <c r="C301" s="3">
        <v>2</v>
      </c>
    </row>
    <row r="302" spans="1:5" x14ac:dyDescent="0.25">
      <c r="A302">
        <v>301</v>
      </c>
      <c r="B302" s="2">
        <v>1</v>
      </c>
      <c r="C302" s="3">
        <v>2</v>
      </c>
    </row>
    <row r="303" spans="1:5" x14ac:dyDescent="0.25">
      <c r="A303">
        <v>302</v>
      </c>
      <c r="B303" s="2">
        <v>1</v>
      </c>
    </row>
    <row r="304" spans="1:5" x14ac:dyDescent="0.25">
      <c r="A304">
        <v>303</v>
      </c>
      <c r="B304" s="2">
        <v>1</v>
      </c>
      <c r="D304" s="4">
        <v>3</v>
      </c>
    </row>
    <row r="305" spans="1:5" x14ac:dyDescent="0.25">
      <c r="A305">
        <v>304</v>
      </c>
      <c r="B305" s="2">
        <v>1</v>
      </c>
      <c r="D305" s="4">
        <v>3</v>
      </c>
    </row>
    <row r="306" spans="1:5" x14ac:dyDescent="0.25">
      <c r="A306">
        <v>305</v>
      </c>
      <c r="B306" s="2">
        <v>1</v>
      </c>
      <c r="D306" s="4">
        <v>3</v>
      </c>
    </row>
    <row r="307" spans="1:5" x14ac:dyDescent="0.25">
      <c r="A307">
        <v>306</v>
      </c>
      <c r="D307" s="4">
        <v>3</v>
      </c>
      <c r="E307" s="5">
        <v>4</v>
      </c>
    </row>
    <row r="308" spans="1:5" x14ac:dyDescent="0.25">
      <c r="A308">
        <v>307</v>
      </c>
      <c r="D308" s="4">
        <v>3</v>
      </c>
      <c r="E308" s="5">
        <v>4</v>
      </c>
    </row>
    <row r="309" spans="1:5" x14ac:dyDescent="0.25">
      <c r="A309">
        <v>308</v>
      </c>
      <c r="D309" s="4">
        <v>3</v>
      </c>
      <c r="E309" s="5">
        <v>4</v>
      </c>
    </row>
    <row r="310" spans="1:5" x14ac:dyDescent="0.25">
      <c r="A310">
        <v>309</v>
      </c>
      <c r="D310" s="4">
        <v>3</v>
      </c>
      <c r="E310" s="5">
        <v>4</v>
      </c>
    </row>
    <row r="311" spans="1:5" x14ac:dyDescent="0.25">
      <c r="A311">
        <v>310</v>
      </c>
      <c r="D311" s="4">
        <v>3</v>
      </c>
      <c r="E311" s="5">
        <v>4</v>
      </c>
    </row>
    <row r="312" spans="1:5" x14ac:dyDescent="0.25">
      <c r="A312">
        <v>311</v>
      </c>
      <c r="D312" s="4">
        <v>3</v>
      </c>
      <c r="E312" s="5">
        <v>4</v>
      </c>
    </row>
    <row r="313" spans="1:5" x14ac:dyDescent="0.25">
      <c r="A313">
        <v>312</v>
      </c>
      <c r="D313" s="4">
        <v>3</v>
      </c>
      <c r="E313" s="5">
        <v>4</v>
      </c>
    </row>
    <row r="314" spans="1:5" x14ac:dyDescent="0.25">
      <c r="A314">
        <v>313</v>
      </c>
      <c r="E314" s="5">
        <v>4</v>
      </c>
    </row>
    <row r="315" spans="1:5" x14ac:dyDescent="0.25">
      <c r="A315">
        <v>314</v>
      </c>
    </row>
    <row r="316" spans="1:5" x14ac:dyDescent="0.25">
      <c r="A316">
        <v>315</v>
      </c>
    </row>
    <row r="317" spans="1:5" x14ac:dyDescent="0.25">
      <c r="A317">
        <v>316</v>
      </c>
    </row>
    <row r="318" spans="1:5" x14ac:dyDescent="0.25">
      <c r="A318">
        <v>317</v>
      </c>
      <c r="C318" s="3">
        <v>2</v>
      </c>
    </row>
    <row r="319" spans="1:5" x14ac:dyDescent="0.25">
      <c r="A319">
        <v>318</v>
      </c>
      <c r="C319" s="3">
        <v>2</v>
      </c>
    </row>
    <row r="320" spans="1:5" x14ac:dyDescent="0.25">
      <c r="A320">
        <v>319</v>
      </c>
      <c r="C320" s="3">
        <v>2</v>
      </c>
    </row>
    <row r="321" spans="1:5" x14ac:dyDescent="0.25">
      <c r="A321">
        <v>320</v>
      </c>
      <c r="C321" s="3">
        <v>2</v>
      </c>
    </row>
    <row r="322" spans="1:5" x14ac:dyDescent="0.25">
      <c r="A322">
        <v>321</v>
      </c>
      <c r="C322" s="3">
        <v>2</v>
      </c>
    </row>
    <row r="323" spans="1:5" x14ac:dyDescent="0.25">
      <c r="A323">
        <v>322</v>
      </c>
      <c r="B323" s="2">
        <v>1</v>
      </c>
      <c r="C323" s="3">
        <v>2</v>
      </c>
    </row>
    <row r="324" spans="1:5" x14ac:dyDescent="0.25">
      <c r="A324">
        <v>323</v>
      </c>
      <c r="B324" s="2">
        <v>1</v>
      </c>
      <c r="C324" s="3">
        <v>2</v>
      </c>
    </row>
    <row r="325" spans="1:5" x14ac:dyDescent="0.25">
      <c r="A325">
        <v>324</v>
      </c>
      <c r="B325" s="2">
        <v>1</v>
      </c>
      <c r="C325" s="3">
        <v>2</v>
      </c>
    </row>
    <row r="326" spans="1:5" x14ac:dyDescent="0.25">
      <c r="A326">
        <v>325</v>
      </c>
      <c r="B326" s="2">
        <v>1</v>
      </c>
      <c r="C326" s="3">
        <v>2</v>
      </c>
    </row>
    <row r="327" spans="1:5" x14ac:dyDescent="0.25">
      <c r="A327">
        <v>326</v>
      </c>
      <c r="B327" s="2">
        <v>1</v>
      </c>
    </row>
    <row r="328" spans="1:5" x14ac:dyDescent="0.25">
      <c r="A328">
        <v>327</v>
      </c>
      <c r="B328" s="2">
        <v>1</v>
      </c>
    </row>
    <row r="329" spans="1:5" x14ac:dyDescent="0.25">
      <c r="A329">
        <v>328</v>
      </c>
      <c r="B329" s="2">
        <v>1</v>
      </c>
    </row>
    <row r="330" spans="1:5" x14ac:dyDescent="0.25">
      <c r="A330">
        <v>329</v>
      </c>
      <c r="B330" s="2">
        <v>1</v>
      </c>
      <c r="E330" s="5">
        <v>4</v>
      </c>
    </row>
    <row r="331" spans="1:5" x14ac:dyDescent="0.25">
      <c r="A331">
        <v>330</v>
      </c>
      <c r="E331" s="5">
        <v>4</v>
      </c>
    </row>
    <row r="332" spans="1:5" x14ac:dyDescent="0.25">
      <c r="A332">
        <v>331</v>
      </c>
      <c r="D332" s="4">
        <v>3</v>
      </c>
      <c r="E332" s="5">
        <v>4</v>
      </c>
    </row>
    <row r="333" spans="1:5" x14ac:dyDescent="0.25">
      <c r="A333">
        <v>332</v>
      </c>
      <c r="D333" s="4">
        <v>3</v>
      </c>
      <c r="E333" s="5">
        <v>4</v>
      </c>
    </row>
    <row r="334" spans="1:5" x14ac:dyDescent="0.25">
      <c r="A334">
        <v>333</v>
      </c>
      <c r="D334" s="4">
        <v>3</v>
      </c>
      <c r="E334" s="5">
        <v>4</v>
      </c>
    </row>
    <row r="335" spans="1:5" x14ac:dyDescent="0.25">
      <c r="A335">
        <v>334</v>
      </c>
      <c r="D335" s="4">
        <v>3</v>
      </c>
      <c r="E335" s="5">
        <v>4</v>
      </c>
    </row>
    <row r="336" spans="1:5" x14ac:dyDescent="0.25">
      <c r="A336">
        <v>335</v>
      </c>
      <c r="D336" s="4">
        <v>3</v>
      </c>
      <c r="E336" s="5">
        <v>4</v>
      </c>
    </row>
    <row r="337" spans="1:5" x14ac:dyDescent="0.25">
      <c r="A337">
        <v>336</v>
      </c>
      <c r="D337" s="4">
        <v>3</v>
      </c>
      <c r="E337" s="5">
        <v>4</v>
      </c>
    </row>
    <row r="338" spans="1:5" x14ac:dyDescent="0.25">
      <c r="A338">
        <v>337</v>
      </c>
      <c r="C338" s="3">
        <v>2</v>
      </c>
      <c r="D338" s="4">
        <v>3</v>
      </c>
      <c r="E338" s="5">
        <v>4</v>
      </c>
    </row>
    <row r="339" spans="1:5" x14ac:dyDescent="0.25">
      <c r="A339">
        <v>338</v>
      </c>
      <c r="C339" s="3">
        <v>2</v>
      </c>
      <c r="D339" s="4">
        <v>3</v>
      </c>
    </row>
    <row r="340" spans="1:5" x14ac:dyDescent="0.25">
      <c r="A340">
        <v>339</v>
      </c>
      <c r="C340" s="3">
        <v>2</v>
      </c>
      <c r="D340" s="4">
        <v>3</v>
      </c>
    </row>
    <row r="341" spans="1:5" x14ac:dyDescent="0.25">
      <c r="A341">
        <v>340</v>
      </c>
      <c r="C341" s="3">
        <v>2</v>
      </c>
    </row>
    <row r="342" spans="1:5" x14ac:dyDescent="0.25">
      <c r="A342">
        <v>341</v>
      </c>
      <c r="C342" s="3">
        <v>2</v>
      </c>
    </row>
    <row r="343" spans="1:5" x14ac:dyDescent="0.25">
      <c r="A343">
        <v>342</v>
      </c>
      <c r="C343" s="3">
        <v>2</v>
      </c>
    </row>
    <row r="344" spans="1:5" x14ac:dyDescent="0.25">
      <c r="A344">
        <v>343</v>
      </c>
      <c r="C344" s="3">
        <v>2</v>
      </c>
    </row>
    <row r="345" spans="1:5" x14ac:dyDescent="0.25">
      <c r="A345">
        <v>344</v>
      </c>
      <c r="C345" s="3">
        <v>2</v>
      </c>
    </row>
    <row r="346" spans="1:5" x14ac:dyDescent="0.25">
      <c r="A346">
        <v>345</v>
      </c>
      <c r="C346" s="3">
        <v>2</v>
      </c>
    </row>
    <row r="347" spans="1:5" x14ac:dyDescent="0.25">
      <c r="A347">
        <v>346</v>
      </c>
      <c r="B347" s="2">
        <v>1</v>
      </c>
      <c r="C347" s="3">
        <v>2</v>
      </c>
    </row>
    <row r="348" spans="1:5" x14ac:dyDescent="0.25">
      <c r="A348">
        <v>347</v>
      </c>
      <c r="B348" s="2">
        <v>1</v>
      </c>
    </row>
    <row r="349" spans="1:5" x14ac:dyDescent="0.25">
      <c r="A349">
        <v>348</v>
      </c>
      <c r="B349" s="2">
        <v>1</v>
      </c>
    </row>
    <row r="350" spans="1:5" x14ac:dyDescent="0.25">
      <c r="A350">
        <v>349</v>
      </c>
      <c r="B350" s="2">
        <v>1</v>
      </c>
    </row>
    <row r="351" spans="1:5" x14ac:dyDescent="0.25">
      <c r="A351">
        <v>350</v>
      </c>
      <c r="B351" s="2">
        <v>1</v>
      </c>
      <c r="E351" s="5">
        <v>4</v>
      </c>
    </row>
    <row r="352" spans="1:5" x14ac:dyDescent="0.25">
      <c r="A352">
        <v>351</v>
      </c>
      <c r="B352" s="2">
        <v>1</v>
      </c>
      <c r="D352" s="4">
        <v>3</v>
      </c>
      <c r="E352" s="5">
        <v>4</v>
      </c>
    </row>
    <row r="353" spans="1:5" x14ac:dyDescent="0.25">
      <c r="A353">
        <v>352</v>
      </c>
      <c r="B353" s="2">
        <v>1</v>
      </c>
      <c r="D353" s="4">
        <v>3</v>
      </c>
      <c r="E353" s="5">
        <v>4</v>
      </c>
    </row>
    <row r="354" spans="1:5" x14ac:dyDescent="0.25">
      <c r="A354">
        <v>353</v>
      </c>
      <c r="B354" s="2">
        <v>1</v>
      </c>
      <c r="D354" s="4">
        <v>3</v>
      </c>
      <c r="E354" s="5">
        <v>4</v>
      </c>
    </row>
    <row r="355" spans="1:5" x14ac:dyDescent="0.25">
      <c r="A355">
        <v>354</v>
      </c>
      <c r="D355" s="4">
        <v>3</v>
      </c>
      <c r="E355" s="5">
        <v>4</v>
      </c>
    </row>
    <row r="356" spans="1:5" x14ac:dyDescent="0.25">
      <c r="A356">
        <v>355</v>
      </c>
      <c r="D356" s="4">
        <v>3</v>
      </c>
      <c r="E356" s="5">
        <v>4</v>
      </c>
    </row>
    <row r="357" spans="1:5" x14ac:dyDescent="0.25">
      <c r="A357">
        <v>356</v>
      </c>
      <c r="D357" s="4">
        <v>3</v>
      </c>
      <c r="E357" s="5">
        <v>4</v>
      </c>
    </row>
    <row r="358" spans="1:5" x14ac:dyDescent="0.25">
      <c r="A358">
        <v>357</v>
      </c>
      <c r="D358" s="4">
        <v>3</v>
      </c>
      <c r="E358" s="5">
        <v>4</v>
      </c>
    </row>
    <row r="359" spans="1:5" x14ac:dyDescent="0.25">
      <c r="A359">
        <v>358</v>
      </c>
      <c r="D359" s="4">
        <v>3</v>
      </c>
      <c r="E359" s="5">
        <v>4</v>
      </c>
    </row>
    <row r="360" spans="1:5" x14ac:dyDescent="0.25">
      <c r="A360">
        <v>359</v>
      </c>
      <c r="D360" s="4">
        <v>3</v>
      </c>
    </row>
    <row r="361" spans="1:5" x14ac:dyDescent="0.25">
      <c r="A361">
        <v>360</v>
      </c>
      <c r="C361" s="3">
        <v>2</v>
      </c>
      <c r="D361" s="4">
        <v>3</v>
      </c>
    </row>
    <row r="362" spans="1:5" x14ac:dyDescent="0.25">
      <c r="A362">
        <v>361</v>
      </c>
      <c r="C362" s="3">
        <v>2</v>
      </c>
      <c r="D362" s="4">
        <v>3</v>
      </c>
    </row>
    <row r="363" spans="1:5" x14ac:dyDescent="0.25">
      <c r="A363">
        <v>362</v>
      </c>
      <c r="C363" s="3">
        <v>2</v>
      </c>
    </row>
    <row r="364" spans="1:5" x14ac:dyDescent="0.25">
      <c r="A364">
        <v>363</v>
      </c>
      <c r="C364" s="3">
        <v>2</v>
      </c>
    </row>
    <row r="365" spans="1:5" x14ac:dyDescent="0.25">
      <c r="A365">
        <v>364</v>
      </c>
      <c r="C365" s="3">
        <v>2</v>
      </c>
    </row>
    <row r="366" spans="1:5" x14ac:dyDescent="0.25">
      <c r="A366">
        <v>365</v>
      </c>
      <c r="C366" s="3">
        <v>2</v>
      </c>
    </row>
    <row r="367" spans="1:5" x14ac:dyDescent="0.25">
      <c r="A367">
        <v>366</v>
      </c>
      <c r="C367" s="3">
        <v>2</v>
      </c>
    </row>
    <row r="368" spans="1:5" x14ac:dyDescent="0.25">
      <c r="A368">
        <v>367</v>
      </c>
      <c r="C368" s="3">
        <v>2</v>
      </c>
    </row>
    <row r="369" spans="1:5" x14ac:dyDescent="0.25">
      <c r="A369">
        <v>368</v>
      </c>
      <c r="B369" s="2">
        <v>1</v>
      </c>
      <c r="C369" s="3">
        <v>2</v>
      </c>
    </row>
    <row r="370" spans="1:5" x14ac:dyDescent="0.25">
      <c r="A370">
        <v>369</v>
      </c>
      <c r="B370" s="2">
        <v>1</v>
      </c>
    </row>
    <row r="371" spans="1:5" x14ac:dyDescent="0.25">
      <c r="A371">
        <v>370</v>
      </c>
      <c r="B371" s="2">
        <v>1</v>
      </c>
    </row>
    <row r="372" spans="1:5" x14ac:dyDescent="0.25">
      <c r="A372">
        <v>371</v>
      </c>
      <c r="B372" s="2">
        <v>1</v>
      </c>
    </row>
    <row r="373" spans="1:5" x14ac:dyDescent="0.25">
      <c r="A373">
        <v>372</v>
      </c>
      <c r="B373" s="2">
        <v>1</v>
      </c>
      <c r="E373" s="5">
        <v>4</v>
      </c>
    </row>
    <row r="374" spans="1:5" x14ac:dyDescent="0.25">
      <c r="A374">
        <v>373</v>
      </c>
      <c r="B374" s="2">
        <v>1</v>
      </c>
      <c r="E374" s="5">
        <v>4</v>
      </c>
    </row>
    <row r="375" spans="1:5" x14ac:dyDescent="0.25">
      <c r="A375">
        <v>374</v>
      </c>
      <c r="B375" s="2">
        <v>1</v>
      </c>
      <c r="E375" s="5">
        <v>4</v>
      </c>
    </row>
    <row r="376" spans="1:5" x14ac:dyDescent="0.25">
      <c r="A376">
        <v>375</v>
      </c>
      <c r="B376" s="2">
        <v>1</v>
      </c>
      <c r="E376" s="5">
        <v>4</v>
      </c>
    </row>
    <row r="377" spans="1:5" x14ac:dyDescent="0.25">
      <c r="A377">
        <v>376</v>
      </c>
      <c r="B377" s="2">
        <v>1</v>
      </c>
      <c r="D377" s="4">
        <v>3</v>
      </c>
      <c r="E377" s="5">
        <v>4</v>
      </c>
    </row>
    <row r="378" spans="1:5" x14ac:dyDescent="0.25">
      <c r="A378">
        <v>377</v>
      </c>
      <c r="B378" s="2">
        <v>1</v>
      </c>
      <c r="D378" s="4">
        <v>3</v>
      </c>
      <c r="E378" s="5">
        <v>4</v>
      </c>
    </row>
    <row r="379" spans="1:5" x14ac:dyDescent="0.25">
      <c r="A379">
        <v>378</v>
      </c>
      <c r="D379" s="4">
        <v>3</v>
      </c>
      <c r="E379" s="5">
        <v>4</v>
      </c>
    </row>
    <row r="380" spans="1:5" x14ac:dyDescent="0.25">
      <c r="A380">
        <v>379</v>
      </c>
      <c r="D380" s="4">
        <v>3</v>
      </c>
      <c r="E380" s="5">
        <v>4</v>
      </c>
    </row>
    <row r="381" spans="1:5" x14ac:dyDescent="0.25">
      <c r="A381">
        <v>380</v>
      </c>
      <c r="C381" s="3">
        <v>2</v>
      </c>
      <c r="D381" s="4">
        <v>3</v>
      </c>
      <c r="E381" s="5">
        <v>4</v>
      </c>
    </row>
    <row r="382" spans="1:5" x14ac:dyDescent="0.25">
      <c r="A382">
        <v>381</v>
      </c>
      <c r="C382" s="3">
        <v>2</v>
      </c>
      <c r="D382" s="4">
        <v>3</v>
      </c>
      <c r="E382" s="5">
        <v>4</v>
      </c>
    </row>
    <row r="383" spans="1:5" x14ac:dyDescent="0.25">
      <c r="A383">
        <v>382</v>
      </c>
      <c r="C383" s="3">
        <v>2</v>
      </c>
      <c r="D383" s="4">
        <v>3</v>
      </c>
      <c r="E383" s="5">
        <v>4</v>
      </c>
    </row>
    <row r="384" spans="1:5" x14ac:dyDescent="0.25">
      <c r="A384">
        <v>383</v>
      </c>
      <c r="C384" s="3">
        <v>2</v>
      </c>
      <c r="D384" s="4">
        <v>3</v>
      </c>
    </row>
    <row r="385" spans="1:5" x14ac:dyDescent="0.25">
      <c r="A385">
        <v>384</v>
      </c>
      <c r="C385" s="3">
        <v>2</v>
      </c>
      <c r="D385" s="4">
        <v>3</v>
      </c>
    </row>
    <row r="386" spans="1:5" x14ac:dyDescent="0.25">
      <c r="A386">
        <v>385</v>
      </c>
      <c r="C386" s="3">
        <v>2</v>
      </c>
      <c r="D386" s="4">
        <v>3</v>
      </c>
    </row>
    <row r="387" spans="1:5" x14ac:dyDescent="0.25">
      <c r="A387">
        <v>386</v>
      </c>
      <c r="C387" s="3">
        <v>2</v>
      </c>
      <c r="D387" s="4">
        <v>3</v>
      </c>
    </row>
    <row r="388" spans="1:5" x14ac:dyDescent="0.25">
      <c r="A388">
        <v>387</v>
      </c>
      <c r="C388" s="3">
        <v>2</v>
      </c>
    </row>
    <row r="389" spans="1:5" x14ac:dyDescent="0.25">
      <c r="A389">
        <v>388</v>
      </c>
      <c r="C389" s="3">
        <v>2</v>
      </c>
    </row>
    <row r="390" spans="1:5" x14ac:dyDescent="0.25">
      <c r="A390">
        <v>389</v>
      </c>
      <c r="C390" s="3">
        <v>2</v>
      </c>
    </row>
    <row r="391" spans="1:5" x14ac:dyDescent="0.25">
      <c r="A391">
        <v>390</v>
      </c>
      <c r="C391" s="3">
        <v>2</v>
      </c>
    </row>
    <row r="392" spans="1:5" x14ac:dyDescent="0.25">
      <c r="A392">
        <v>391</v>
      </c>
      <c r="B392" s="2">
        <v>1</v>
      </c>
      <c r="C392" s="3">
        <v>2</v>
      </c>
    </row>
    <row r="393" spans="1:5" x14ac:dyDescent="0.25">
      <c r="A393">
        <v>392</v>
      </c>
      <c r="B393" s="2">
        <v>1</v>
      </c>
      <c r="C393" s="3">
        <v>2</v>
      </c>
    </row>
    <row r="394" spans="1:5" x14ac:dyDescent="0.25">
      <c r="A394">
        <v>393</v>
      </c>
      <c r="B394" s="2">
        <v>1</v>
      </c>
      <c r="C394" s="3">
        <v>2</v>
      </c>
    </row>
    <row r="395" spans="1:5" x14ac:dyDescent="0.25">
      <c r="A395">
        <v>394</v>
      </c>
      <c r="B395" s="2">
        <v>1</v>
      </c>
      <c r="E395" s="5">
        <v>4</v>
      </c>
    </row>
    <row r="396" spans="1:5" x14ac:dyDescent="0.25">
      <c r="A396">
        <v>395</v>
      </c>
      <c r="B396" s="2">
        <v>1</v>
      </c>
      <c r="E396" s="5">
        <v>4</v>
      </c>
    </row>
    <row r="397" spans="1:5" x14ac:dyDescent="0.25">
      <c r="A397">
        <v>396</v>
      </c>
      <c r="B397" s="2">
        <v>1</v>
      </c>
      <c r="E397" s="5">
        <v>4</v>
      </c>
    </row>
    <row r="398" spans="1:5" x14ac:dyDescent="0.25">
      <c r="A398">
        <v>397</v>
      </c>
      <c r="B398" s="2">
        <v>1</v>
      </c>
      <c r="E398" s="5">
        <v>4</v>
      </c>
    </row>
    <row r="399" spans="1:5" x14ac:dyDescent="0.25">
      <c r="A399">
        <v>398</v>
      </c>
      <c r="B399" s="2">
        <v>1</v>
      </c>
      <c r="E399" s="5">
        <v>4</v>
      </c>
    </row>
    <row r="400" spans="1:5" x14ac:dyDescent="0.25">
      <c r="A400">
        <v>399</v>
      </c>
      <c r="B400" s="2">
        <v>1</v>
      </c>
      <c r="E400" s="5">
        <v>4</v>
      </c>
    </row>
    <row r="401" spans="1:6" x14ac:dyDescent="0.25">
      <c r="A401">
        <v>400</v>
      </c>
      <c r="B401" s="2">
        <v>1</v>
      </c>
      <c r="E401" s="5">
        <v>4</v>
      </c>
    </row>
    <row r="402" spans="1:6" x14ac:dyDescent="0.25">
      <c r="A402">
        <v>401</v>
      </c>
      <c r="B402" s="2">
        <v>1</v>
      </c>
      <c r="E402" s="5">
        <v>4</v>
      </c>
    </row>
    <row r="403" spans="1:6" x14ac:dyDescent="0.25">
      <c r="A403">
        <v>402</v>
      </c>
      <c r="B403" s="2">
        <v>1</v>
      </c>
      <c r="E403" s="5">
        <v>4</v>
      </c>
    </row>
    <row r="404" spans="1:6" x14ac:dyDescent="0.25">
      <c r="A404">
        <v>403</v>
      </c>
      <c r="B404" s="2">
        <v>1</v>
      </c>
      <c r="E404" s="5">
        <v>4</v>
      </c>
    </row>
    <row r="405" spans="1:6" x14ac:dyDescent="0.25">
      <c r="A405">
        <v>404</v>
      </c>
      <c r="B405" s="2">
        <v>1</v>
      </c>
      <c r="D405" s="4">
        <v>3</v>
      </c>
      <c r="E405" s="5">
        <v>4</v>
      </c>
    </row>
    <row r="406" spans="1:6" x14ac:dyDescent="0.25">
      <c r="A406">
        <v>405</v>
      </c>
      <c r="B406" s="2">
        <v>1</v>
      </c>
      <c r="D406" s="4">
        <v>3</v>
      </c>
      <c r="E406" s="5">
        <v>4</v>
      </c>
    </row>
    <row r="407" spans="1:6" x14ac:dyDescent="0.25">
      <c r="A407">
        <v>406</v>
      </c>
      <c r="C407" s="3">
        <v>2</v>
      </c>
      <c r="D407" s="4">
        <v>3</v>
      </c>
      <c r="E407" s="5">
        <v>4</v>
      </c>
    </row>
    <row r="408" spans="1:6" x14ac:dyDescent="0.25">
      <c r="A408">
        <v>407</v>
      </c>
      <c r="C408" s="3">
        <v>2</v>
      </c>
      <c r="D408" s="4">
        <v>3</v>
      </c>
      <c r="E408" s="5">
        <v>4</v>
      </c>
    </row>
    <row r="409" spans="1:6" x14ac:dyDescent="0.25">
      <c r="A409">
        <v>408</v>
      </c>
      <c r="C409" s="3">
        <v>2</v>
      </c>
      <c r="D409" s="4">
        <v>3</v>
      </c>
      <c r="E409" s="5">
        <v>4</v>
      </c>
      <c r="F409" t="s">
        <v>22</v>
      </c>
    </row>
    <row r="410" spans="1:6" x14ac:dyDescent="0.25">
      <c r="A410">
        <v>409</v>
      </c>
    </row>
    <row r="411" spans="1:6" x14ac:dyDescent="0.25">
      <c r="A411">
        <v>410</v>
      </c>
    </row>
    <row r="412" spans="1:6" x14ac:dyDescent="0.25">
      <c r="A412">
        <v>411</v>
      </c>
      <c r="F412" t="s">
        <v>22</v>
      </c>
    </row>
    <row r="413" spans="1:6" x14ac:dyDescent="0.25">
      <c r="A413">
        <v>412</v>
      </c>
      <c r="C413" s="3">
        <v>2</v>
      </c>
    </row>
    <row r="414" spans="1:6" x14ac:dyDescent="0.25">
      <c r="A414">
        <v>413</v>
      </c>
      <c r="C414" s="3">
        <v>2</v>
      </c>
    </row>
    <row r="415" spans="1:6" x14ac:dyDescent="0.25">
      <c r="A415">
        <v>414</v>
      </c>
      <c r="C415" s="3">
        <v>2</v>
      </c>
    </row>
    <row r="416" spans="1:6" x14ac:dyDescent="0.25">
      <c r="A416">
        <v>415</v>
      </c>
      <c r="C416" s="3">
        <v>2</v>
      </c>
    </row>
    <row r="417" spans="1:5" x14ac:dyDescent="0.25">
      <c r="A417">
        <v>416</v>
      </c>
      <c r="C417" s="3">
        <v>2</v>
      </c>
    </row>
    <row r="418" spans="1:5" x14ac:dyDescent="0.25">
      <c r="A418">
        <v>417</v>
      </c>
      <c r="C418" s="3">
        <v>2</v>
      </c>
    </row>
    <row r="419" spans="1:5" x14ac:dyDescent="0.25">
      <c r="A419">
        <v>418</v>
      </c>
      <c r="C419" s="3">
        <v>2</v>
      </c>
    </row>
    <row r="420" spans="1:5" x14ac:dyDescent="0.25">
      <c r="A420">
        <v>419</v>
      </c>
      <c r="C420" s="3">
        <v>2</v>
      </c>
      <c r="D420" s="4">
        <v>3</v>
      </c>
      <c r="E420" s="5">
        <v>4</v>
      </c>
    </row>
    <row r="421" spans="1:5" x14ac:dyDescent="0.25">
      <c r="A421">
        <v>420</v>
      </c>
      <c r="C421" s="3">
        <v>2</v>
      </c>
      <c r="D421" s="4">
        <v>3</v>
      </c>
      <c r="E421" s="5">
        <v>4</v>
      </c>
    </row>
    <row r="422" spans="1:5" x14ac:dyDescent="0.25">
      <c r="A422">
        <v>421</v>
      </c>
      <c r="C422" s="3">
        <v>2</v>
      </c>
      <c r="D422" s="4">
        <v>3</v>
      </c>
      <c r="E422" s="5">
        <v>4</v>
      </c>
    </row>
    <row r="423" spans="1:5" x14ac:dyDescent="0.25">
      <c r="A423">
        <v>422</v>
      </c>
      <c r="C423" s="3">
        <v>2</v>
      </c>
      <c r="D423" s="4">
        <v>3</v>
      </c>
      <c r="E423" s="5">
        <v>4</v>
      </c>
    </row>
    <row r="424" spans="1:5" x14ac:dyDescent="0.25">
      <c r="A424">
        <v>423</v>
      </c>
      <c r="D424" s="4">
        <v>3</v>
      </c>
      <c r="E424" s="5">
        <v>4</v>
      </c>
    </row>
    <row r="425" spans="1:5" x14ac:dyDescent="0.25">
      <c r="A425">
        <v>424</v>
      </c>
      <c r="D425" s="4">
        <v>3</v>
      </c>
      <c r="E425" s="5">
        <v>4</v>
      </c>
    </row>
    <row r="426" spans="1:5" x14ac:dyDescent="0.25">
      <c r="A426">
        <v>425</v>
      </c>
      <c r="D426" s="4">
        <v>3</v>
      </c>
      <c r="E426" s="5">
        <v>4</v>
      </c>
    </row>
    <row r="427" spans="1:5" x14ac:dyDescent="0.25">
      <c r="A427">
        <v>426</v>
      </c>
      <c r="D427" s="4">
        <v>3</v>
      </c>
      <c r="E427" s="5">
        <v>4</v>
      </c>
    </row>
    <row r="428" spans="1:5" x14ac:dyDescent="0.25">
      <c r="A428">
        <v>427</v>
      </c>
      <c r="D428" s="4">
        <v>3</v>
      </c>
      <c r="E428" s="5">
        <v>4</v>
      </c>
    </row>
    <row r="429" spans="1:5" x14ac:dyDescent="0.25">
      <c r="A429">
        <v>428</v>
      </c>
      <c r="D429" s="4">
        <v>3</v>
      </c>
      <c r="E429" s="5">
        <v>4</v>
      </c>
    </row>
    <row r="430" spans="1:5" x14ac:dyDescent="0.25">
      <c r="A430">
        <v>429</v>
      </c>
      <c r="D430" s="4">
        <v>3</v>
      </c>
      <c r="E430" s="5">
        <v>4</v>
      </c>
    </row>
    <row r="431" spans="1:5" x14ac:dyDescent="0.25">
      <c r="A431">
        <v>430</v>
      </c>
      <c r="D431" s="4">
        <v>3</v>
      </c>
      <c r="E431" s="5">
        <v>4</v>
      </c>
    </row>
    <row r="432" spans="1:5" x14ac:dyDescent="0.25">
      <c r="A432">
        <v>431</v>
      </c>
    </row>
    <row r="433" spans="1:5" x14ac:dyDescent="0.25">
      <c r="A433">
        <v>432</v>
      </c>
    </row>
    <row r="434" spans="1:5" x14ac:dyDescent="0.25">
      <c r="A434">
        <v>433</v>
      </c>
    </row>
    <row r="435" spans="1:5" x14ac:dyDescent="0.25">
      <c r="A435">
        <v>434</v>
      </c>
    </row>
    <row r="436" spans="1:5" x14ac:dyDescent="0.25">
      <c r="A436">
        <v>435</v>
      </c>
    </row>
    <row r="437" spans="1:5" x14ac:dyDescent="0.25">
      <c r="A437">
        <v>436</v>
      </c>
    </row>
    <row r="438" spans="1:5" x14ac:dyDescent="0.25">
      <c r="A438">
        <v>437</v>
      </c>
      <c r="C438" s="3">
        <v>2</v>
      </c>
    </row>
    <row r="439" spans="1:5" x14ac:dyDescent="0.25">
      <c r="A439">
        <v>438</v>
      </c>
      <c r="C439" s="3">
        <v>2</v>
      </c>
    </row>
    <row r="440" spans="1:5" x14ac:dyDescent="0.25">
      <c r="A440">
        <v>439</v>
      </c>
      <c r="C440" s="3">
        <v>2</v>
      </c>
    </row>
    <row r="441" spans="1:5" x14ac:dyDescent="0.25">
      <c r="A441">
        <v>440</v>
      </c>
      <c r="B441" s="2">
        <v>1</v>
      </c>
      <c r="C441" s="3">
        <v>2</v>
      </c>
    </row>
    <row r="442" spans="1:5" x14ac:dyDescent="0.25">
      <c r="A442">
        <v>441</v>
      </c>
      <c r="B442" s="2">
        <v>1</v>
      </c>
      <c r="C442" s="3">
        <v>2</v>
      </c>
    </row>
    <row r="443" spans="1:5" x14ac:dyDescent="0.25">
      <c r="A443">
        <v>442</v>
      </c>
      <c r="B443" s="2">
        <v>1</v>
      </c>
      <c r="C443" s="3">
        <v>2</v>
      </c>
    </row>
    <row r="444" spans="1:5" x14ac:dyDescent="0.25">
      <c r="A444">
        <v>443</v>
      </c>
      <c r="B444" s="2">
        <v>1</v>
      </c>
      <c r="C444" s="3">
        <v>2</v>
      </c>
    </row>
    <row r="445" spans="1:5" x14ac:dyDescent="0.25">
      <c r="A445">
        <v>444</v>
      </c>
      <c r="B445" s="2">
        <v>1</v>
      </c>
      <c r="C445" s="3">
        <v>2</v>
      </c>
    </row>
    <row r="446" spans="1:5" x14ac:dyDescent="0.25">
      <c r="A446">
        <v>445</v>
      </c>
      <c r="B446" s="2">
        <v>1</v>
      </c>
      <c r="C446" s="3">
        <v>2</v>
      </c>
    </row>
    <row r="447" spans="1:5" x14ac:dyDescent="0.25">
      <c r="A447">
        <v>446</v>
      </c>
      <c r="B447" s="2">
        <v>1</v>
      </c>
      <c r="D447" s="4">
        <v>3</v>
      </c>
      <c r="E447" s="5">
        <v>4</v>
      </c>
    </row>
    <row r="448" spans="1:5" x14ac:dyDescent="0.25">
      <c r="A448">
        <v>447</v>
      </c>
      <c r="B448" s="2">
        <v>1</v>
      </c>
      <c r="D448" s="4">
        <v>3</v>
      </c>
      <c r="E448" s="5">
        <v>4</v>
      </c>
    </row>
    <row r="449" spans="1:5" x14ac:dyDescent="0.25">
      <c r="A449">
        <v>448</v>
      </c>
      <c r="D449" s="4">
        <v>3</v>
      </c>
      <c r="E449" s="5">
        <v>4</v>
      </c>
    </row>
    <row r="450" spans="1:5" x14ac:dyDescent="0.25">
      <c r="A450">
        <v>449</v>
      </c>
      <c r="D450" s="4">
        <v>3</v>
      </c>
      <c r="E450" s="5">
        <v>4</v>
      </c>
    </row>
    <row r="451" spans="1:5" x14ac:dyDescent="0.25">
      <c r="A451">
        <v>450</v>
      </c>
      <c r="D451" s="4">
        <v>3</v>
      </c>
      <c r="E451" s="5">
        <v>4</v>
      </c>
    </row>
    <row r="452" spans="1:5" x14ac:dyDescent="0.25">
      <c r="A452">
        <v>451</v>
      </c>
      <c r="D452" s="4">
        <v>3</v>
      </c>
      <c r="E452" s="5">
        <v>4</v>
      </c>
    </row>
    <row r="453" spans="1:5" x14ac:dyDescent="0.25">
      <c r="A453">
        <v>452</v>
      </c>
      <c r="D453" s="4">
        <v>3</v>
      </c>
      <c r="E453" s="5">
        <v>4</v>
      </c>
    </row>
    <row r="454" spans="1:5" x14ac:dyDescent="0.25">
      <c r="A454">
        <v>453</v>
      </c>
      <c r="D454" s="4">
        <v>3</v>
      </c>
      <c r="E454" s="5">
        <v>4</v>
      </c>
    </row>
    <row r="455" spans="1:5" x14ac:dyDescent="0.25">
      <c r="A455">
        <v>454</v>
      </c>
      <c r="D455" s="4">
        <v>3</v>
      </c>
      <c r="E455" s="5">
        <v>4</v>
      </c>
    </row>
    <row r="456" spans="1:5" x14ac:dyDescent="0.25">
      <c r="A456">
        <v>455</v>
      </c>
    </row>
    <row r="457" spans="1:5" x14ac:dyDescent="0.25">
      <c r="A457">
        <v>456</v>
      </c>
    </row>
    <row r="458" spans="1:5" x14ac:dyDescent="0.25">
      <c r="A458">
        <v>457</v>
      </c>
    </row>
    <row r="459" spans="1:5" x14ac:dyDescent="0.25">
      <c r="A459">
        <v>458</v>
      </c>
    </row>
    <row r="460" spans="1:5" x14ac:dyDescent="0.25">
      <c r="A460">
        <v>459</v>
      </c>
    </row>
    <row r="461" spans="1:5" x14ac:dyDescent="0.25">
      <c r="A461">
        <v>460</v>
      </c>
    </row>
    <row r="462" spans="1:5" x14ac:dyDescent="0.25">
      <c r="A462">
        <v>461</v>
      </c>
    </row>
    <row r="463" spans="1:5" x14ac:dyDescent="0.25">
      <c r="A463">
        <v>462</v>
      </c>
      <c r="B463" s="2">
        <v>1</v>
      </c>
    </row>
    <row r="464" spans="1:5" x14ac:dyDescent="0.25">
      <c r="A464">
        <v>463</v>
      </c>
      <c r="B464" s="2">
        <v>1</v>
      </c>
    </row>
    <row r="465" spans="1:5" x14ac:dyDescent="0.25">
      <c r="A465">
        <v>464</v>
      </c>
      <c r="B465" s="2">
        <v>1</v>
      </c>
      <c r="C465" s="3">
        <v>2</v>
      </c>
    </row>
    <row r="466" spans="1:5" x14ac:dyDescent="0.25">
      <c r="A466">
        <v>465</v>
      </c>
      <c r="B466" s="2">
        <v>1</v>
      </c>
      <c r="C466" s="3">
        <v>2</v>
      </c>
    </row>
    <row r="467" spans="1:5" x14ac:dyDescent="0.25">
      <c r="A467">
        <v>466</v>
      </c>
      <c r="B467" s="2">
        <v>1</v>
      </c>
      <c r="C467" s="3">
        <v>2</v>
      </c>
    </row>
    <row r="468" spans="1:5" x14ac:dyDescent="0.25">
      <c r="A468">
        <v>467</v>
      </c>
      <c r="B468" s="2">
        <v>1</v>
      </c>
      <c r="C468" s="3">
        <v>2</v>
      </c>
    </row>
    <row r="469" spans="1:5" x14ac:dyDescent="0.25">
      <c r="A469">
        <v>468</v>
      </c>
      <c r="B469" s="2">
        <v>1</v>
      </c>
      <c r="C469" s="3">
        <v>2</v>
      </c>
    </row>
    <row r="470" spans="1:5" x14ac:dyDescent="0.25">
      <c r="A470">
        <v>469</v>
      </c>
      <c r="B470" s="2">
        <v>1</v>
      </c>
      <c r="C470" s="3">
        <v>2</v>
      </c>
      <c r="E470" s="5">
        <v>4</v>
      </c>
    </row>
    <row r="471" spans="1:5" x14ac:dyDescent="0.25">
      <c r="A471">
        <v>470</v>
      </c>
      <c r="C471" s="3">
        <v>2</v>
      </c>
      <c r="D471" s="4">
        <v>3</v>
      </c>
      <c r="E471" s="5">
        <v>4</v>
      </c>
    </row>
    <row r="472" spans="1:5" x14ac:dyDescent="0.25">
      <c r="A472">
        <v>471</v>
      </c>
      <c r="D472" s="4">
        <v>3</v>
      </c>
      <c r="E472" s="5">
        <v>4</v>
      </c>
    </row>
    <row r="473" spans="1:5" x14ac:dyDescent="0.25">
      <c r="A473">
        <v>472</v>
      </c>
      <c r="D473" s="4">
        <v>3</v>
      </c>
      <c r="E473" s="5">
        <v>4</v>
      </c>
    </row>
    <row r="474" spans="1:5" x14ac:dyDescent="0.25">
      <c r="A474">
        <v>473</v>
      </c>
      <c r="D474" s="4">
        <v>3</v>
      </c>
      <c r="E474" s="5">
        <v>4</v>
      </c>
    </row>
    <row r="475" spans="1:5" x14ac:dyDescent="0.25">
      <c r="A475">
        <v>474</v>
      </c>
      <c r="D475" s="4">
        <v>3</v>
      </c>
      <c r="E475" s="5">
        <v>4</v>
      </c>
    </row>
    <row r="476" spans="1:5" x14ac:dyDescent="0.25">
      <c r="A476">
        <v>475</v>
      </c>
      <c r="D476" s="4">
        <v>3</v>
      </c>
      <c r="E476" s="5">
        <v>4</v>
      </c>
    </row>
    <row r="477" spans="1:5" x14ac:dyDescent="0.25">
      <c r="A477">
        <v>476</v>
      </c>
      <c r="D477" s="4">
        <v>3</v>
      </c>
      <c r="E477" s="5">
        <v>4</v>
      </c>
    </row>
    <row r="478" spans="1:5" x14ac:dyDescent="0.25">
      <c r="A478">
        <v>477</v>
      </c>
      <c r="D478" s="4">
        <v>3</v>
      </c>
      <c r="E478" s="5">
        <v>4</v>
      </c>
    </row>
    <row r="479" spans="1:5" x14ac:dyDescent="0.25">
      <c r="A479">
        <v>478</v>
      </c>
    </row>
    <row r="480" spans="1:5" x14ac:dyDescent="0.25">
      <c r="A480">
        <v>479</v>
      </c>
    </row>
    <row r="481" spans="1:5" x14ac:dyDescent="0.25">
      <c r="A481">
        <v>480</v>
      </c>
    </row>
    <row r="482" spans="1:5" x14ac:dyDescent="0.25">
      <c r="A482">
        <v>481</v>
      </c>
    </row>
    <row r="483" spans="1:5" x14ac:dyDescent="0.25">
      <c r="A483">
        <v>482</v>
      </c>
    </row>
    <row r="484" spans="1:5" x14ac:dyDescent="0.25">
      <c r="A484">
        <v>483</v>
      </c>
    </row>
    <row r="485" spans="1:5" x14ac:dyDescent="0.25">
      <c r="A485">
        <v>484</v>
      </c>
      <c r="C485" s="3">
        <v>2</v>
      </c>
    </row>
    <row r="486" spans="1:5" x14ac:dyDescent="0.25">
      <c r="A486">
        <v>485</v>
      </c>
      <c r="B486" s="2">
        <v>1</v>
      </c>
      <c r="C486" s="3">
        <v>2</v>
      </c>
    </row>
    <row r="487" spans="1:5" x14ac:dyDescent="0.25">
      <c r="A487">
        <v>486</v>
      </c>
      <c r="B487" s="2">
        <v>1</v>
      </c>
      <c r="C487" s="3">
        <v>2</v>
      </c>
    </row>
    <row r="488" spans="1:5" x14ac:dyDescent="0.25">
      <c r="A488">
        <v>487</v>
      </c>
      <c r="B488" s="2">
        <v>1</v>
      </c>
      <c r="C488" s="3">
        <v>2</v>
      </c>
    </row>
    <row r="489" spans="1:5" x14ac:dyDescent="0.25">
      <c r="A489">
        <v>488</v>
      </c>
      <c r="B489" s="2">
        <v>1</v>
      </c>
      <c r="C489" s="3">
        <v>2</v>
      </c>
    </row>
    <row r="490" spans="1:5" x14ac:dyDescent="0.25">
      <c r="A490">
        <v>489</v>
      </c>
      <c r="B490" s="2">
        <v>1</v>
      </c>
      <c r="C490" s="3">
        <v>2</v>
      </c>
    </row>
    <row r="491" spans="1:5" x14ac:dyDescent="0.25">
      <c r="A491">
        <v>490</v>
      </c>
      <c r="B491" s="2">
        <v>1</v>
      </c>
      <c r="C491" s="3">
        <v>2</v>
      </c>
    </row>
    <row r="492" spans="1:5" x14ac:dyDescent="0.25">
      <c r="A492">
        <v>491</v>
      </c>
      <c r="B492" s="2">
        <v>1</v>
      </c>
      <c r="C492" s="3">
        <v>2</v>
      </c>
    </row>
    <row r="493" spans="1:5" x14ac:dyDescent="0.25">
      <c r="A493">
        <v>492</v>
      </c>
      <c r="B493" s="2">
        <v>1</v>
      </c>
      <c r="E493" s="5">
        <v>4</v>
      </c>
    </row>
    <row r="494" spans="1:5" x14ac:dyDescent="0.25">
      <c r="A494">
        <v>493</v>
      </c>
      <c r="B494" s="2">
        <v>1</v>
      </c>
      <c r="D494" s="4">
        <v>3</v>
      </c>
      <c r="E494" s="5">
        <v>4</v>
      </c>
    </row>
    <row r="495" spans="1:5" x14ac:dyDescent="0.25">
      <c r="A495">
        <v>494</v>
      </c>
      <c r="D495" s="4">
        <v>3</v>
      </c>
      <c r="E495" s="5">
        <v>4</v>
      </c>
    </row>
    <row r="496" spans="1:5" x14ac:dyDescent="0.25">
      <c r="A496">
        <v>495</v>
      </c>
      <c r="D496" s="4">
        <v>3</v>
      </c>
      <c r="E496" s="5">
        <v>4</v>
      </c>
    </row>
    <row r="497" spans="1:5" x14ac:dyDescent="0.25">
      <c r="A497">
        <v>496</v>
      </c>
      <c r="D497" s="4">
        <v>3</v>
      </c>
      <c r="E497" s="5">
        <v>4</v>
      </c>
    </row>
    <row r="498" spans="1:5" x14ac:dyDescent="0.25">
      <c r="A498">
        <v>497</v>
      </c>
      <c r="D498" s="4">
        <v>3</v>
      </c>
      <c r="E498" s="5">
        <v>4</v>
      </c>
    </row>
    <row r="499" spans="1:5" x14ac:dyDescent="0.25">
      <c r="A499">
        <v>498</v>
      </c>
      <c r="D499" s="4">
        <v>3</v>
      </c>
      <c r="E499" s="5">
        <v>4</v>
      </c>
    </row>
    <row r="500" spans="1:5" x14ac:dyDescent="0.25">
      <c r="A500">
        <v>499</v>
      </c>
      <c r="D500" s="4">
        <v>3</v>
      </c>
      <c r="E500" s="5">
        <v>4</v>
      </c>
    </row>
    <row r="501" spans="1:5" x14ac:dyDescent="0.25">
      <c r="A501">
        <v>500</v>
      </c>
      <c r="D501" s="4">
        <v>3</v>
      </c>
      <c r="E501" s="5">
        <v>4</v>
      </c>
    </row>
    <row r="502" spans="1:5" x14ac:dyDescent="0.25">
      <c r="A502">
        <v>501</v>
      </c>
    </row>
    <row r="503" spans="1:5" x14ac:dyDescent="0.25">
      <c r="A503">
        <v>502</v>
      </c>
      <c r="C503" s="3">
        <v>2</v>
      </c>
    </row>
    <row r="504" spans="1:5" x14ac:dyDescent="0.25">
      <c r="A504">
        <v>503</v>
      </c>
      <c r="C504" s="3">
        <v>2</v>
      </c>
    </row>
    <row r="505" spans="1:5" x14ac:dyDescent="0.25">
      <c r="A505">
        <v>504</v>
      </c>
      <c r="C505" s="3">
        <v>2</v>
      </c>
    </row>
    <row r="506" spans="1:5" x14ac:dyDescent="0.25">
      <c r="A506">
        <v>505</v>
      </c>
      <c r="C506" s="3">
        <v>2</v>
      </c>
    </row>
    <row r="507" spans="1:5" x14ac:dyDescent="0.25">
      <c r="A507">
        <v>506</v>
      </c>
      <c r="C507" s="3">
        <v>2</v>
      </c>
    </row>
    <row r="508" spans="1:5" x14ac:dyDescent="0.25">
      <c r="A508">
        <v>507</v>
      </c>
      <c r="B508" s="2">
        <v>1</v>
      </c>
      <c r="C508" s="3">
        <v>2</v>
      </c>
    </row>
    <row r="509" spans="1:5" x14ac:dyDescent="0.25">
      <c r="A509">
        <v>508</v>
      </c>
      <c r="B509" s="2">
        <v>1</v>
      </c>
      <c r="C509" s="3">
        <v>2</v>
      </c>
    </row>
    <row r="510" spans="1:5" x14ac:dyDescent="0.25">
      <c r="A510">
        <v>509</v>
      </c>
      <c r="B510" s="2">
        <v>1</v>
      </c>
      <c r="C510" s="3">
        <v>2</v>
      </c>
    </row>
    <row r="511" spans="1:5" x14ac:dyDescent="0.25">
      <c r="A511">
        <v>510</v>
      </c>
      <c r="B511" s="2">
        <v>1</v>
      </c>
      <c r="C511" s="3">
        <v>2</v>
      </c>
    </row>
    <row r="512" spans="1:5" x14ac:dyDescent="0.25">
      <c r="A512">
        <v>511</v>
      </c>
      <c r="B512" s="2">
        <v>1</v>
      </c>
    </row>
    <row r="513" spans="1:5" x14ac:dyDescent="0.25">
      <c r="A513">
        <v>512</v>
      </c>
      <c r="B513" s="2">
        <v>1</v>
      </c>
    </row>
    <row r="514" spans="1:5" x14ac:dyDescent="0.25">
      <c r="A514">
        <v>513</v>
      </c>
      <c r="B514" s="2">
        <v>1</v>
      </c>
    </row>
    <row r="515" spans="1:5" x14ac:dyDescent="0.25">
      <c r="A515">
        <v>514</v>
      </c>
      <c r="B515" s="2">
        <v>1</v>
      </c>
      <c r="D515" s="4">
        <v>3</v>
      </c>
      <c r="E515" s="5">
        <v>4</v>
      </c>
    </row>
    <row r="516" spans="1:5" x14ac:dyDescent="0.25">
      <c r="A516">
        <v>515</v>
      </c>
      <c r="D516" s="4">
        <v>3</v>
      </c>
      <c r="E516" s="5">
        <v>4</v>
      </c>
    </row>
    <row r="517" spans="1:5" x14ac:dyDescent="0.25">
      <c r="A517">
        <v>516</v>
      </c>
      <c r="D517" s="4">
        <v>3</v>
      </c>
      <c r="E517" s="5">
        <v>4</v>
      </c>
    </row>
    <row r="518" spans="1:5" x14ac:dyDescent="0.25">
      <c r="A518">
        <v>517</v>
      </c>
      <c r="D518" s="4">
        <v>3</v>
      </c>
      <c r="E518" s="5">
        <v>4</v>
      </c>
    </row>
    <row r="519" spans="1:5" x14ac:dyDescent="0.25">
      <c r="A519">
        <v>518</v>
      </c>
      <c r="D519" s="4">
        <v>3</v>
      </c>
      <c r="E519" s="5">
        <v>4</v>
      </c>
    </row>
    <row r="520" spans="1:5" x14ac:dyDescent="0.25">
      <c r="A520">
        <v>519</v>
      </c>
      <c r="D520" s="4">
        <v>3</v>
      </c>
      <c r="E520" s="5">
        <v>4</v>
      </c>
    </row>
    <row r="521" spans="1:5" x14ac:dyDescent="0.25">
      <c r="A521">
        <v>520</v>
      </c>
      <c r="D521" s="4">
        <v>3</v>
      </c>
      <c r="E521" s="5">
        <v>4</v>
      </c>
    </row>
    <row r="522" spans="1:5" x14ac:dyDescent="0.25">
      <c r="A522">
        <v>521</v>
      </c>
      <c r="D522" s="4">
        <v>3</v>
      </c>
      <c r="E522" s="5">
        <v>4</v>
      </c>
    </row>
    <row r="523" spans="1:5" x14ac:dyDescent="0.25">
      <c r="A523">
        <v>522</v>
      </c>
      <c r="D523" s="4">
        <v>3</v>
      </c>
    </row>
    <row r="524" spans="1:5" x14ac:dyDescent="0.25">
      <c r="A524">
        <v>523</v>
      </c>
    </row>
    <row r="525" spans="1:5" x14ac:dyDescent="0.25">
      <c r="A525">
        <v>524</v>
      </c>
    </row>
    <row r="526" spans="1:5" x14ac:dyDescent="0.25">
      <c r="A526">
        <v>525</v>
      </c>
    </row>
    <row r="527" spans="1:5" x14ac:dyDescent="0.25">
      <c r="A527">
        <v>526</v>
      </c>
    </row>
    <row r="528" spans="1:5" x14ac:dyDescent="0.25">
      <c r="A528">
        <v>527</v>
      </c>
    </row>
    <row r="529" spans="1:5" x14ac:dyDescent="0.25">
      <c r="A529">
        <v>528</v>
      </c>
      <c r="C529" s="3">
        <v>2</v>
      </c>
    </row>
    <row r="530" spans="1:5" x14ac:dyDescent="0.25">
      <c r="A530">
        <v>529</v>
      </c>
      <c r="C530" s="3">
        <v>2</v>
      </c>
    </row>
    <row r="531" spans="1:5" x14ac:dyDescent="0.25">
      <c r="A531">
        <v>530</v>
      </c>
      <c r="C531" s="3">
        <v>2</v>
      </c>
    </row>
    <row r="532" spans="1:5" x14ac:dyDescent="0.25">
      <c r="A532">
        <v>531</v>
      </c>
      <c r="B532" s="2">
        <v>1</v>
      </c>
      <c r="C532" s="3">
        <v>2</v>
      </c>
    </row>
    <row r="533" spans="1:5" x14ac:dyDescent="0.25">
      <c r="A533">
        <v>532</v>
      </c>
      <c r="B533" s="2">
        <v>1</v>
      </c>
      <c r="C533" s="3">
        <v>2</v>
      </c>
    </row>
    <row r="534" spans="1:5" x14ac:dyDescent="0.25">
      <c r="A534">
        <v>533</v>
      </c>
      <c r="B534" s="2">
        <v>1</v>
      </c>
      <c r="C534" s="3">
        <v>2</v>
      </c>
    </row>
    <row r="535" spans="1:5" x14ac:dyDescent="0.25">
      <c r="A535">
        <v>534</v>
      </c>
      <c r="B535" s="2">
        <v>1</v>
      </c>
      <c r="C535" s="3">
        <v>2</v>
      </c>
    </row>
    <row r="536" spans="1:5" x14ac:dyDescent="0.25">
      <c r="A536">
        <v>535</v>
      </c>
      <c r="B536" s="2">
        <v>1</v>
      </c>
      <c r="C536" s="3">
        <v>2</v>
      </c>
    </row>
    <row r="537" spans="1:5" x14ac:dyDescent="0.25">
      <c r="A537">
        <v>536</v>
      </c>
      <c r="B537" s="2">
        <v>1</v>
      </c>
    </row>
    <row r="538" spans="1:5" x14ac:dyDescent="0.25">
      <c r="A538">
        <v>537</v>
      </c>
      <c r="B538" s="2">
        <v>1</v>
      </c>
    </row>
    <row r="539" spans="1:5" x14ac:dyDescent="0.25">
      <c r="A539">
        <v>538</v>
      </c>
      <c r="B539" s="2">
        <v>1</v>
      </c>
    </row>
    <row r="540" spans="1:5" x14ac:dyDescent="0.25">
      <c r="A540">
        <v>539</v>
      </c>
    </row>
    <row r="541" spans="1:5" x14ac:dyDescent="0.25">
      <c r="A541">
        <v>540</v>
      </c>
      <c r="D541" s="4">
        <v>3</v>
      </c>
      <c r="E541" s="5">
        <v>4</v>
      </c>
    </row>
    <row r="542" spans="1:5" x14ac:dyDescent="0.25">
      <c r="A542">
        <v>541</v>
      </c>
      <c r="D542" s="4">
        <v>3</v>
      </c>
      <c r="E542" s="5">
        <v>4</v>
      </c>
    </row>
    <row r="543" spans="1:5" x14ac:dyDescent="0.25">
      <c r="A543">
        <v>542</v>
      </c>
      <c r="D543" s="4">
        <v>3</v>
      </c>
      <c r="E543" s="5">
        <v>4</v>
      </c>
    </row>
    <row r="544" spans="1:5" x14ac:dyDescent="0.25">
      <c r="A544">
        <v>543</v>
      </c>
      <c r="D544" s="4">
        <v>3</v>
      </c>
      <c r="E544" s="5">
        <v>4</v>
      </c>
    </row>
    <row r="545" spans="1:5" x14ac:dyDescent="0.25">
      <c r="A545">
        <v>544</v>
      </c>
      <c r="D545" s="4">
        <v>3</v>
      </c>
      <c r="E545" s="5">
        <v>4</v>
      </c>
    </row>
    <row r="546" spans="1:5" x14ac:dyDescent="0.25">
      <c r="A546">
        <v>545</v>
      </c>
      <c r="D546" s="4">
        <v>3</v>
      </c>
      <c r="E546" s="5">
        <v>4</v>
      </c>
    </row>
    <row r="547" spans="1:5" x14ac:dyDescent="0.25">
      <c r="A547">
        <v>546</v>
      </c>
      <c r="D547" s="4">
        <v>3</v>
      </c>
      <c r="E547" s="5">
        <v>4</v>
      </c>
    </row>
    <row r="548" spans="1:5" x14ac:dyDescent="0.25">
      <c r="A548">
        <v>547</v>
      </c>
      <c r="C548" s="3">
        <v>2</v>
      </c>
      <c r="D548" s="4">
        <v>3</v>
      </c>
      <c r="E548" s="5">
        <v>4</v>
      </c>
    </row>
    <row r="549" spans="1:5" x14ac:dyDescent="0.25">
      <c r="A549">
        <v>548</v>
      </c>
      <c r="C549" s="3">
        <v>2</v>
      </c>
      <c r="E549" s="5">
        <v>4</v>
      </c>
    </row>
    <row r="550" spans="1:5" x14ac:dyDescent="0.25">
      <c r="A550">
        <v>549</v>
      </c>
      <c r="C550" s="3">
        <v>2</v>
      </c>
    </row>
    <row r="551" spans="1:5" x14ac:dyDescent="0.25">
      <c r="A551">
        <v>550</v>
      </c>
      <c r="C551" s="3">
        <v>2</v>
      </c>
    </row>
    <row r="552" spans="1:5" x14ac:dyDescent="0.25">
      <c r="A552">
        <v>551</v>
      </c>
      <c r="C552" s="3">
        <v>2</v>
      </c>
    </row>
    <row r="553" spans="1:5" x14ac:dyDescent="0.25">
      <c r="A553">
        <v>552</v>
      </c>
      <c r="B553" s="2">
        <v>1</v>
      </c>
      <c r="C553" s="3">
        <v>2</v>
      </c>
    </row>
    <row r="554" spans="1:5" x14ac:dyDescent="0.25">
      <c r="A554">
        <v>553</v>
      </c>
      <c r="B554" s="2">
        <v>1</v>
      </c>
      <c r="C554" s="3">
        <v>2</v>
      </c>
    </row>
    <row r="555" spans="1:5" x14ac:dyDescent="0.25">
      <c r="A555">
        <v>554</v>
      </c>
      <c r="B555" s="2">
        <v>1</v>
      </c>
      <c r="C555" s="3">
        <v>2</v>
      </c>
    </row>
    <row r="556" spans="1:5" x14ac:dyDescent="0.25">
      <c r="A556">
        <v>555</v>
      </c>
      <c r="B556" s="2">
        <v>1</v>
      </c>
      <c r="C556" s="3">
        <v>2</v>
      </c>
    </row>
    <row r="557" spans="1:5" x14ac:dyDescent="0.25">
      <c r="A557">
        <v>556</v>
      </c>
      <c r="B557" s="2">
        <v>1</v>
      </c>
      <c r="C557" s="3">
        <v>2</v>
      </c>
    </row>
    <row r="558" spans="1:5" x14ac:dyDescent="0.25">
      <c r="A558">
        <v>557</v>
      </c>
      <c r="B558" s="2">
        <v>1</v>
      </c>
    </row>
    <row r="559" spans="1:5" x14ac:dyDescent="0.25">
      <c r="A559">
        <v>558</v>
      </c>
      <c r="B559" s="2">
        <v>1</v>
      </c>
    </row>
    <row r="560" spans="1:5" x14ac:dyDescent="0.25">
      <c r="A560">
        <v>559</v>
      </c>
      <c r="B560" s="2">
        <v>1</v>
      </c>
    </row>
    <row r="561" spans="1:5" x14ac:dyDescent="0.25">
      <c r="A561">
        <v>560</v>
      </c>
      <c r="B561" s="2">
        <v>1</v>
      </c>
    </row>
    <row r="562" spans="1:5" x14ac:dyDescent="0.25">
      <c r="A562">
        <v>561</v>
      </c>
      <c r="E562" s="5">
        <v>4</v>
      </c>
    </row>
    <row r="563" spans="1:5" x14ac:dyDescent="0.25">
      <c r="A563">
        <v>562</v>
      </c>
      <c r="D563" s="4">
        <v>3</v>
      </c>
      <c r="E563" s="5">
        <v>4</v>
      </c>
    </row>
    <row r="564" spans="1:5" x14ac:dyDescent="0.25">
      <c r="A564">
        <v>563</v>
      </c>
      <c r="D564" s="4">
        <v>3</v>
      </c>
      <c r="E564" s="5">
        <v>4</v>
      </c>
    </row>
    <row r="565" spans="1:5" x14ac:dyDescent="0.25">
      <c r="A565">
        <v>564</v>
      </c>
      <c r="D565" s="4">
        <v>3</v>
      </c>
      <c r="E565" s="5">
        <v>4</v>
      </c>
    </row>
    <row r="566" spans="1:5" x14ac:dyDescent="0.25">
      <c r="A566">
        <v>565</v>
      </c>
      <c r="D566" s="4">
        <v>3</v>
      </c>
      <c r="E566" s="5">
        <v>4</v>
      </c>
    </row>
    <row r="567" spans="1:5" x14ac:dyDescent="0.25">
      <c r="A567">
        <v>566</v>
      </c>
      <c r="D567" s="4">
        <v>3</v>
      </c>
      <c r="E567" s="5">
        <v>4</v>
      </c>
    </row>
    <row r="568" spans="1:5" x14ac:dyDescent="0.25">
      <c r="A568">
        <v>567</v>
      </c>
      <c r="D568" s="4">
        <v>3</v>
      </c>
      <c r="E568" s="5">
        <v>4</v>
      </c>
    </row>
    <row r="569" spans="1:5" x14ac:dyDescent="0.25">
      <c r="A569">
        <v>568</v>
      </c>
      <c r="C569" s="3">
        <v>2</v>
      </c>
      <c r="D569" s="4">
        <v>3</v>
      </c>
      <c r="E569" s="5">
        <v>4</v>
      </c>
    </row>
    <row r="570" spans="1:5" x14ac:dyDescent="0.25">
      <c r="A570">
        <v>569</v>
      </c>
      <c r="C570" s="3">
        <v>2</v>
      </c>
      <c r="D570" s="4">
        <v>3</v>
      </c>
      <c r="E570" s="5">
        <v>4</v>
      </c>
    </row>
    <row r="571" spans="1:5" x14ac:dyDescent="0.25">
      <c r="A571">
        <v>570</v>
      </c>
      <c r="C571" s="3">
        <v>2</v>
      </c>
      <c r="D571" s="4">
        <v>3</v>
      </c>
    </row>
    <row r="572" spans="1:5" x14ac:dyDescent="0.25">
      <c r="A572">
        <v>571</v>
      </c>
      <c r="C572" s="3">
        <v>2</v>
      </c>
      <c r="D572" s="4">
        <v>3</v>
      </c>
    </row>
    <row r="573" spans="1:5" x14ac:dyDescent="0.25">
      <c r="A573">
        <v>572</v>
      </c>
      <c r="C573" s="3">
        <v>2</v>
      </c>
    </row>
    <row r="574" spans="1:5" x14ac:dyDescent="0.25">
      <c r="A574">
        <v>573</v>
      </c>
      <c r="C574" s="3">
        <v>2</v>
      </c>
    </row>
    <row r="575" spans="1:5" x14ac:dyDescent="0.25">
      <c r="A575">
        <v>574</v>
      </c>
      <c r="C575" s="3">
        <v>2</v>
      </c>
    </row>
    <row r="576" spans="1:5" x14ac:dyDescent="0.25">
      <c r="A576">
        <v>575</v>
      </c>
      <c r="C576" s="3">
        <v>2</v>
      </c>
    </row>
    <row r="577" spans="1:5" x14ac:dyDescent="0.25">
      <c r="A577">
        <v>576</v>
      </c>
      <c r="B577" s="2">
        <v>1</v>
      </c>
      <c r="C577" s="3">
        <v>2</v>
      </c>
    </row>
    <row r="578" spans="1:5" x14ac:dyDescent="0.25">
      <c r="A578">
        <v>577</v>
      </c>
      <c r="B578" s="2">
        <v>1</v>
      </c>
      <c r="C578" s="3">
        <v>2</v>
      </c>
    </row>
    <row r="579" spans="1:5" x14ac:dyDescent="0.25">
      <c r="A579">
        <v>578</v>
      </c>
      <c r="B579" s="2">
        <v>1</v>
      </c>
      <c r="C579" s="3">
        <v>2</v>
      </c>
    </row>
    <row r="580" spans="1:5" x14ac:dyDescent="0.25">
      <c r="A580">
        <v>579</v>
      </c>
      <c r="B580" s="2">
        <v>1</v>
      </c>
    </row>
    <row r="581" spans="1:5" x14ac:dyDescent="0.25">
      <c r="A581">
        <v>580</v>
      </c>
      <c r="B581" s="2">
        <v>1</v>
      </c>
    </row>
    <row r="582" spans="1:5" x14ac:dyDescent="0.25">
      <c r="A582">
        <v>581</v>
      </c>
      <c r="B582" s="2">
        <v>1</v>
      </c>
    </row>
    <row r="583" spans="1:5" x14ac:dyDescent="0.25">
      <c r="A583">
        <v>582</v>
      </c>
      <c r="B583" s="2">
        <v>1</v>
      </c>
    </row>
    <row r="584" spans="1:5" x14ac:dyDescent="0.25">
      <c r="A584">
        <v>583</v>
      </c>
      <c r="B584" s="2">
        <v>1</v>
      </c>
    </row>
    <row r="585" spans="1:5" x14ac:dyDescent="0.25">
      <c r="A585">
        <v>584</v>
      </c>
      <c r="B585" s="2">
        <v>1</v>
      </c>
      <c r="E585" s="5">
        <v>4</v>
      </c>
    </row>
    <row r="586" spans="1:5" x14ac:dyDescent="0.25">
      <c r="A586">
        <v>585</v>
      </c>
      <c r="B586" s="2">
        <v>1</v>
      </c>
      <c r="E586" s="5">
        <v>4</v>
      </c>
    </row>
    <row r="587" spans="1:5" x14ac:dyDescent="0.25">
      <c r="A587">
        <v>586</v>
      </c>
      <c r="B587" s="2">
        <v>1</v>
      </c>
      <c r="E587" s="5">
        <v>4</v>
      </c>
    </row>
    <row r="588" spans="1:5" x14ac:dyDescent="0.25">
      <c r="A588">
        <v>587</v>
      </c>
      <c r="D588" s="4">
        <v>3</v>
      </c>
      <c r="E588" s="5">
        <v>4</v>
      </c>
    </row>
    <row r="589" spans="1:5" x14ac:dyDescent="0.25">
      <c r="A589">
        <v>588</v>
      </c>
      <c r="D589" s="4">
        <v>3</v>
      </c>
      <c r="E589" s="5">
        <v>4</v>
      </c>
    </row>
    <row r="590" spans="1:5" x14ac:dyDescent="0.25">
      <c r="A590">
        <v>589</v>
      </c>
      <c r="D590" s="4">
        <v>3</v>
      </c>
      <c r="E590" s="5">
        <v>4</v>
      </c>
    </row>
    <row r="591" spans="1:5" x14ac:dyDescent="0.25">
      <c r="A591">
        <v>590</v>
      </c>
      <c r="D591" s="4">
        <v>3</v>
      </c>
      <c r="E591" s="5">
        <v>4</v>
      </c>
    </row>
    <row r="592" spans="1:5" x14ac:dyDescent="0.25">
      <c r="A592">
        <v>591</v>
      </c>
      <c r="C592" s="3">
        <v>2</v>
      </c>
      <c r="D592" s="4">
        <v>3</v>
      </c>
      <c r="E592" s="5">
        <v>4</v>
      </c>
    </row>
    <row r="593" spans="1:5" x14ac:dyDescent="0.25">
      <c r="A593">
        <v>592</v>
      </c>
      <c r="C593" s="3">
        <v>2</v>
      </c>
      <c r="D593" s="4">
        <v>3</v>
      </c>
      <c r="E593" s="5">
        <v>4</v>
      </c>
    </row>
    <row r="594" spans="1:5" x14ac:dyDescent="0.25">
      <c r="A594">
        <v>593</v>
      </c>
      <c r="C594" s="3">
        <v>2</v>
      </c>
      <c r="D594" s="4">
        <v>3</v>
      </c>
      <c r="E594" s="5">
        <v>4</v>
      </c>
    </row>
    <row r="595" spans="1:5" x14ac:dyDescent="0.25">
      <c r="A595">
        <v>594</v>
      </c>
      <c r="C595" s="3">
        <v>2</v>
      </c>
      <c r="D595" s="4">
        <v>3</v>
      </c>
      <c r="E595" s="5">
        <v>4</v>
      </c>
    </row>
    <row r="596" spans="1:5" x14ac:dyDescent="0.25">
      <c r="A596">
        <v>595</v>
      </c>
      <c r="C596" s="3">
        <v>2</v>
      </c>
      <c r="D596" s="4">
        <v>3</v>
      </c>
    </row>
    <row r="597" spans="1:5" x14ac:dyDescent="0.25">
      <c r="A597">
        <v>596</v>
      </c>
      <c r="C597" s="3">
        <v>2</v>
      </c>
      <c r="D597" s="4">
        <v>3</v>
      </c>
    </row>
    <row r="598" spans="1:5" x14ac:dyDescent="0.25">
      <c r="A598">
        <v>597</v>
      </c>
      <c r="C598" s="3">
        <v>2</v>
      </c>
      <c r="D598" s="4">
        <v>3</v>
      </c>
    </row>
    <row r="599" spans="1:5" x14ac:dyDescent="0.25">
      <c r="A599">
        <v>598</v>
      </c>
      <c r="C599" s="3">
        <v>2</v>
      </c>
      <c r="D599" s="4">
        <v>3</v>
      </c>
    </row>
    <row r="600" spans="1:5" x14ac:dyDescent="0.25">
      <c r="A600">
        <v>599</v>
      </c>
      <c r="C600" s="3">
        <v>2</v>
      </c>
      <c r="D600" s="4">
        <v>3</v>
      </c>
    </row>
    <row r="601" spans="1:5" x14ac:dyDescent="0.25">
      <c r="A601">
        <v>600</v>
      </c>
      <c r="C601" s="3">
        <v>2</v>
      </c>
      <c r="D601" s="4">
        <v>3</v>
      </c>
    </row>
    <row r="602" spans="1:5" x14ac:dyDescent="0.25">
      <c r="A602">
        <v>601</v>
      </c>
      <c r="B602" s="2">
        <v>1</v>
      </c>
      <c r="C602" s="3">
        <v>2</v>
      </c>
    </row>
    <row r="603" spans="1:5" x14ac:dyDescent="0.25">
      <c r="A603">
        <v>602</v>
      </c>
      <c r="B603" s="2">
        <v>1</v>
      </c>
      <c r="C603" s="3">
        <v>2</v>
      </c>
    </row>
    <row r="604" spans="1:5" x14ac:dyDescent="0.25">
      <c r="A604">
        <v>603</v>
      </c>
      <c r="B604" s="2">
        <v>1</v>
      </c>
      <c r="C604" s="3">
        <v>2</v>
      </c>
    </row>
    <row r="605" spans="1:5" x14ac:dyDescent="0.25">
      <c r="A605">
        <v>604</v>
      </c>
      <c r="B605" s="2">
        <v>1</v>
      </c>
      <c r="C605" s="3">
        <v>2</v>
      </c>
    </row>
    <row r="606" spans="1:5" x14ac:dyDescent="0.25">
      <c r="A606">
        <v>605</v>
      </c>
      <c r="B606" s="2">
        <v>1</v>
      </c>
      <c r="C606" s="3">
        <v>2</v>
      </c>
    </row>
    <row r="607" spans="1:5" x14ac:dyDescent="0.25">
      <c r="A607">
        <v>606</v>
      </c>
      <c r="B607" s="2">
        <v>1</v>
      </c>
      <c r="C607" s="3">
        <v>2</v>
      </c>
    </row>
    <row r="608" spans="1:5" x14ac:dyDescent="0.25">
      <c r="A608">
        <v>607</v>
      </c>
      <c r="B608" s="2">
        <v>1</v>
      </c>
    </row>
    <row r="609" spans="1:5" x14ac:dyDescent="0.25">
      <c r="A609">
        <v>608</v>
      </c>
      <c r="B609" s="2">
        <v>1</v>
      </c>
    </row>
    <row r="610" spans="1:5" x14ac:dyDescent="0.25">
      <c r="A610">
        <v>609</v>
      </c>
      <c r="B610" s="2">
        <v>1</v>
      </c>
      <c r="E610" s="5">
        <v>4</v>
      </c>
    </row>
    <row r="611" spans="1:5" x14ac:dyDescent="0.25">
      <c r="A611">
        <v>610</v>
      </c>
      <c r="B611" s="2">
        <v>1</v>
      </c>
      <c r="E611" s="5">
        <v>4</v>
      </c>
    </row>
    <row r="612" spans="1:5" x14ac:dyDescent="0.25">
      <c r="A612">
        <v>611</v>
      </c>
      <c r="B612" s="2">
        <v>1</v>
      </c>
      <c r="E612" s="5">
        <v>4</v>
      </c>
    </row>
    <row r="613" spans="1:5" x14ac:dyDescent="0.25">
      <c r="A613">
        <v>612</v>
      </c>
      <c r="B613" s="2">
        <v>1</v>
      </c>
      <c r="E613" s="5">
        <v>4</v>
      </c>
    </row>
    <row r="614" spans="1:5" x14ac:dyDescent="0.25">
      <c r="A614">
        <v>613</v>
      </c>
      <c r="B614" s="2">
        <v>1</v>
      </c>
      <c r="E614" s="5">
        <v>4</v>
      </c>
    </row>
    <row r="615" spans="1:5" x14ac:dyDescent="0.25">
      <c r="A615">
        <v>614</v>
      </c>
      <c r="B615" s="2">
        <v>1</v>
      </c>
      <c r="E615" s="5">
        <v>4</v>
      </c>
    </row>
    <row r="616" spans="1:5" x14ac:dyDescent="0.25">
      <c r="A616">
        <v>615</v>
      </c>
      <c r="B616" s="2">
        <v>1</v>
      </c>
      <c r="E616" s="5">
        <v>4</v>
      </c>
    </row>
    <row r="617" spans="1:5" x14ac:dyDescent="0.25">
      <c r="A617">
        <v>616</v>
      </c>
      <c r="B617" s="2">
        <v>1</v>
      </c>
      <c r="D617" s="4">
        <v>3</v>
      </c>
      <c r="E617" s="5">
        <v>4</v>
      </c>
    </row>
    <row r="618" spans="1:5" x14ac:dyDescent="0.25">
      <c r="A618">
        <v>617</v>
      </c>
      <c r="B618" s="2">
        <v>1</v>
      </c>
      <c r="D618" s="4">
        <v>3</v>
      </c>
      <c r="E618" s="5">
        <v>4</v>
      </c>
    </row>
    <row r="619" spans="1:5" x14ac:dyDescent="0.25">
      <c r="A619">
        <v>618</v>
      </c>
      <c r="B619" s="2">
        <v>1</v>
      </c>
      <c r="D619" s="4">
        <v>3</v>
      </c>
      <c r="E619" s="5">
        <v>4</v>
      </c>
    </row>
    <row r="620" spans="1:5" x14ac:dyDescent="0.25">
      <c r="A620">
        <v>619</v>
      </c>
      <c r="B620" s="2">
        <v>1</v>
      </c>
      <c r="D620" s="4">
        <v>3</v>
      </c>
      <c r="E620" s="5">
        <v>4</v>
      </c>
    </row>
    <row r="621" spans="1:5" x14ac:dyDescent="0.25">
      <c r="A621">
        <v>620</v>
      </c>
      <c r="C621" s="3">
        <v>2</v>
      </c>
      <c r="D621" s="4">
        <v>3</v>
      </c>
      <c r="E621" s="5">
        <v>4</v>
      </c>
    </row>
    <row r="622" spans="1:5" x14ac:dyDescent="0.25">
      <c r="A622">
        <v>621</v>
      </c>
      <c r="C622" s="3">
        <v>2</v>
      </c>
      <c r="D622" s="4">
        <v>3</v>
      </c>
      <c r="E622" s="5">
        <v>4</v>
      </c>
    </row>
    <row r="623" spans="1:5" x14ac:dyDescent="0.25">
      <c r="A623">
        <v>622</v>
      </c>
      <c r="C623" s="3">
        <v>2</v>
      </c>
      <c r="D623" s="4">
        <v>3</v>
      </c>
      <c r="E623" s="5">
        <v>4</v>
      </c>
    </row>
    <row r="624" spans="1:5" x14ac:dyDescent="0.25">
      <c r="A624">
        <v>623</v>
      </c>
      <c r="C624" s="3">
        <v>2</v>
      </c>
      <c r="D624" s="4">
        <v>3</v>
      </c>
      <c r="E624" s="5">
        <v>4</v>
      </c>
    </row>
    <row r="625" spans="1:5" x14ac:dyDescent="0.25">
      <c r="A625">
        <v>624</v>
      </c>
      <c r="C625" s="3">
        <v>2</v>
      </c>
      <c r="D625" s="4">
        <v>3</v>
      </c>
      <c r="E625" s="5">
        <v>4</v>
      </c>
    </row>
    <row r="626" spans="1:5" x14ac:dyDescent="0.25">
      <c r="A626">
        <v>625</v>
      </c>
      <c r="C626" s="3">
        <v>2</v>
      </c>
      <c r="D626" s="4">
        <v>3</v>
      </c>
      <c r="E626" s="5">
        <v>4</v>
      </c>
    </row>
    <row r="627" spans="1:5" x14ac:dyDescent="0.25">
      <c r="A627">
        <v>626</v>
      </c>
      <c r="C627" s="3">
        <v>2</v>
      </c>
      <c r="D627" s="4">
        <v>3</v>
      </c>
      <c r="E627" s="5">
        <v>4</v>
      </c>
    </row>
    <row r="628" spans="1:5" x14ac:dyDescent="0.25">
      <c r="A628">
        <v>627</v>
      </c>
      <c r="C628" s="3">
        <v>2</v>
      </c>
      <c r="D628" s="4">
        <v>3</v>
      </c>
    </row>
    <row r="629" spans="1:5" x14ac:dyDescent="0.25">
      <c r="A629">
        <v>628</v>
      </c>
      <c r="C629" s="3">
        <v>2</v>
      </c>
      <c r="D629" s="4">
        <v>3</v>
      </c>
    </row>
    <row r="630" spans="1:5" x14ac:dyDescent="0.25">
      <c r="A630">
        <v>629</v>
      </c>
      <c r="C630" s="3">
        <v>2</v>
      </c>
      <c r="D630" s="4">
        <v>3</v>
      </c>
    </row>
    <row r="631" spans="1:5" x14ac:dyDescent="0.25">
      <c r="A631">
        <v>630</v>
      </c>
      <c r="C631" s="3">
        <v>2</v>
      </c>
      <c r="D631" s="4">
        <v>3</v>
      </c>
    </row>
    <row r="632" spans="1:5" x14ac:dyDescent="0.25">
      <c r="A632">
        <v>631</v>
      </c>
      <c r="C632" s="3">
        <v>2</v>
      </c>
      <c r="D632" s="4">
        <v>3</v>
      </c>
    </row>
    <row r="633" spans="1:5" x14ac:dyDescent="0.25">
      <c r="A633">
        <v>632</v>
      </c>
      <c r="B633" s="2">
        <v>1</v>
      </c>
      <c r="C633" s="3">
        <v>2</v>
      </c>
      <c r="D633" s="4">
        <v>3</v>
      </c>
    </row>
    <row r="634" spans="1:5" x14ac:dyDescent="0.25">
      <c r="A634">
        <v>633</v>
      </c>
      <c r="B634" s="2">
        <v>1</v>
      </c>
      <c r="C634" s="3">
        <v>2</v>
      </c>
      <c r="D634" s="4">
        <v>3</v>
      </c>
    </row>
    <row r="635" spans="1:5" x14ac:dyDescent="0.25">
      <c r="A635">
        <v>634</v>
      </c>
      <c r="B635" s="2">
        <v>1</v>
      </c>
      <c r="C635" s="3">
        <v>2</v>
      </c>
      <c r="D635" s="4">
        <v>3</v>
      </c>
    </row>
    <row r="636" spans="1:5" x14ac:dyDescent="0.25">
      <c r="A636">
        <v>635</v>
      </c>
      <c r="B636" s="2">
        <v>1</v>
      </c>
      <c r="C636" s="3">
        <v>2</v>
      </c>
      <c r="D636" s="4">
        <v>3</v>
      </c>
    </row>
    <row r="637" spans="1:5" x14ac:dyDescent="0.25">
      <c r="A637">
        <v>636</v>
      </c>
      <c r="B637" s="2">
        <v>1</v>
      </c>
      <c r="C637" s="3">
        <v>2</v>
      </c>
      <c r="D637" s="4">
        <v>3</v>
      </c>
    </row>
    <row r="638" spans="1:5" x14ac:dyDescent="0.25">
      <c r="A638">
        <v>637</v>
      </c>
      <c r="B638" s="2">
        <v>1</v>
      </c>
      <c r="C638" s="3">
        <v>2</v>
      </c>
      <c r="D638" s="4">
        <v>3</v>
      </c>
    </row>
    <row r="639" spans="1:5" x14ac:dyDescent="0.25">
      <c r="A639">
        <v>638</v>
      </c>
      <c r="B639" s="2">
        <v>1</v>
      </c>
      <c r="C639" s="3">
        <v>2</v>
      </c>
      <c r="D639" s="4">
        <v>3</v>
      </c>
    </row>
    <row r="640" spans="1:5" x14ac:dyDescent="0.25">
      <c r="A640">
        <v>639</v>
      </c>
      <c r="B640" s="2">
        <v>1</v>
      </c>
      <c r="C640" s="3">
        <v>2</v>
      </c>
    </row>
    <row r="641" spans="1:6" x14ac:dyDescent="0.25">
      <c r="A641">
        <v>640</v>
      </c>
      <c r="B641" s="2">
        <v>1</v>
      </c>
      <c r="C641" s="3">
        <v>2</v>
      </c>
    </row>
    <row r="642" spans="1:6" x14ac:dyDescent="0.25">
      <c r="A642">
        <v>641</v>
      </c>
      <c r="B642" s="2">
        <v>1</v>
      </c>
      <c r="C642" s="3">
        <v>2</v>
      </c>
    </row>
    <row r="643" spans="1:6" x14ac:dyDescent="0.25">
      <c r="A643">
        <v>642</v>
      </c>
      <c r="B643" s="2">
        <v>1</v>
      </c>
    </row>
    <row r="644" spans="1:6" x14ac:dyDescent="0.25">
      <c r="A644">
        <v>643</v>
      </c>
      <c r="B644" s="2">
        <v>1</v>
      </c>
    </row>
    <row r="645" spans="1:6" x14ac:dyDescent="0.25">
      <c r="A645">
        <v>644</v>
      </c>
      <c r="B645" s="2">
        <v>1</v>
      </c>
      <c r="E645" s="5">
        <v>4</v>
      </c>
      <c r="F645" t="s">
        <v>22</v>
      </c>
    </row>
    <row r="646" spans="1:6" x14ac:dyDescent="0.25">
      <c r="A646">
        <v>645</v>
      </c>
    </row>
    <row r="647" spans="1:6" x14ac:dyDescent="0.25">
      <c r="A647">
        <v>646</v>
      </c>
      <c r="F647" t="s">
        <v>22</v>
      </c>
    </row>
    <row r="648" spans="1:6" x14ac:dyDescent="0.25">
      <c r="A648">
        <v>647</v>
      </c>
      <c r="C648" s="3">
        <v>2</v>
      </c>
    </row>
    <row r="649" spans="1:6" x14ac:dyDescent="0.25">
      <c r="A649">
        <v>648</v>
      </c>
      <c r="C649" s="3">
        <v>2</v>
      </c>
    </row>
    <row r="650" spans="1:6" x14ac:dyDescent="0.25">
      <c r="A650">
        <v>649</v>
      </c>
      <c r="C650" s="3">
        <v>2</v>
      </c>
    </row>
    <row r="651" spans="1:6" x14ac:dyDescent="0.25">
      <c r="A651">
        <v>650</v>
      </c>
      <c r="C651" s="3">
        <v>2</v>
      </c>
    </row>
    <row r="652" spans="1:6" x14ac:dyDescent="0.25">
      <c r="A652">
        <v>651</v>
      </c>
      <c r="C652" s="3">
        <v>2</v>
      </c>
    </row>
    <row r="653" spans="1:6" x14ac:dyDescent="0.25">
      <c r="A653">
        <v>652</v>
      </c>
      <c r="C653" s="3">
        <v>2</v>
      </c>
    </row>
    <row r="654" spans="1:6" x14ac:dyDescent="0.25">
      <c r="A654">
        <v>653</v>
      </c>
      <c r="B654" s="2">
        <v>1</v>
      </c>
      <c r="C654" s="3">
        <v>2</v>
      </c>
    </row>
    <row r="655" spans="1:6" x14ac:dyDescent="0.25">
      <c r="A655">
        <v>654</v>
      </c>
      <c r="B655" s="2">
        <v>1</v>
      </c>
      <c r="C655" s="3">
        <v>2</v>
      </c>
    </row>
    <row r="656" spans="1:6" x14ac:dyDescent="0.25">
      <c r="A656">
        <v>655</v>
      </c>
      <c r="B656" s="2">
        <v>1</v>
      </c>
      <c r="C656" s="3">
        <v>2</v>
      </c>
    </row>
    <row r="657" spans="1:5" x14ac:dyDescent="0.25">
      <c r="A657">
        <v>656</v>
      </c>
      <c r="B657" s="2">
        <v>1</v>
      </c>
      <c r="C657" s="3">
        <v>2</v>
      </c>
    </row>
    <row r="658" spans="1:5" x14ac:dyDescent="0.25">
      <c r="A658">
        <v>657</v>
      </c>
      <c r="B658" s="2">
        <v>1</v>
      </c>
      <c r="C658" s="3">
        <v>2</v>
      </c>
    </row>
    <row r="659" spans="1:5" x14ac:dyDescent="0.25">
      <c r="A659">
        <v>658</v>
      </c>
      <c r="B659" s="2">
        <v>1</v>
      </c>
      <c r="C659" s="3">
        <v>2</v>
      </c>
    </row>
    <row r="660" spans="1:5" x14ac:dyDescent="0.25">
      <c r="A660">
        <v>659</v>
      </c>
      <c r="B660" s="2">
        <v>1</v>
      </c>
      <c r="E660" s="5">
        <v>4</v>
      </c>
    </row>
    <row r="661" spans="1:5" x14ac:dyDescent="0.25">
      <c r="A661">
        <v>660</v>
      </c>
      <c r="B661" s="2">
        <v>1</v>
      </c>
      <c r="D661" s="4">
        <v>3</v>
      </c>
      <c r="E661" s="5">
        <v>4</v>
      </c>
    </row>
    <row r="662" spans="1:5" x14ac:dyDescent="0.25">
      <c r="A662">
        <v>661</v>
      </c>
      <c r="B662" s="2">
        <v>1</v>
      </c>
      <c r="D662" s="4">
        <v>3</v>
      </c>
      <c r="E662" s="5">
        <v>4</v>
      </c>
    </row>
    <row r="663" spans="1:5" x14ac:dyDescent="0.25">
      <c r="A663">
        <v>662</v>
      </c>
      <c r="B663" s="2">
        <v>1</v>
      </c>
      <c r="D663" s="4">
        <v>3</v>
      </c>
      <c r="E663" s="5">
        <v>4</v>
      </c>
    </row>
    <row r="664" spans="1:5" x14ac:dyDescent="0.25">
      <c r="A664">
        <v>663</v>
      </c>
      <c r="D664" s="4">
        <v>3</v>
      </c>
      <c r="E664" s="5">
        <v>4</v>
      </c>
    </row>
    <row r="665" spans="1:5" x14ac:dyDescent="0.25">
      <c r="A665">
        <v>664</v>
      </c>
      <c r="D665" s="4">
        <v>3</v>
      </c>
      <c r="E665" s="5">
        <v>4</v>
      </c>
    </row>
    <row r="666" spans="1:5" x14ac:dyDescent="0.25">
      <c r="A666">
        <v>665</v>
      </c>
      <c r="D666" s="4">
        <v>3</v>
      </c>
      <c r="E666" s="5">
        <v>4</v>
      </c>
    </row>
    <row r="667" spans="1:5" x14ac:dyDescent="0.25">
      <c r="A667">
        <v>666</v>
      </c>
      <c r="D667" s="4">
        <v>3</v>
      </c>
      <c r="E667" s="5">
        <v>4</v>
      </c>
    </row>
    <row r="668" spans="1:5" x14ac:dyDescent="0.25">
      <c r="A668">
        <v>667</v>
      </c>
      <c r="D668" s="4">
        <v>3</v>
      </c>
      <c r="E668" s="5">
        <v>4</v>
      </c>
    </row>
    <row r="669" spans="1:5" x14ac:dyDescent="0.25">
      <c r="A669">
        <v>668</v>
      </c>
      <c r="D669" s="4">
        <v>3</v>
      </c>
      <c r="E669" s="5">
        <v>4</v>
      </c>
    </row>
    <row r="670" spans="1:5" x14ac:dyDescent="0.25">
      <c r="A670">
        <v>669</v>
      </c>
      <c r="D670" s="4">
        <v>3</v>
      </c>
    </row>
    <row r="671" spans="1:5" x14ac:dyDescent="0.25">
      <c r="A671">
        <v>670</v>
      </c>
    </row>
    <row r="672" spans="1:5" x14ac:dyDescent="0.25">
      <c r="A672">
        <v>671</v>
      </c>
    </row>
    <row r="673" spans="1:5" x14ac:dyDescent="0.25">
      <c r="A673">
        <v>672</v>
      </c>
      <c r="C673" s="3">
        <v>2</v>
      </c>
    </row>
    <row r="674" spans="1:5" x14ac:dyDescent="0.25">
      <c r="A674">
        <v>673</v>
      </c>
      <c r="C674" s="3">
        <v>2</v>
      </c>
    </row>
    <row r="675" spans="1:5" x14ac:dyDescent="0.25">
      <c r="A675">
        <v>674</v>
      </c>
      <c r="C675" s="3">
        <v>2</v>
      </c>
    </row>
    <row r="676" spans="1:5" x14ac:dyDescent="0.25">
      <c r="A676">
        <v>675</v>
      </c>
      <c r="C676" s="3">
        <v>2</v>
      </c>
    </row>
    <row r="677" spans="1:5" x14ac:dyDescent="0.25">
      <c r="A677">
        <v>676</v>
      </c>
      <c r="C677" s="3">
        <v>2</v>
      </c>
    </row>
    <row r="678" spans="1:5" x14ac:dyDescent="0.25">
      <c r="A678">
        <v>677</v>
      </c>
      <c r="B678" s="2">
        <v>1</v>
      </c>
      <c r="C678" s="3">
        <v>2</v>
      </c>
    </row>
    <row r="679" spans="1:5" x14ac:dyDescent="0.25">
      <c r="A679">
        <v>678</v>
      </c>
      <c r="B679" s="2">
        <v>1</v>
      </c>
      <c r="C679" s="3">
        <v>2</v>
      </c>
    </row>
    <row r="680" spans="1:5" x14ac:dyDescent="0.25">
      <c r="A680">
        <v>679</v>
      </c>
      <c r="B680" s="2">
        <v>1</v>
      </c>
      <c r="C680" s="3">
        <v>2</v>
      </c>
    </row>
    <row r="681" spans="1:5" x14ac:dyDescent="0.25">
      <c r="A681">
        <v>680</v>
      </c>
      <c r="B681" s="2">
        <v>1</v>
      </c>
      <c r="C681" s="3">
        <v>2</v>
      </c>
    </row>
    <row r="682" spans="1:5" x14ac:dyDescent="0.25">
      <c r="A682">
        <v>681</v>
      </c>
      <c r="B682" s="2">
        <v>1</v>
      </c>
      <c r="C682" s="3">
        <v>2</v>
      </c>
    </row>
    <row r="683" spans="1:5" x14ac:dyDescent="0.25">
      <c r="A683">
        <v>682</v>
      </c>
      <c r="B683" s="2">
        <v>1</v>
      </c>
      <c r="E683" s="5">
        <v>4</v>
      </c>
    </row>
    <row r="684" spans="1:5" x14ac:dyDescent="0.25">
      <c r="A684">
        <v>683</v>
      </c>
      <c r="B684" s="2">
        <v>1</v>
      </c>
      <c r="D684" s="4">
        <v>3</v>
      </c>
      <c r="E684" s="5">
        <v>4</v>
      </c>
    </row>
    <row r="685" spans="1:5" x14ac:dyDescent="0.25">
      <c r="A685">
        <v>684</v>
      </c>
      <c r="B685" s="2">
        <v>1</v>
      </c>
      <c r="D685" s="4">
        <v>3</v>
      </c>
      <c r="E685" s="5">
        <v>4</v>
      </c>
    </row>
    <row r="686" spans="1:5" x14ac:dyDescent="0.25">
      <c r="A686">
        <v>685</v>
      </c>
      <c r="D686" s="4">
        <v>3</v>
      </c>
      <c r="E686" s="5">
        <v>4</v>
      </c>
    </row>
    <row r="687" spans="1:5" x14ac:dyDescent="0.25">
      <c r="A687">
        <v>686</v>
      </c>
      <c r="D687" s="4">
        <v>3</v>
      </c>
      <c r="E687" s="5">
        <v>4</v>
      </c>
    </row>
    <row r="688" spans="1:5" x14ac:dyDescent="0.25">
      <c r="A688">
        <v>687</v>
      </c>
      <c r="D688" s="4">
        <v>3</v>
      </c>
      <c r="E688" s="5">
        <v>4</v>
      </c>
    </row>
    <row r="689" spans="1:5" x14ac:dyDescent="0.25">
      <c r="A689">
        <v>688</v>
      </c>
      <c r="D689" s="4">
        <v>3</v>
      </c>
      <c r="E689" s="5">
        <v>4</v>
      </c>
    </row>
    <row r="690" spans="1:5" x14ac:dyDescent="0.25">
      <c r="A690">
        <v>689</v>
      </c>
      <c r="D690" s="4">
        <v>3</v>
      </c>
      <c r="E690" s="5">
        <v>4</v>
      </c>
    </row>
    <row r="691" spans="1:5" x14ac:dyDescent="0.25">
      <c r="A691">
        <v>690</v>
      </c>
      <c r="D691" s="4">
        <v>3</v>
      </c>
      <c r="E691" s="5">
        <v>4</v>
      </c>
    </row>
    <row r="692" spans="1:5" x14ac:dyDescent="0.25">
      <c r="A692">
        <v>691</v>
      </c>
      <c r="D692" s="4">
        <v>3</v>
      </c>
      <c r="E692" s="5">
        <v>4</v>
      </c>
    </row>
    <row r="693" spans="1:5" x14ac:dyDescent="0.25">
      <c r="A693">
        <v>692</v>
      </c>
      <c r="D693" s="4">
        <v>3</v>
      </c>
    </row>
    <row r="694" spans="1:5" x14ac:dyDescent="0.25">
      <c r="A694">
        <v>693</v>
      </c>
    </row>
    <row r="695" spans="1:5" x14ac:dyDescent="0.25">
      <c r="A695">
        <v>694</v>
      </c>
    </row>
    <row r="696" spans="1:5" x14ac:dyDescent="0.25">
      <c r="A696">
        <v>695</v>
      </c>
      <c r="C696" s="3">
        <v>2</v>
      </c>
    </row>
    <row r="697" spans="1:5" x14ac:dyDescent="0.25">
      <c r="A697">
        <v>696</v>
      </c>
      <c r="C697" s="3">
        <v>2</v>
      </c>
    </row>
    <row r="698" spans="1:5" x14ac:dyDescent="0.25">
      <c r="A698">
        <v>697</v>
      </c>
      <c r="C698" s="3">
        <v>2</v>
      </c>
    </row>
    <row r="699" spans="1:5" x14ac:dyDescent="0.25">
      <c r="A699">
        <v>698</v>
      </c>
      <c r="C699" s="3">
        <v>2</v>
      </c>
    </row>
    <row r="700" spans="1:5" x14ac:dyDescent="0.25">
      <c r="A700">
        <v>699</v>
      </c>
      <c r="B700" s="2">
        <v>1</v>
      </c>
      <c r="C700" s="3">
        <v>2</v>
      </c>
    </row>
    <row r="701" spans="1:5" x14ac:dyDescent="0.25">
      <c r="A701">
        <v>700</v>
      </c>
      <c r="B701" s="2">
        <v>1</v>
      </c>
      <c r="C701" s="3">
        <v>2</v>
      </c>
    </row>
    <row r="702" spans="1:5" x14ac:dyDescent="0.25">
      <c r="A702">
        <v>701</v>
      </c>
      <c r="B702" s="2">
        <v>1</v>
      </c>
      <c r="C702" s="3">
        <v>2</v>
      </c>
    </row>
    <row r="703" spans="1:5" x14ac:dyDescent="0.25">
      <c r="A703">
        <v>702</v>
      </c>
      <c r="B703" s="2">
        <v>1</v>
      </c>
      <c r="C703" s="3">
        <v>2</v>
      </c>
    </row>
    <row r="704" spans="1:5" x14ac:dyDescent="0.25">
      <c r="A704">
        <v>703</v>
      </c>
      <c r="B704" s="2">
        <v>1</v>
      </c>
      <c r="C704" s="3">
        <v>2</v>
      </c>
    </row>
    <row r="705" spans="1:5" x14ac:dyDescent="0.25">
      <c r="A705">
        <v>704</v>
      </c>
      <c r="B705" s="2">
        <v>1</v>
      </c>
      <c r="C705" s="3">
        <v>2</v>
      </c>
    </row>
    <row r="706" spans="1:5" x14ac:dyDescent="0.25">
      <c r="A706">
        <v>705</v>
      </c>
      <c r="B706" s="2">
        <v>1</v>
      </c>
    </row>
    <row r="707" spans="1:5" x14ac:dyDescent="0.25">
      <c r="A707">
        <v>706</v>
      </c>
      <c r="B707" s="2">
        <v>1</v>
      </c>
      <c r="D707" s="4">
        <v>3</v>
      </c>
      <c r="E707" s="5">
        <v>4</v>
      </c>
    </row>
    <row r="708" spans="1:5" x14ac:dyDescent="0.25">
      <c r="A708">
        <v>707</v>
      </c>
      <c r="B708" s="2">
        <v>1</v>
      </c>
      <c r="D708" s="4">
        <v>3</v>
      </c>
      <c r="E708" s="5">
        <v>4</v>
      </c>
    </row>
    <row r="709" spans="1:5" x14ac:dyDescent="0.25">
      <c r="A709">
        <v>708</v>
      </c>
      <c r="D709" s="4">
        <v>3</v>
      </c>
      <c r="E709" s="5">
        <v>4</v>
      </c>
    </row>
    <row r="710" spans="1:5" x14ac:dyDescent="0.25">
      <c r="A710">
        <v>709</v>
      </c>
      <c r="D710" s="4">
        <v>3</v>
      </c>
      <c r="E710" s="5">
        <v>4</v>
      </c>
    </row>
    <row r="711" spans="1:5" x14ac:dyDescent="0.25">
      <c r="A711">
        <v>710</v>
      </c>
      <c r="D711" s="4">
        <v>3</v>
      </c>
      <c r="E711" s="5">
        <v>4</v>
      </c>
    </row>
    <row r="712" spans="1:5" x14ac:dyDescent="0.25">
      <c r="A712">
        <v>711</v>
      </c>
      <c r="D712" s="4">
        <v>3</v>
      </c>
      <c r="E712" s="5">
        <v>4</v>
      </c>
    </row>
    <row r="713" spans="1:5" x14ac:dyDescent="0.25">
      <c r="A713">
        <v>712</v>
      </c>
      <c r="D713" s="4">
        <v>3</v>
      </c>
      <c r="E713" s="5">
        <v>4</v>
      </c>
    </row>
    <row r="714" spans="1:5" x14ac:dyDescent="0.25">
      <c r="A714">
        <v>713</v>
      </c>
      <c r="D714" s="4">
        <v>3</v>
      </c>
      <c r="E714" s="5">
        <v>4</v>
      </c>
    </row>
    <row r="715" spans="1:5" x14ac:dyDescent="0.25">
      <c r="A715">
        <v>714</v>
      </c>
      <c r="D715" s="4">
        <v>3</v>
      </c>
      <c r="E715" s="5">
        <v>4</v>
      </c>
    </row>
    <row r="716" spans="1:5" x14ac:dyDescent="0.25">
      <c r="A716">
        <v>715</v>
      </c>
    </row>
    <row r="717" spans="1:5" x14ac:dyDescent="0.25">
      <c r="A717">
        <v>716</v>
      </c>
    </row>
    <row r="718" spans="1:5" x14ac:dyDescent="0.25">
      <c r="A718">
        <v>717</v>
      </c>
    </row>
    <row r="719" spans="1:5" x14ac:dyDescent="0.25">
      <c r="A719">
        <v>718</v>
      </c>
    </row>
    <row r="720" spans="1:5" x14ac:dyDescent="0.25">
      <c r="A720">
        <v>719</v>
      </c>
    </row>
    <row r="721" spans="1:5" x14ac:dyDescent="0.25">
      <c r="A721">
        <v>720</v>
      </c>
      <c r="C721" s="3">
        <v>2</v>
      </c>
    </row>
    <row r="722" spans="1:5" x14ac:dyDescent="0.25">
      <c r="A722">
        <v>721</v>
      </c>
      <c r="C722" s="3">
        <v>2</v>
      </c>
    </row>
    <row r="723" spans="1:5" x14ac:dyDescent="0.25">
      <c r="A723">
        <v>722</v>
      </c>
      <c r="C723" s="3">
        <v>2</v>
      </c>
    </row>
    <row r="724" spans="1:5" x14ac:dyDescent="0.25">
      <c r="A724">
        <v>723</v>
      </c>
      <c r="B724" s="2">
        <v>1</v>
      </c>
      <c r="C724" s="3">
        <v>2</v>
      </c>
    </row>
    <row r="725" spans="1:5" x14ac:dyDescent="0.25">
      <c r="A725">
        <v>724</v>
      </c>
      <c r="B725" s="2">
        <v>1</v>
      </c>
      <c r="C725" s="3">
        <v>2</v>
      </c>
    </row>
    <row r="726" spans="1:5" x14ac:dyDescent="0.25">
      <c r="A726">
        <v>725</v>
      </c>
      <c r="B726" s="2">
        <v>1</v>
      </c>
      <c r="C726" s="3">
        <v>2</v>
      </c>
    </row>
    <row r="727" spans="1:5" x14ac:dyDescent="0.25">
      <c r="A727">
        <v>726</v>
      </c>
      <c r="B727" s="2">
        <v>1</v>
      </c>
      <c r="C727" s="3">
        <v>2</v>
      </c>
    </row>
    <row r="728" spans="1:5" x14ac:dyDescent="0.25">
      <c r="A728">
        <v>727</v>
      </c>
      <c r="B728" s="2">
        <v>1</v>
      </c>
      <c r="C728" s="3">
        <v>2</v>
      </c>
    </row>
    <row r="729" spans="1:5" x14ac:dyDescent="0.25">
      <c r="A729">
        <v>728</v>
      </c>
      <c r="B729" s="2">
        <v>1</v>
      </c>
      <c r="E729" s="5">
        <v>4</v>
      </c>
    </row>
    <row r="730" spans="1:5" x14ac:dyDescent="0.25">
      <c r="A730">
        <v>729</v>
      </c>
      <c r="B730" s="2">
        <v>1</v>
      </c>
      <c r="D730" s="4">
        <v>3</v>
      </c>
      <c r="E730" s="5">
        <v>4</v>
      </c>
    </row>
    <row r="731" spans="1:5" x14ac:dyDescent="0.25">
      <c r="A731">
        <v>730</v>
      </c>
      <c r="D731" s="4">
        <v>3</v>
      </c>
      <c r="E731" s="5">
        <v>4</v>
      </c>
    </row>
    <row r="732" spans="1:5" x14ac:dyDescent="0.25">
      <c r="A732">
        <v>731</v>
      </c>
      <c r="D732" s="4">
        <v>3</v>
      </c>
      <c r="E732" s="5">
        <v>4</v>
      </c>
    </row>
    <row r="733" spans="1:5" x14ac:dyDescent="0.25">
      <c r="A733">
        <v>732</v>
      </c>
      <c r="D733" s="4">
        <v>3</v>
      </c>
      <c r="E733" s="5">
        <v>4</v>
      </c>
    </row>
    <row r="734" spans="1:5" x14ac:dyDescent="0.25">
      <c r="A734">
        <v>733</v>
      </c>
      <c r="D734" s="4">
        <v>3</v>
      </c>
      <c r="E734" s="5">
        <v>4</v>
      </c>
    </row>
    <row r="735" spans="1:5" x14ac:dyDescent="0.25">
      <c r="A735">
        <v>734</v>
      </c>
      <c r="D735" s="4">
        <v>3</v>
      </c>
      <c r="E735" s="5">
        <v>4</v>
      </c>
    </row>
    <row r="736" spans="1:5" x14ac:dyDescent="0.25">
      <c r="A736">
        <v>735</v>
      </c>
      <c r="D736" s="4">
        <v>3</v>
      </c>
      <c r="E736" s="5">
        <v>4</v>
      </c>
    </row>
    <row r="737" spans="1:5" x14ac:dyDescent="0.25">
      <c r="A737">
        <v>736</v>
      </c>
      <c r="D737" s="4">
        <v>3</v>
      </c>
      <c r="E737" s="5">
        <v>4</v>
      </c>
    </row>
    <row r="738" spans="1:5" x14ac:dyDescent="0.25">
      <c r="A738">
        <v>737</v>
      </c>
      <c r="D738" s="4">
        <v>3</v>
      </c>
    </row>
    <row r="739" spans="1:5" x14ac:dyDescent="0.25">
      <c r="A739">
        <v>738</v>
      </c>
    </row>
    <row r="740" spans="1:5" x14ac:dyDescent="0.25">
      <c r="A740">
        <v>739</v>
      </c>
    </row>
    <row r="741" spans="1:5" x14ac:dyDescent="0.25">
      <c r="A741">
        <v>740</v>
      </c>
    </row>
    <row r="742" spans="1:5" x14ac:dyDescent="0.25">
      <c r="A742">
        <v>741</v>
      </c>
    </row>
    <row r="743" spans="1:5" x14ac:dyDescent="0.25">
      <c r="A743">
        <v>742</v>
      </c>
      <c r="C743" s="3">
        <v>2</v>
      </c>
    </row>
    <row r="744" spans="1:5" x14ac:dyDescent="0.25">
      <c r="A744">
        <v>743</v>
      </c>
      <c r="C744" s="3">
        <v>2</v>
      </c>
    </row>
    <row r="745" spans="1:5" x14ac:dyDescent="0.25">
      <c r="A745">
        <v>744</v>
      </c>
      <c r="C745" s="3">
        <v>2</v>
      </c>
    </row>
    <row r="746" spans="1:5" x14ac:dyDescent="0.25">
      <c r="A746">
        <v>745</v>
      </c>
      <c r="B746" s="2">
        <v>1</v>
      </c>
      <c r="C746" s="3">
        <v>2</v>
      </c>
    </row>
    <row r="747" spans="1:5" x14ac:dyDescent="0.25">
      <c r="A747">
        <v>746</v>
      </c>
      <c r="B747" s="2">
        <v>1</v>
      </c>
      <c r="C747" s="3">
        <v>2</v>
      </c>
    </row>
    <row r="748" spans="1:5" x14ac:dyDescent="0.25">
      <c r="A748">
        <v>747</v>
      </c>
      <c r="B748" s="2">
        <v>1</v>
      </c>
      <c r="C748" s="3">
        <v>2</v>
      </c>
    </row>
    <row r="749" spans="1:5" x14ac:dyDescent="0.25">
      <c r="A749">
        <v>748</v>
      </c>
      <c r="B749" s="2">
        <v>1</v>
      </c>
      <c r="C749" s="3">
        <v>2</v>
      </c>
    </row>
    <row r="750" spans="1:5" x14ac:dyDescent="0.25">
      <c r="A750">
        <v>749</v>
      </c>
      <c r="B750" s="2">
        <v>1</v>
      </c>
    </row>
    <row r="751" spans="1:5" x14ac:dyDescent="0.25">
      <c r="A751">
        <v>750</v>
      </c>
      <c r="B751" s="2">
        <v>1</v>
      </c>
    </row>
    <row r="752" spans="1:5" x14ac:dyDescent="0.25">
      <c r="A752">
        <v>751</v>
      </c>
      <c r="B752" s="2">
        <v>1</v>
      </c>
      <c r="D752" s="4">
        <v>3</v>
      </c>
    </row>
    <row r="753" spans="1:5" x14ac:dyDescent="0.25">
      <c r="A753">
        <v>752</v>
      </c>
      <c r="D753" s="4">
        <v>3</v>
      </c>
      <c r="E753" s="5">
        <v>4</v>
      </c>
    </row>
    <row r="754" spans="1:5" x14ac:dyDescent="0.25">
      <c r="A754">
        <v>753</v>
      </c>
      <c r="D754" s="4">
        <v>3</v>
      </c>
      <c r="E754" s="5">
        <v>4</v>
      </c>
    </row>
    <row r="755" spans="1:5" x14ac:dyDescent="0.25">
      <c r="A755">
        <v>754</v>
      </c>
      <c r="D755" s="4">
        <v>3</v>
      </c>
      <c r="E755" s="5">
        <v>4</v>
      </c>
    </row>
    <row r="756" spans="1:5" x14ac:dyDescent="0.25">
      <c r="A756">
        <v>755</v>
      </c>
      <c r="D756" s="4">
        <v>3</v>
      </c>
      <c r="E756" s="5">
        <v>4</v>
      </c>
    </row>
    <row r="757" spans="1:5" x14ac:dyDescent="0.25">
      <c r="A757">
        <v>756</v>
      </c>
      <c r="D757" s="4">
        <v>3</v>
      </c>
      <c r="E757" s="5">
        <v>4</v>
      </c>
    </row>
    <row r="758" spans="1:5" x14ac:dyDescent="0.25">
      <c r="A758">
        <v>757</v>
      </c>
      <c r="D758" s="4">
        <v>3</v>
      </c>
      <c r="E758" s="5">
        <v>4</v>
      </c>
    </row>
    <row r="759" spans="1:5" x14ac:dyDescent="0.25">
      <c r="A759">
        <v>758</v>
      </c>
      <c r="D759" s="4">
        <v>3</v>
      </c>
      <c r="E759" s="5">
        <v>4</v>
      </c>
    </row>
    <row r="760" spans="1:5" x14ac:dyDescent="0.25">
      <c r="A760">
        <v>759</v>
      </c>
    </row>
    <row r="761" spans="1:5" x14ac:dyDescent="0.25">
      <c r="A761">
        <v>760</v>
      </c>
    </row>
    <row r="762" spans="1:5" x14ac:dyDescent="0.25">
      <c r="A762">
        <v>761</v>
      </c>
    </row>
    <row r="763" spans="1:5" x14ac:dyDescent="0.25">
      <c r="A763">
        <v>762</v>
      </c>
      <c r="C763" s="3">
        <v>2</v>
      </c>
    </row>
    <row r="764" spans="1:5" x14ac:dyDescent="0.25">
      <c r="A764">
        <v>763</v>
      </c>
      <c r="C764" s="3">
        <v>2</v>
      </c>
    </row>
    <row r="765" spans="1:5" x14ac:dyDescent="0.25">
      <c r="A765">
        <v>764</v>
      </c>
      <c r="B765" s="2">
        <v>1</v>
      </c>
      <c r="C765" s="3">
        <v>2</v>
      </c>
    </row>
    <row r="766" spans="1:5" x14ac:dyDescent="0.25">
      <c r="A766">
        <v>765</v>
      </c>
      <c r="B766" s="2">
        <v>1</v>
      </c>
      <c r="C766" s="3">
        <v>2</v>
      </c>
    </row>
    <row r="767" spans="1:5" x14ac:dyDescent="0.25">
      <c r="A767">
        <v>766</v>
      </c>
      <c r="B767" s="2">
        <v>1</v>
      </c>
      <c r="C767" s="3">
        <v>2</v>
      </c>
    </row>
    <row r="768" spans="1:5" x14ac:dyDescent="0.25">
      <c r="A768">
        <v>767</v>
      </c>
      <c r="B768" s="2">
        <v>1</v>
      </c>
      <c r="C768" s="3">
        <v>2</v>
      </c>
    </row>
    <row r="769" spans="1:5" x14ac:dyDescent="0.25">
      <c r="A769">
        <v>768</v>
      </c>
      <c r="B769" s="2">
        <v>1</v>
      </c>
      <c r="C769" s="3">
        <v>2</v>
      </c>
    </row>
    <row r="770" spans="1:5" x14ac:dyDescent="0.25">
      <c r="A770">
        <v>769</v>
      </c>
      <c r="B770" s="2">
        <v>1</v>
      </c>
    </row>
    <row r="771" spans="1:5" x14ac:dyDescent="0.25">
      <c r="A771">
        <v>770</v>
      </c>
      <c r="B771" s="2">
        <v>1</v>
      </c>
    </row>
    <row r="772" spans="1:5" x14ac:dyDescent="0.25">
      <c r="A772">
        <v>771</v>
      </c>
      <c r="D772" s="4">
        <v>3</v>
      </c>
    </row>
    <row r="773" spans="1:5" x14ac:dyDescent="0.25">
      <c r="A773">
        <v>772</v>
      </c>
      <c r="D773" s="4">
        <v>3</v>
      </c>
      <c r="E773" s="5">
        <v>4</v>
      </c>
    </row>
    <row r="774" spans="1:5" x14ac:dyDescent="0.25">
      <c r="A774">
        <v>773</v>
      </c>
      <c r="D774" s="4">
        <v>3</v>
      </c>
      <c r="E774" s="5">
        <v>4</v>
      </c>
    </row>
    <row r="775" spans="1:5" x14ac:dyDescent="0.25">
      <c r="A775">
        <v>774</v>
      </c>
      <c r="D775" s="4">
        <v>3</v>
      </c>
      <c r="E775" s="5">
        <v>4</v>
      </c>
    </row>
    <row r="776" spans="1:5" x14ac:dyDescent="0.25">
      <c r="A776">
        <v>775</v>
      </c>
      <c r="D776" s="4">
        <v>3</v>
      </c>
      <c r="E776" s="5">
        <v>4</v>
      </c>
    </row>
    <row r="777" spans="1:5" x14ac:dyDescent="0.25">
      <c r="A777">
        <v>776</v>
      </c>
      <c r="D777" s="4">
        <v>3</v>
      </c>
      <c r="E777" s="5">
        <v>4</v>
      </c>
    </row>
    <row r="778" spans="1:5" x14ac:dyDescent="0.25">
      <c r="A778">
        <v>777</v>
      </c>
      <c r="D778" s="4">
        <v>3</v>
      </c>
      <c r="E778" s="5">
        <v>4</v>
      </c>
    </row>
    <row r="779" spans="1:5" x14ac:dyDescent="0.25">
      <c r="A779">
        <v>778</v>
      </c>
      <c r="D779" s="4">
        <v>3</v>
      </c>
      <c r="E779" s="5">
        <v>4</v>
      </c>
    </row>
    <row r="780" spans="1:5" x14ac:dyDescent="0.25">
      <c r="A780">
        <v>779</v>
      </c>
      <c r="E780" s="5">
        <v>4</v>
      </c>
    </row>
    <row r="781" spans="1:5" x14ac:dyDescent="0.25">
      <c r="A781">
        <v>780</v>
      </c>
    </row>
    <row r="782" spans="1:5" x14ac:dyDescent="0.25">
      <c r="A782">
        <v>781</v>
      </c>
      <c r="C782" s="3">
        <v>2</v>
      </c>
    </row>
    <row r="783" spans="1:5" x14ac:dyDescent="0.25">
      <c r="A783">
        <v>782</v>
      </c>
      <c r="C783" s="3">
        <v>2</v>
      </c>
    </row>
    <row r="784" spans="1:5" x14ac:dyDescent="0.25">
      <c r="A784">
        <v>783</v>
      </c>
      <c r="C784" s="3">
        <v>2</v>
      </c>
    </row>
    <row r="785" spans="1:5" x14ac:dyDescent="0.25">
      <c r="A785">
        <v>784</v>
      </c>
      <c r="C785" s="3">
        <v>2</v>
      </c>
    </row>
    <row r="786" spans="1:5" x14ac:dyDescent="0.25">
      <c r="A786">
        <v>785</v>
      </c>
      <c r="B786" s="2">
        <v>1</v>
      </c>
      <c r="C786" s="3">
        <v>2</v>
      </c>
    </row>
    <row r="787" spans="1:5" x14ac:dyDescent="0.25">
      <c r="A787">
        <v>786</v>
      </c>
      <c r="B787" s="2">
        <v>1</v>
      </c>
      <c r="C787" s="3">
        <v>2</v>
      </c>
    </row>
    <row r="788" spans="1:5" x14ac:dyDescent="0.25">
      <c r="A788">
        <v>787</v>
      </c>
      <c r="B788" s="2">
        <v>1</v>
      </c>
      <c r="C788" s="3">
        <v>2</v>
      </c>
    </row>
    <row r="789" spans="1:5" x14ac:dyDescent="0.25">
      <c r="A789">
        <v>788</v>
      </c>
      <c r="B789" s="2">
        <v>1</v>
      </c>
      <c r="C789" s="3">
        <v>2</v>
      </c>
    </row>
    <row r="790" spans="1:5" x14ac:dyDescent="0.25">
      <c r="A790">
        <v>789</v>
      </c>
      <c r="B790" s="2">
        <v>1</v>
      </c>
    </row>
    <row r="791" spans="1:5" x14ac:dyDescent="0.25">
      <c r="A791">
        <v>790</v>
      </c>
      <c r="B791" s="2">
        <v>1</v>
      </c>
    </row>
    <row r="792" spans="1:5" x14ac:dyDescent="0.25">
      <c r="A792">
        <v>791</v>
      </c>
      <c r="B792" s="2">
        <v>1</v>
      </c>
    </row>
    <row r="793" spans="1:5" x14ac:dyDescent="0.25">
      <c r="A793">
        <v>792</v>
      </c>
      <c r="E793" s="5">
        <v>4</v>
      </c>
    </row>
    <row r="794" spans="1:5" x14ac:dyDescent="0.25">
      <c r="A794">
        <v>793</v>
      </c>
      <c r="E794" s="5">
        <v>4</v>
      </c>
    </row>
    <row r="795" spans="1:5" x14ac:dyDescent="0.25">
      <c r="A795">
        <v>794</v>
      </c>
      <c r="D795" s="4">
        <v>3</v>
      </c>
      <c r="E795" s="5">
        <v>4</v>
      </c>
    </row>
    <row r="796" spans="1:5" x14ac:dyDescent="0.25">
      <c r="A796">
        <v>795</v>
      </c>
      <c r="D796" s="4">
        <v>3</v>
      </c>
      <c r="E796" s="5">
        <v>4</v>
      </c>
    </row>
    <row r="797" spans="1:5" x14ac:dyDescent="0.25">
      <c r="A797">
        <v>796</v>
      </c>
      <c r="D797" s="4">
        <v>3</v>
      </c>
      <c r="E797" s="5">
        <v>4</v>
      </c>
    </row>
    <row r="798" spans="1:5" x14ac:dyDescent="0.25">
      <c r="A798">
        <v>797</v>
      </c>
      <c r="D798" s="4">
        <v>3</v>
      </c>
      <c r="E798" s="5">
        <v>4</v>
      </c>
    </row>
    <row r="799" spans="1:5" x14ac:dyDescent="0.25">
      <c r="A799">
        <v>798</v>
      </c>
      <c r="D799" s="4">
        <v>3</v>
      </c>
      <c r="E799" s="5">
        <v>4</v>
      </c>
    </row>
    <row r="800" spans="1:5" x14ac:dyDescent="0.25">
      <c r="A800">
        <v>799</v>
      </c>
      <c r="D800" s="4">
        <v>3</v>
      </c>
      <c r="E800" s="5">
        <v>4</v>
      </c>
    </row>
    <row r="801" spans="1:5" x14ac:dyDescent="0.25">
      <c r="A801">
        <v>800</v>
      </c>
      <c r="D801" s="4">
        <v>3</v>
      </c>
      <c r="E801" s="5">
        <v>4</v>
      </c>
    </row>
    <row r="802" spans="1:5" x14ac:dyDescent="0.25">
      <c r="A802">
        <v>801</v>
      </c>
      <c r="C802" s="3">
        <v>2</v>
      </c>
    </row>
    <row r="803" spans="1:5" x14ac:dyDescent="0.25">
      <c r="A803">
        <v>802</v>
      </c>
      <c r="C803" s="3">
        <v>2</v>
      </c>
    </row>
    <row r="804" spans="1:5" x14ac:dyDescent="0.25">
      <c r="A804">
        <v>803</v>
      </c>
      <c r="C804" s="3">
        <v>2</v>
      </c>
    </row>
    <row r="805" spans="1:5" x14ac:dyDescent="0.25">
      <c r="A805">
        <v>804</v>
      </c>
      <c r="C805" s="3">
        <v>2</v>
      </c>
    </row>
    <row r="806" spans="1:5" x14ac:dyDescent="0.25">
      <c r="A806">
        <v>805</v>
      </c>
      <c r="C806" s="3">
        <v>2</v>
      </c>
    </row>
    <row r="807" spans="1:5" x14ac:dyDescent="0.25">
      <c r="A807">
        <v>806</v>
      </c>
      <c r="B807" s="2">
        <v>1</v>
      </c>
      <c r="C807" s="3">
        <v>2</v>
      </c>
    </row>
    <row r="808" spans="1:5" x14ac:dyDescent="0.25">
      <c r="A808">
        <v>807</v>
      </c>
      <c r="B808" s="2">
        <v>1</v>
      </c>
      <c r="C808" s="3">
        <v>2</v>
      </c>
    </row>
    <row r="809" spans="1:5" x14ac:dyDescent="0.25">
      <c r="A809">
        <v>808</v>
      </c>
      <c r="B809" s="2">
        <v>1</v>
      </c>
      <c r="C809" s="3">
        <v>2</v>
      </c>
    </row>
    <row r="810" spans="1:5" x14ac:dyDescent="0.25">
      <c r="A810">
        <v>809</v>
      </c>
      <c r="B810" s="2">
        <v>1</v>
      </c>
      <c r="C810" s="3">
        <v>2</v>
      </c>
    </row>
    <row r="811" spans="1:5" x14ac:dyDescent="0.25">
      <c r="A811">
        <v>810</v>
      </c>
      <c r="B811" s="2">
        <v>1</v>
      </c>
    </row>
    <row r="812" spans="1:5" x14ac:dyDescent="0.25">
      <c r="A812">
        <v>811</v>
      </c>
      <c r="B812" s="2">
        <v>1</v>
      </c>
    </row>
    <row r="813" spans="1:5" x14ac:dyDescent="0.25">
      <c r="A813">
        <v>812</v>
      </c>
      <c r="B813" s="2">
        <v>1</v>
      </c>
    </row>
    <row r="814" spans="1:5" x14ac:dyDescent="0.25">
      <c r="A814">
        <v>813</v>
      </c>
      <c r="B814" s="2">
        <v>1</v>
      </c>
    </row>
    <row r="815" spans="1:5" x14ac:dyDescent="0.25">
      <c r="A815">
        <v>814</v>
      </c>
      <c r="B815" s="2">
        <v>1</v>
      </c>
    </row>
    <row r="816" spans="1:5" x14ac:dyDescent="0.25">
      <c r="A816">
        <v>815</v>
      </c>
    </row>
    <row r="817" spans="1:5" x14ac:dyDescent="0.25">
      <c r="A817">
        <v>816</v>
      </c>
      <c r="D817" s="4">
        <v>3</v>
      </c>
      <c r="E817" s="5">
        <v>4</v>
      </c>
    </row>
    <row r="818" spans="1:5" x14ac:dyDescent="0.25">
      <c r="A818">
        <v>817</v>
      </c>
      <c r="D818" s="4">
        <v>3</v>
      </c>
      <c r="E818" s="5">
        <v>4</v>
      </c>
    </row>
    <row r="819" spans="1:5" x14ac:dyDescent="0.25">
      <c r="A819">
        <v>818</v>
      </c>
      <c r="D819" s="4">
        <v>3</v>
      </c>
      <c r="E819" s="5">
        <v>4</v>
      </c>
    </row>
    <row r="820" spans="1:5" x14ac:dyDescent="0.25">
      <c r="A820">
        <v>819</v>
      </c>
      <c r="D820" s="4">
        <v>3</v>
      </c>
      <c r="E820" s="5">
        <v>4</v>
      </c>
    </row>
    <row r="821" spans="1:5" x14ac:dyDescent="0.25">
      <c r="A821">
        <v>820</v>
      </c>
      <c r="C821" s="3">
        <v>2</v>
      </c>
      <c r="D821" s="4">
        <v>3</v>
      </c>
      <c r="E821" s="5">
        <v>4</v>
      </c>
    </row>
    <row r="822" spans="1:5" x14ac:dyDescent="0.25">
      <c r="A822">
        <v>821</v>
      </c>
      <c r="C822" s="3">
        <v>2</v>
      </c>
      <c r="D822" s="4">
        <v>3</v>
      </c>
      <c r="E822" s="5">
        <v>4</v>
      </c>
    </row>
    <row r="823" spans="1:5" x14ac:dyDescent="0.25">
      <c r="A823">
        <v>822</v>
      </c>
      <c r="C823" s="3">
        <v>2</v>
      </c>
      <c r="D823" s="4">
        <v>3</v>
      </c>
      <c r="E823" s="5">
        <v>4</v>
      </c>
    </row>
    <row r="824" spans="1:5" x14ac:dyDescent="0.25">
      <c r="A824">
        <v>823</v>
      </c>
      <c r="C824" s="3">
        <v>2</v>
      </c>
      <c r="D824" s="4">
        <v>3</v>
      </c>
      <c r="E824" s="5">
        <v>4</v>
      </c>
    </row>
    <row r="825" spans="1:5" x14ac:dyDescent="0.25">
      <c r="A825">
        <v>824</v>
      </c>
      <c r="C825" s="3">
        <v>2</v>
      </c>
      <c r="D825" s="4">
        <v>3</v>
      </c>
      <c r="E825" s="5">
        <v>4</v>
      </c>
    </row>
    <row r="826" spans="1:5" x14ac:dyDescent="0.25">
      <c r="A826">
        <v>825</v>
      </c>
      <c r="C826" s="3">
        <v>2</v>
      </c>
      <c r="D826" s="4">
        <v>3</v>
      </c>
    </row>
    <row r="827" spans="1:5" x14ac:dyDescent="0.25">
      <c r="A827">
        <v>826</v>
      </c>
      <c r="C827" s="3">
        <v>2</v>
      </c>
    </row>
    <row r="828" spans="1:5" x14ac:dyDescent="0.25">
      <c r="A828">
        <v>827</v>
      </c>
      <c r="C828" s="3">
        <v>2</v>
      </c>
    </row>
    <row r="829" spans="1:5" x14ac:dyDescent="0.25">
      <c r="A829">
        <v>828</v>
      </c>
      <c r="C829" s="3">
        <v>2</v>
      </c>
    </row>
    <row r="830" spans="1:5" x14ac:dyDescent="0.25">
      <c r="A830">
        <v>829</v>
      </c>
      <c r="C830" s="3">
        <v>2</v>
      </c>
    </row>
    <row r="831" spans="1:5" x14ac:dyDescent="0.25">
      <c r="A831">
        <v>830</v>
      </c>
      <c r="B831" s="2">
        <v>1</v>
      </c>
      <c r="C831" s="3">
        <v>2</v>
      </c>
    </row>
    <row r="832" spans="1:5" x14ac:dyDescent="0.25">
      <c r="A832">
        <v>831</v>
      </c>
      <c r="B832" s="2">
        <v>1</v>
      </c>
      <c r="C832" s="3">
        <v>2</v>
      </c>
    </row>
    <row r="833" spans="1:6" x14ac:dyDescent="0.25">
      <c r="A833">
        <v>832</v>
      </c>
      <c r="B833" s="2">
        <v>1</v>
      </c>
      <c r="C833" s="3">
        <v>2</v>
      </c>
    </row>
    <row r="834" spans="1:6" x14ac:dyDescent="0.25">
      <c r="A834">
        <v>833</v>
      </c>
      <c r="B834" s="2">
        <v>1</v>
      </c>
    </row>
    <row r="835" spans="1:6" x14ac:dyDescent="0.25">
      <c r="A835">
        <v>834</v>
      </c>
      <c r="B835" s="2">
        <v>1</v>
      </c>
    </row>
    <row r="836" spans="1:6" x14ac:dyDescent="0.25">
      <c r="A836">
        <v>835</v>
      </c>
      <c r="B836" s="2">
        <v>1</v>
      </c>
    </row>
    <row r="837" spans="1:6" x14ac:dyDescent="0.25">
      <c r="A837">
        <v>836</v>
      </c>
      <c r="B837" s="2">
        <v>1</v>
      </c>
    </row>
    <row r="838" spans="1:6" x14ac:dyDescent="0.25">
      <c r="A838">
        <v>837</v>
      </c>
      <c r="B838" s="2">
        <v>1</v>
      </c>
      <c r="E838" s="5">
        <v>4</v>
      </c>
    </row>
    <row r="839" spans="1:6" x14ac:dyDescent="0.25">
      <c r="A839">
        <v>838</v>
      </c>
      <c r="B839" s="2">
        <v>1</v>
      </c>
      <c r="E839" s="5">
        <v>4</v>
      </c>
    </row>
    <row r="840" spans="1:6" x14ac:dyDescent="0.25">
      <c r="A840">
        <v>839</v>
      </c>
      <c r="B840" s="2">
        <v>1</v>
      </c>
      <c r="E840" s="5">
        <v>4</v>
      </c>
    </row>
    <row r="841" spans="1:6" x14ac:dyDescent="0.25">
      <c r="A841">
        <v>840</v>
      </c>
      <c r="B841" s="2">
        <v>1</v>
      </c>
      <c r="E841" s="5">
        <v>4</v>
      </c>
    </row>
    <row r="842" spans="1:6" x14ac:dyDescent="0.25">
      <c r="A842">
        <v>841</v>
      </c>
      <c r="B842" s="2">
        <v>1</v>
      </c>
      <c r="E842" s="5">
        <v>4</v>
      </c>
    </row>
    <row r="843" spans="1:6" x14ac:dyDescent="0.25">
      <c r="A843">
        <v>842</v>
      </c>
      <c r="B843" s="2">
        <v>1</v>
      </c>
      <c r="E843" s="5">
        <v>4</v>
      </c>
    </row>
    <row r="844" spans="1:6" x14ac:dyDescent="0.25">
      <c r="A844">
        <v>843</v>
      </c>
      <c r="B844" s="2">
        <v>1</v>
      </c>
      <c r="E844" s="5">
        <v>4</v>
      </c>
    </row>
    <row r="845" spans="1:6" x14ac:dyDescent="0.25">
      <c r="A845">
        <v>844</v>
      </c>
      <c r="C845" s="3">
        <v>2</v>
      </c>
      <c r="D845" s="4">
        <v>3</v>
      </c>
      <c r="E845" s="5">
        <v>4</v>
      </c>
    </row>
    <row r="846" spans="1:6" x14ac:dyDescent="0.25">
      <c r="A846">
        <v>845</v>
      </c>
      <c r="C846" s="3">
        <v>2</v>
      </c>
      <c r="D846" s="4">
        <v>3</v>
      </c>
      <c r="E846" s="5">
        <v>4</v>
      </c>
      <c r="F846" t="s">
        <v>22</v>
      </c>
    </row>
    <row r="847" spans="1:6" x14ac:dyDescent="0.25">
      <c r="A847">
        <v>846</v>
      </c>
    </row>
    <row r="848" spans="1:6" x14ac:dyDescent="0.25">
      <c r="A848">
        <v>847</v>
      </c>
      <c r="F848" t="s">
        <v>22</v>
      </c>
    </row>
    <row r="849" spans="1:5" x14ac:dyDescent="0.25">
      <c r="A849">
        <v>848</v>
      </c>
      <c r="B849" s="2">
        <v>1</v>
      </c>
    </row>
    <row r="850" spans="1:5" x14ac:dyDescent="0.25">
      <c r="A850">
        <v>849</v>
      </c>
      <c r="B850" s="2">
        <v>1</v>
      </c>
    </row>
    <row r="851" spans="1:5" x14ac:dyDescent="0.25">
      <c r="A851">
        <v>850</v>
      </c>
      <c r="B851" s="2">
        <v>1</v>
      </c>
      <c r="E851" s="5">
        <v>4</v>
      </c>
    </row>
    <row r="852" spans="1:5" x14ac:dyDescent="0.25">
      <c r="A852">
        <v>851</v>
      </c>
      <c r="B852" s="2">
        <v>1</v>
      </c>
      <c r="E852" s="5">
        <v>4</v>
      </c>
    </row>
    <row r="853" spans="1:5" x14ac:dyDescent="0.25">
      <c r="A853">
        <v>852</v>
      </c>
      <c r="B853" s="2">
        <v>1</v>
      </c>
      <c r="E853" s="5">
        <v>4</v>
      </c>
    </row>
    <row r="854" spans="1:5" x14ac:dyDescent="0.25">
      <c r="A854">
        <v>853</v>
      </c>
      <c r="B854" s="2">
        <v>1</v>
      </c>
      <c r="E854" s="5">
        <v>4</v>
      </c>
    </row>
    <row r="855" spans="1:5" x14ac:dyDescent="0.25">
      <c r="A855">
        <v>854</v>
      </c>
      <c r="B855" s="2">
        <v>1</v>
      </c>
      <c r="E855" s="5">
        <v>4</v>
      </c>
    </row>
    <row r="856" spans="1:5" x14ac:dyDescent="0.25">
      <c r="A856">
        <v>855</v>
      </c>
      <c r="B856" s="2">
        <v>1</v>
      </c>
      <c r="E856" s="5">
        <v>4</v>
      </c>
    </row>
    <row r="857" spans="1:5" x14ac:dyDescent="0.25">
      <c r="A857">
        <v>856</v>
      </c>
      <c r="B857" s="2">
        <v>1</v>
      </c>
      <c r="E857" s="5">
        <v>4</v>
      </c>
    </row>
    <row r="858" spans="1:5" x14ac:dyDescent="0.25">
      <c r="A858">
        <v>857</v>
      </c>
      <c r="E858" s="5">
        <v>4</v>
      </c>
    </row>
    <row r="859" spans="1:5" x14ac:dyDescent="0.25">
      <c r="A859">
        <v>858</v>
      </c>
      <c r="E859" s="5">
        <v>4</v>
      </c>
    </row>
    <row r="860" spans="1:5" x14ac:dyDescent="0.25">
      <c r="A860">
        <v>859</v>
      </c>
    </row>
    <row r="861" spans="1:5" x14ac:dyDescent="0.25">
      <c r="A861">
        <v>860</v>
      </c>
    </row>
    <row r="862" spans="1:5" x14ac:dyDescent="0.25">
      <c r="A862">
        <v>861</v>
      </c>
    </row>
    <row r="863" spans="1:5" x14ac:dyDescent="0.25">
      <c r="A863">
        <v>862</v>
      </c>
      <c r="C863" s="3">
        <v>2</v>
      </c>
    </row>
    <row r="864" spans="1:5" x14ac:dyDescent="0.25">
      <c r="A864">
        <v>863</v>
      </c>
      <c r="C864" s="3">
        <v>2</v>
      </c>
      <c r="D864" s="4">
        <v>3</v>
      </c>
    </row>
    <row r="865" spans="1:5" x14ac:dyDescent="0.25">
      <c r="A865">
        <v>864</v>
      </c>
      <c r="C865" s="3">
        <v>2</v>
      </c>
      <c r="D865" s="4">
        <v>3</v>
      </c>
    </row>
    <row r="866" spans="1:5" x14ac:dyDescent="0.25">
      <c r="A866">
        <v>865</v>
      </c>
      <c r="C866" s="3">
        <v>2</v>
      </c>
      <c r="D866" s="4">
        <v>3</v>
      </c>
    </row>
    <row r="867" spans="1:5" x14ac:dyDescent="0.25">
      <c r="A867">
        <v>866</v>
      </c>
      <c r="C867" s="3">
        <v>2</v>
      </c>
      <c r="D867" s="4">
        <v>3</v>
      </c>
    </row>
    <row r="868" spans="1:5" x14ac:dyDescent="0.25">
      <c r="A868">
        <v>867</v>
      </c>
      <c r="C868" s="3">
        <v>2</v>
      </c>
      <c r="D868" s="4">
        <v>3</v>
      </c>
    </row>
    <row r="869" spans="1:5" x14ac:dyDescent="0.25">
      <c r="A869">
        <v>868</v>
      </c>
      <c r="C869" s="3">
        <v>2</v>
      </c>
      <c r="D869" s="4">
        <v>3</v>
      </c>
    </row>
    <row r="870" spans="1:5" x14ac:dyDescent="0.25">
      <c r="A870">
        <v>869</v>
      </c>
      <c r="D870" s="4">
        <v>3</v>
      </c>
    </row>
    <row r="871" spans="1:5" x14ac:dyDescent="0.25">
      <c r="A871">
        <v>870</v>
      </c>
      <c r="D871" s="4">
        <v>3</v>
      </c>
      <c r="E871" s="5">
        <v>4</v>
      </c>
    </row>
    <row r="872" spans="1:5" x14ac:dyDescent="0.25">
      <c r="A872">
        <v>871</v>
      </c>
      <c r="E872" s="5">
        <v>4</v>
      </c>
    </row>
    <row r="873" spans="1:5" x14ac:dyDescent="0.25">
      <c r="A873">
        <v>872</v>
      </c>
      <c r="E873" s="5">
        <v>4</v>
      </c>
    </row>
    <row r="874" spans="1:5" x14ac:dyDescent="0.25">
      <c r="A874">
        <v>873</v>
      </c>
      <c r="E874" s="5">
        <v>4</v>
      </c>
    </row>
    <row r="875" spans="1:5" x14ac:dyDescent="0.25">
      <c r="A875">
        <v>874</v>
      </c>
      <c r="E875" s="5">
        <v>4</v>
      </c>
    </row>
    <row r="876" spans="1:5" x14ac:dyDescent="0.25">
      <c r="A876">
        <v>875</v>
      </c>
      <c r="E876" s="5">
        <v>4</v>
      </c>
    </row>
    <row r="877" spans="1:5" x14ac:dyDescent="0.25">
      <c r="A877">
        <v>876</v>
      </c>
      <c r="B877" s="2">
        <v>1</v>
      </c>
    </row>
    <row r="878" spans="1:5" x14ac:dyDescent="0.25">
      <c r="A878">
        <v>877</v>
      </c>
      <c r="B878" s="2">
        <v>1</v>
      </c>
    </row>
    <row r="879" spans="1:5" x14ac:dyDescent="0.25">
      <c r="A879">
        <v>878</v>
      </c>
      <c r="B879" s="2">
        <v>1</v>
      </c>
    </row>
    <row r="880" spans="1:5" x14ac:dyDescent="0.25">
      <c r="A880">
        <v>879</v>
      </c>
      <c r="B880" s="2">
        <v>1</v>
      </c>
      <c r="C880" s="3">
        <v>2</v>
      </c>
    </row>
    <row r="881" spans="1:5" x14ac:dyDescent="0.25">
      <c r="A881">
        <v>880</v>
      </c>
      <c r="B881" s="2">
        <v>1</v>
      </c>
      <c r="C881" s="3">
        <v>2</v>
      </c>
    </row>
    <row r="882" spans="1:5" x14ac:dyDescent="0.25">
      <c r="A882">
        <v>881</v>
      </c>
      <c r="B882" s="2">
        <v>1</v>
      </c>
      <c r="C882" s="3">
        <v>2</v>
      </c>
    </row>
    <row r="883" spans="1:5" x14ac:dyDescent="0.25">
      <c r="A883">
        <v>882</v>
      </c>
      <c r="B883" s="2">
        <v>1</v>
      </c>
      <c r="C883" s="3">
        <v>2</v>
      </c>
    </row>
    <row r="884" spans="1:5" x14ac:dyDescent="0.25">
      <c r="A884">
        <v>883</v>
      </c>
      <c r="C884" s="3">
        <v>2</v>
      </c>
    </row>
    <row r="885" spans="1:5" x14ac:dyDescent="0.25">
      <c r="A885">
        <v>884</v>
      </c>
      <c r="C885" s="3">
        <v>2</v>
      </c>
      <c r="D885" s="4">
        <v>3</v>
      </c>
      <c r="E885" s="5">
        <v>4</v>
      </c>
    </row>
    <row r="886" spans="1:5" x14ac:dyDescent="0.25">
      <c r="A886">
        <v>885</v>
      </c>
      <c r="D886" s="4">
        <v>3</v>
      </c>
      <c r="E886" s="5">
        <v>4</v>
      </c>
    </row>
    <row r="887" spans="1:5" x14ac:dyDescent="0.25">
      <c r="A887">
        <v>886</v>
      </c>
      <c r="D887" s="4">
        <v>3</v>
      </c>
      <c r="E887" s="5">
        <v>4</v>
      </c>
    </row>
    <row r="888" spans="1:5" x14ac:dyDescent="0.25">
      <c r="A888">
        <v>887</v>
      </c>
      <c r="D888" s="4">
        <v>3</v>
      </c>
      <c r="E888" s="5">
        <v>4</v>
      </c>
    </row>
    <row r="889" spans="1:5" x14ac:dyDescent="0.25">
      <c r="A889">
        <v>888</v>
      </c>
      <c r="D889" s="4">
        <v>3</v>
      </c>
      <c r="E889" s="5">
        <v>4</v>
      </c>
    </row>
    <row r="890" spans="1:5" x14ac:dyDescent="0.25">
      <c r="A890">
        <v>889</v>
      </c>
      <c r="D890" s="4">
        <v>3</v>
      </c>
      <c r="E890" s="5">
        <v>4</v>
      </c>
    </row>
    <row r="891" spans="1:5" x14ac:dyDescent="0.25">
      <c r="A891">
        <v>890</v>
      </c>
      <c r="D891" s="4">
        <v>3</v>
      </c>
      <c r="E891" s="5">
        <v>4</v>
      </c>
    </row>
    <row r="892" spans="1:5" x14ac:dyDescent="0.25">
      <c r="A892">
        <v>891</v>
      </c>
      <c r="D892" s="4">
        <v>3</v>
      </c>
      <c r="E892" s="5">
        <v>4</v>
      </c>
    </row>
    <row r="893" spans="1:5" x14ac:dyDescent="0.25">
      <c r="A893">
        <v>892</v>
      </c>
    </row>
    <row r="894" spans="1:5" x14ac:dyDescent="0.25">
      <c r="A894">
        <v>893</v>
      </c>
    </row>
    <row r="895" spans="1:5" x14ac:dyDescent="0.25">
      <c r="A895">
        <v>894</v>
      </c>
    </row>
    <row r="896" spans="1:5" x14ac:dyDescent="0.25">
      <c r="A896">
        <v>895</v>
      </c>
    </row>
    <row r="897" spans="1:5" x14ac:dyDescent="0.25">
      <c r="A897">
        <v>896</v>
      </c>
    </row>
    <row r="898" spans="1:5" x14ac:dyDescent="0.25">
      <c r="A898">
        <v>897</v>
      </c>
      <c r="B898" s="2">
        <v>1</v>
      </c>
    </row>
    <row r="899" spans="1:5" x14ac:dyDescent="0.25">
      <c r="A899">
        <v>898</v>
      </c>
      <c r="B899" s="2">
        <v>1</v>
      </c>
      <c r="C899" s="3">
        <v>2</v>
      </c>
    </row>
    <row r="900" spans="1:5" x14ac:dyDescent="0.25">
      <c r="A900">
        <v>899</v>
      </c>
      <c r="B900" s="2">
        <v>1</v>
      </c>
      <c r="C900" s="3">
        <v>2</v>
      </c>
    </row>
    <row r="901" spans="1:5" x14ac:dyDescent="0.25">
      <c r="A901">
        <v>900</v>
      </c>
      <c r="B901" s="2">
        <v>1</v>
      </c>
      <c r="C901" s="3">
        <v>2</v>
      </c>
    </row>
    <row r="902" spans="1:5" x14ac:dyDescent="0.25">
      <c r="A902">
        <v>901</v>
      </c>
      <c r="B902" s="2">
        <v>1</v>
      </c>
      <c r="C902" s="3">
        <v>2</v>
      </c>
    </row>
    <row r="903" spans="1:5" x14ac:dyDescent="0.25">
      <c r="A903">
        <v>902</v>
      </c>
      <c r="B903" s="2">
        <v>1</v>
      </c>
      <c r="C903" s="3">
        <v>2</v>
      </c>
    </row>
    <row r="904" spans="1:5" x14ac:dyDescent="0.25">
      <c r="A904">
        <v>903</v>
      </c>
      <c r="B904" s="2">
        <v>1</v>
      </c>
      <c r="C904" s="3">
        <v>2</v>
      </c>
    </row>
    <row r="905" spans="1:5" x14ac:dyDescent="0.25">
      <c r="A905">
        <v>904</v>
      </c>
      <c r="C905" s="3">
        <v>2</v>
      </c>
    </row>
    <row r="906" spans="1:5" x14ac:dyDescent="0.25">
      <c r="A906">
        <v>905</v>
      </c>
      <c r="D906" s="4">
        <v>3</v>
      </c>
    </row>
    <row r="907" spans="1:5" x14ac:dyDescent="0.25">
      <c r="A907">
        <v>906</v>
      </c>
      <c r="D907" s="4">
        <v>3</v>
      </c>
      <c r="E907" s="5">
        <v>4</v>
      </c>
    </row>
    <row r="908" spans="1:5" x14ac:dyDescent="0.25">
      <c r="A908">
        <v>907</v>
      </c>
      <c r="D908" s="4">
        <v>3</v>
      </c>
      <c r="E908" s="5">
        <v>4</v>
      </c>
    </row>
    <row r="909" spans="1:5" x14ac:dyDescent="0.25">
      <c r="A909">
        <v>908</v>
      </c>
      <c r="D909" s="4">
        <v>3</v>
      </c>
      <c r="E909" s="5">
        <v>4</v>
      </c>
    </row>
    <row r="910" spans="1:5" x14ac:dyDescent="0.25">
      <c r="A910">
        <v>909</v>
      </c>
      <c r="D910" s="4">
        <v>3</v>
      </c>
      <c r="E910" s="5">
        <v>4</v>
      </c>
    </row>
    <row r="911" spans="1:5" x14ac:dyDescent="0.25">
      <c r="A911">
        <v>910</v>
      </c>
      <c r="D911" s="4">
        <v>3</v>
      </c>
      <c r="E911" s="5">
        <v>4</v>
      </c>
    </row>
    <row r="912" spans="1:5" x14ac:dyDescent="0.25">
      <c r="A912">
        <v>911</v>
      </c>
      <c r="D912" s="4">
        <v>3</v>
      </c>
      <c r="E912" s="5">
        <v>4</v>
      </c>
    </row>
    <row r="913" spans="1:5" x14ac:dyDescent="0.25">
      <c r="A913">
        <v>912</v>
      </c>
      <c r="E913" s="5">
        <v>4</v>
      </c>
    </row>
    <row r="914" spans="1:5" x14ac:dyDescent="0.25">
      <c r="A914">
        <v>913</v>
      </c>
    </row>
    <row r="915" spans="1:5" x14ac:dyDescent="0.25">
      <c r="A915">
        <v>914</v>
      </c>
    </row>
    <row r="916" spans="1:5" x14ac:dyDescent="0.25">
      <c r="A916">
        <v>915</v>
      </c>
    </row>
    <row r="917" spans="1:5" x14ac:dyDescent="0.25">
      <c r="A917">
        <v>916</v>
      </c>
    </row>
    <row r="918" spans="1:5" x14ac:dyDescent="0.25">
      <c r="A918">
        <v>917</v>
      </c>
      <c r="C918" s="3">
        <v>2</v>
      </c>
    </row>
    <row r="919" spans="1:5" x14ac:dyDescent="0.25">
      <c r="A919">
        <v>918</v>
      </c>
      <c r="C919" s="3">
        <v>2</v>
      </c>
    </row>
    <row r="920" spans="1:5" x14ac:dyDescent="0.25">
      <c r="A920">
        <v>919</v>
      </c>
      <c r="B920" s="2">
        <v>1</v>
      </c>
      <c r="C920" s="3">
        <v>2</v>
      </c>
    </row>
    <row r="921" spans="1:5" x14ac:dyDescent="0.25">
      <c r="A921">
        <v>920</v>
      </c>
      <c r="B921" s="2">
        <v>1</v>
      </c>
      <c r="C921" s="3">
        <v>2</v>
      </c>
    </row>
    <row r="922" spans="1:5" x14ac:dyDescent="0.25">
      <c r="A922">
        <v>921</v>
      </c>
      <c r="B922" s="2">
        <v>1</v>
      </c>
      <c r="C922" s="3">
        <v>2</v>
      </c>
    </row>
    <row r="923" spans="1:5" x14ac:dyDescent="0.25">
      <c r="A923">
        <v>922</v>
      </c>
      <c r="B923" s="2">
        <v>1</v>
      </c>
      <c r="C923" s="3">
        <v>2</v>
      </c>
    </row>
    <row r="924" spans="1:5" x14ac:dyDescent="0.25">
      <c r="A924">
        <v>923</v>
      </c>
      <c r="B924" s="2">
        <v>1</v>
      </c>
      <c r="C924" s="3">
        <v>2</v>
      </c>
    </row>
    <row r="925" spans="1:5" x14ac:dyDescent="0.25">
      <c r="A925">
        <v>924</v>
      </c>
      <c r="B925" s="2">
        <v>1</v>
      </c>
    </row>
    <row r="926" spans="1:5" x14ac:dyDescent="0.25">
      <c r="A926">
        <v>925</v>
      </c>
      <c r="B926" s="2">
        <v>1</v>
      </c>
    </row>
    <row r="927" spans="1:5" x14ac:dyDescent="0.25">
      <c r="A927">
        <v>926</v>
      </c>
    </row>
    <row r="928" spans="1:5" x14ac:dyDescent="0.25">
      <c r="A928">
        <v>927</v>
      </c>
      <c r="D928" s="4">
        <v>3</v>
      </c>
      <c r="E928" s="5">
        <v>4</v>
      </c>
    </row>
    <row r="929" spans="1:5" x14ac:dyDescent="0.25">
      <c r="A929">
        <v>928</v>
      </c>
      <c r="D929" s="4">
        <v>3</v>
      </c>
      <c r="E929" s="5">
        <v>4</v>
      </c>
    </row>
    <row r="930" spans="1:5" x14ac:dyDescent="0.25">
      <c r="A930">
        <v>929</v>
      </c>
      <c r="D930" s="4">
        <v>3</v>
      </c>
      <c r="E930" s="5">
        <v>4</v>
      </c>
    </row>
    <row r="931" spans="1:5" x14ac:dyDescent="0.25">
      <c r="A931">
        <v>930</v>
      </c>
      <c r="D931" s="4">
        <v>3</v>
      </c>
      <c r="E931" s="5">
        <v>4</v>
      </c>
    </row>
    <row r="932" spans="1:5" x14ac:dyDescent="0.25">
      <c r="A932">
        <v>931</v>
      </c>
      <c r="D932" s="4">
        <v>3</v>
      </c>
      <c r="E932" s="5">
        <v>4</v>
      </c>
    </row>
    <row r="933" spans="1:5" x14ac:dyDescent="0.25">
      <c r="A933">
        <v>932</v>
      </c>
      <c r="D933" s="4">
        <v>3</v>
      </c>
      <c r="E933" s="5">
        <v>4</v>
      </c>
    </row>
    <row r="934" spans="1:5" x14ac:dyDescent="0.25">
      <c r="A934">
        <v>933</v>
      </c>
      <c r="E934" s="5">
        <v>4</v>
      </c>
    </row>
    <row r="935" spans="1:5" x14ac:dyDescent="0.25">
      <c r="A935">
        <v>934</v>
      </c>
      <c r="E935" s="5">
        <v>4</v>
      </c>
    </row>
    <row r="936" spans="1:5" x14ac:dyDescent="0.25">
      <c r="A936">
        <v>935</v>
      </c>
    </row>
    <row r="937" spans="1:5" x14ac:dyDescent="0.25">
      <c r="A937">
        <v>936</v>
      </c>
    </row>
    <row r="938" spans="1:5" x14ac:dyDescent="0.25">
      <c r="A938">
        <v>937</v>
      </c>
    </row>
    <row r="939" spans="1:5" x14ac:dyDescent="0.25">
      <c r="A939">
        <v>938</v>
      </c>
      <c r="C939" s="3">
        <v>2</v>
      </c>
    </row>
    <row r="940" spans="1:5" x14ac:dyDescent="0.25">
      <c r="A940">
        <v>939</v>
      </c>
      <c r="C940" s="3">
        <v>2</v>
      </c>
    </row>
    <row r="941" spans="1:5" x14ac:dyDescent="0.25">
      <c r="A941">
        <v>940</v>
      </c>
      <c r="C941" s="3">
        <v>2</v>
      </c>
    </row>
    <row r="942" spans="1:5" x14ac:dyDescent="0.25">
      <c r="A942">
        <v>941</v>
      </c>
      <c r="B942" s="2">
        <v>1</v>
      </c>
      <c r="C942" s="3">
        <v>2</v>
      </c>
    </row>
    <row r="943" spans="1:5" x14ac:dyDescent="0.25">
      <c r="A943">
        <v>942</v>
      </c>
      <c r="B943" s="2">
        <v>1</v>
      </c>
      <c r="C943" s="3">
        <v>2</v>
      </c>
    </row>
    <row r="944" spans="1:5" x14ac:dyDescent="0.25">
      <c r="A944">
        <v>943</v>
      </c>
      <c r="B944" s="2">
        <v>1</v>
      </c>
      <c r="C944" s="3">
        <v>2</v>
      </c>
    </row>
    <row r="945" spans="1:5" x14ac:dyDescent="0.25">
      <c r="A945">
        <v>944</v>
      </c>
      <c r="B945" s="2">
        <v>1</v>
      </c>
      <c r="C945" s="3">
        <v>2</v>
      </c>
    </row>
    <row r="946" spans="1:5" x14ac:dyDescent="0.25">
      <c r="A946">
        <v>945</v>
      </c>
      <c r="B946" s="2">
        <v>1</v>
      </c>
      <c r="C946" s="3">
        <v>2</v>
      </c>
    </row>
    <row r="947" spans="1:5" x14ac:dyDescent="0.25">
      <c r="A947">
        <v>946</v>
      </c>
      <c r="B947" s="2">
        <v>1</v>
      </c>
    </row>
    <row r="948" spans="1:5" x14ac:dyDescent="0.25">
      <c r="A948">
        <v>947</v>
      </c>
      <c r="B948" s="2">
        <v>1</v>
      </c>
    </row>
    <row r="949" spans="1:5" x14ac:dyDescent="0.25">
      <c r="A949">
        <v>948</v>
      </c>
    </row>
    <row r="950" spans="1:5" x14ac:dyDescent="0.25">
      <c r="A950">
        <v>949</v>
      </c>
      <c r="D950" s="4">
        <v>3</v>
      </c>
      <c r="E950" s="5">
        <v>4</v>
      </c>
    </row>
    <row r="951" spans="1:5" x14ac:dyDescent="0.25">
      <c r="A951">
        <v>950</v>
      </c>
      <c r="D951" s="4">
        <v>3</v>
      </c>
      <c r="E951" s="5">
        <v>4</v>
      </c>
    </row>
    <row r="952" spans="1:5" x14ac:dyDescent="0.25">
      <c r="A952">
        <v>951</v>
      </c>
      <c r="D952" s="4">
        <v>3</v>
      </c>
      <c r="E952" s="5">
        <v>4</v>
      </c>
    </row>
    <row r="953" spans="1:5" x14ac:dyDescent="0.25">
      <c r="A953">
        <v>952</v>
      </c>
      <c r="D953" s="4">
        <v>3</v>
      </c>
      <c r="E953" s="5">
        <v>4</v>
      </c>
    </row>
    <row r="954" spans="1:5" x14ac:dyDescent="0.25">
      <c r="A954">
        <v>953</v>
      </c>
      <c r="D954" s="4">
        <v>3</v>
      </c>
      <c r="E954" s="5">
        <v>4</v>
      </c>
    </row>
    <row r="955" spans="1:5" x14ac:dyDescent="0.25">
      <c r="A955">
        <v>954</v>
      </c>
      <c r="D955" s="4">
        <v>3</v>
      </c>
      <c r="E955" s="5">
        <v>4</v>
      </c>
    </row>
    <row r="956" spans="1:5" x14ac:dyDescent="0.25">
      <c r="A956">
        <v>955</v>
      </c>
      <c r="D956" s="4">
        <v>3</v>
      </c>
      <c r="E956" s="5">
        <v>4</v>
      </c>
    </row>
    <row r="957" spans="1:5" x14ac:dyDescent="0.25">
      <c r="A957">
        <v>956</v>
      </c>
      <c r="D957" s="4">
        <v>3</v>
      </c>
    </row>
    <row r="958" spans="1:5" x14ac:dyDescent="0.25">
      <c r="A958">
        <v>957</v>
      </c>
    </row>
    <row r="959" spans="1:5" x14ac:dyDescent="0.25">
      <c r="A959">
        <v>958</v>
      </c>
    </row>
    <row r="960" spans="1:5" x14ac:dyDescent="0.25">
      <c r="A960">
        <v>959</v>
      </c>
      <c r="C960" s="3">
        <v>2</v>
      </c>
    </row>
    <row r="961" spans="1:5" x14ac:dyDescent="0.25">
      <c r="A961">
        <v>960</v>
      </c>
      <c r="C961" s="3">
        <v>2</v>
      </c>
    </row>
    <row r="962" spans="1:5" x14ac:dyDescent="0.25">
      <c r="A962">
        <v>961</v>
      </c>
      <c r="B962" s="2">
        <v>1</v>
      </c>
      <c r="C962" s="3">
        <v>2</v>
      </c>
    </row>
    <row r="963" spans="1:5" x14ac:dyDescent="0.25">
      <c r="A963">
        <v>962</v>
      </c>
      <c r="B963" s="2">
        <v>1</v>
      </c>
      <c r="C963" s="3">
        <v>2</v>
      </c>
    </row>
    <row r="964" spans="1:5" x14ac:dyDescent="0.25">
      <c r="A964">
        <v>963</v>
      </c>
      <c r="B964" s="2">
        <v>1</v>
      </c>
      <c r="C964" s="3">
        <v>2</v>
      </c>
    </row>
    <row r="965" spans="1:5" x14ac:dyDescent="0.25">
      <c r="A965">
        <v>964</v>
      </c>
      <c r="B965" s="2">
        <v>1</v>
      </c>
      <c r="C965" s="3">
        <v>2</v>
      </c>
    </row>
    <row r="966" spans="1:5" x14ac:dyDescent="0.25">
      <c r="A966">
        <v>965</v>
      </c>
      <c r="B966" s="2">
        <v>1</v>
      </c>
      <c r="C966" s="3">
        <v>2</v>
      </c>
    </row>
    <row r="967" spans="1:5" x14ac:dyDescent="0.25">
      <c r="A967">
        <v>966</v>
      </c>
      <c r="B967" s="2">
        <v>1</v>
      </c>
      <c r="C967" s="3">
        <v>2</v>
      </c>
    </row>
    <row r="968" spans="1:5" x14ac:dyDescent="0.25">
      <c r="A968">
        <v>967</v>
      </c>
      <c r="B968" s="2">
        <v>1</v>
      </c>
      <c r="C968" s="3">
        <v>2</v>
      </c>
    </row>
    <row r="969" spans="1:5" x14ac:dyDescent="0.25">
      <c r="A969">
        <v>968</v>
      </c>
      <c r="B969" s="2">
        <v>1</v>
      </c>
    </row>
    <row r="970" spans="1:5" x14ac:dyDescent="0.25">
      <c r="A970">
        <v>969</v>
      </c>
      <c r="B970" s="2">
        <v>1</v>
      </c>
    </row>
    <row r="971" spans="1:5" x14ac:dyDescent="0.25">
      <c r="A971">
        <v>970</v>
      </c>
    </row>
    <row r="972" spans="1:5" x14ac:dyDescent="0.25">
      <c r="A972">
        <v>971</v>
      </c>
      <c r="D972" s="4">
        <v>3</v>
      </c>
      <c r="E972" s="5">
        <v>4</v>
      </c>
    </row>
    <row r="973" spans="1:5" x14ac:dyDescent="0.25">
      <c r="A973">
        <v>972</v>
      </c>
      <c r="D973" s="4">
        <v>3</v>
      </c>
      <c r="E973" s="5">
        <v>4</v>
      </c>
    </row>
    <row r="974" spans="1:5" x14ac:dyDescent="0.25">
      <c r="A974">
        <v>973</v>
      </c>
      <c r="D974" s="4">
        <v>3</v>
      </c>
      <c r="E974" s="5">
        <v>4</v>
      </c>
    </row>
    <row r="975" spans="1:5" x14ac:dyDescent="0.25">
      <c r="A975">
        <v>974</v>
      </c>
      <c r="D975" s="4">
        <v>3</v>
      </c>
      <c r="E975" s="5">
        <v>4</v>
      </c>
    </row>
    <row r="976" spans="1:5" x14ac:dyDescent="0.25">
      <c r="A976">
        <v>975</v>
      </c>
      <c r="D976" s="4">
        <v>3</v>
      </c>
      <c r="E976" s="5">
        <v>4</v>
      </c>
    </row>
    <row r="977" spans="1:5" x14ac:dyDescent="0.25">
      <c r="A977">
        <v>976</v>
      </c>
      <c r="D977" s="4">
        <v>3</v>
      </c>
      <c r="E977" s="5">
        <v>4</v>
      </c>
    </row>
    <row r="978" spans="1:5" x14ac:dyDescent="0.25">
      <c r="A978">
        <v>977</v>
      </c>
      <c r="D978" s="4">
        <v>3</v>
      </c>
      <c r="E978" s="5">
        <v>4</v>
      </c>
    </row>
    <row r="979" spans="1:5" x14ac:dyDescent="0.25">
      <c r="A979">
        <v>978</v>
      </c>
      <c r="D979" s="4">
        <v>3</v>
      </c>
      <c r="E979" s="5">
        <v>4</v>
      </c>
    </row>
    <row r="980" spans="1:5" x14ac:dyDescent="0.25">
      <c r="A980">
        <v>979</v>
      </c>
      <c r="C980" s="3">
        <v>2</v>
      </c>
      <c r="D980" s="4">
        <v>3</v>
      </c>
    </row>
    <row r="981" spans="1:5" x14ac:dyDescent="0.25">
      <c r="A981">
        <v>980</v>
      </c>
      <c r="C981" s="3">
        <v>2</v>
      </c>
      <c r="D981" s="4">
        <v>3</v>
      </c>
    </row>
    <row r="982" spans="1:5" x14ac:dyDescent="0.25">
      <c r="A982">
        <v>981</v>
      </c>
      <c r="C982" s="3">
        <v>2</v>
      </c>
    </row>
    <row r="983" spans="1:5" x14ac:dyDescent="0.25">
      <c r="A983">
        <v>982</v>
      </c>
      <c r="C983" s="3">
        <v>2</v>
      </c>
    </row>
    <row r="984" spans="1:5" x14ac:dyDescent="0.25">
      <c r="A984">
        <v>983</v>
      </c>
      <c r="C984" s="3">
        <v>2</v>
      </c>
    </row>
    <row r="985" spans="1:5" x14ac:dyDescent="0.25">
      <c r="A985">
        <v>984</v>
      </c>
      <c r="B985" s="2">
        <v>1</v>
      </c>
      <c r="C985" s="3">
        <v>2</v>
      </c>
    </row>
    <row r="986" spans="1:5" x14ac:dyDescent="0.25">
      <c r="A986">
        <v>985</v>
      </c>
      <c r="B986" s="2">
        <v>1</v>
      </c>
      <c r="C986" s="3">
        <v>2</v>
      </c>
    </row>
    <row r="987" spans="1:5" x14ac:dyDescent="0.25">
      <c r="A987">
        <v>986</v>
      </c>
      <c r="B987" s="2">
        <v>1</v>
      </c>
      <c r="C987" s="3">
        <v>2</v>
      </c>
    </row>
    <row r="988" spans="1:5" x14ac:dyDescent="0.25">
      <c r="A988">
        <v>987</v>
      </c>
      <c r="B988" s="2">
        <v>1</v>
      </c>
      <c r="C988" s="3">
        <v>2</v>
      </c>
    </row>
    <row r="989" spans="1:5" x14ac:dyDescent="0.25">
      <c r="A989">
        <v>988</v>
      </c>
      <c r="B989" s="2">
        <v>1</v>
      </c>
      <c r="C989" s="3">
        <v>2</v>
      </c>
    </row>
    <row r="990" spans="1:5" x14ac:dyDescent="0.25">
      <c r="A990">
        <v>989</v>
      </c>
      <c r="B990" s="2">
        <v>1</v>
      </c>
    </row>
    <row r="991" spans="1:5" x14ac:dyDescent="0.25">
      <c r="A991">
        <v>990</v>
      </c>
      <c r="B991" s="2">
        <v>1</v>
      </c>
    </row>
    <row r="992" spans="1:5" x14ac:dyDescent="0.25">
      <c r="A992">
        <v>991</v>
      </c>
      <c r="B992" s="2">
        <v>1</v>
      </c>
    </row>
    <row r="993" spans="1:5" x14ac:dyDescent="0.25">
      <c r="A993">
        <v>992</v>
      </c>
      <c r="B993" s="2">
        <v>1</v>
      </c>
    </row>
    <row r="994" spans="1:5" x14ac:dyDescent="0.25">
      <c r="A994">
        <v>993</v>
      </c>
      <c r="B994" s="2">
        <v>1</v>
      </c>
      <c r="E994" s="5">
        <v>4</v>
      </c>
    </row>
    <row r="995" spans="1:5" x14ac:dyDescent="0.25">
      <c r="A995">
        <v>994</v>
      </c>
      <c r="E995" s="5">
        <v>4</v>
      </c>
    </row>
    <row r="996" spans="1:5" x14ac:dyDescent="0.25">
      <c r="A996">
        <v>995</v>
      </c>
      <c r="D996" s="4">
        <v>3</v>
      </c>
      <c r="E996" s="5">
        <v>4</v>
      </c>
    </row>
    <row r="997" spans="1:5" x14ac:dyDescent="0.25">
      <c r="A997">
        <v>996</v>
      </c>
      <c r="D997" s="4">
        <v>3</v>
      </c>
      <c r="E997" s="5">
        <v>4</v>
      </c>
    </row>
    <row r="998" spans="1:5" x14ac:dyDescent="0.25">
      <c r="A998">
        <v>997</v>
      </c>
      <c r="D998" s="4">
        <v>3</v>
      </c>
      <c r="E998" s="5">
        <v>4</v>
      </c>
    </row>
    <row r="999" spans="1:5" x14ac:dyDescent="0.25">
      <c r="A999">
        <v>998</v>
      </c>
      <c r="D999" s="4">
        <v>3</v>
      </c>
      <c r="E999" s="5">
        <v>4</v>
      </c>
    </row>
    <row r="1000" spans="1:5" x14ac:dyDescent="0.25">
      <c r="A1000">
        <v>999</v>
      </c>
      <c r="D1000" s="4">
        <v>3</v>
      </c>
      <c r="E1000" s="5">
        <v>4</v>
      </c>
    </row>
    <row r="1001" spans="1:5" x14ac:dyDescent="0.25">
      <c r="A1001">
        <v>1000</v>
      </c>
      <c r="C1001" s="3">
        <v>2</v>
      </c>
      <c r="D1001" s="4">
        <v>3</v>
      </c>
      <c r="E1001" s="5">
        <v>4</v>
      </c>
    </row>
    <row r="1002" spans="1:5" x14ac:dyDescent="0.25">
      <c r="A1002">
        <v>1001</v>
      </c>
      <c r="C1002" s="3">
        <v>2</v>
      </c>
      <c r="D1002" s="4">
        <v>3</v>
      </c>
      <c r="E1002" s="5">
        <v>4</v>
      </c>
    </row>
    <row r="1003" spans="1:5" x14ac:dyDescent="0.25">
      <c r="A1003">
        <v>1002</v>
      </c>
      <c r="C1003" s="3">
        <v>2</v>
      </c>
      <c r="D1003" s="4">
        <v>3</v>
      </c>
      <c r="E1003" s="5">
        <v>4</v>
      </c>
    </row>
    <row r="1004" spans="1:5" x14ac:dyDescent="0.25">
      <c r="A1004">
        <v>1003</v>
      </c>
      <c r="C1004" s="3">
        <v>2</v>
      </c>
      <c r="D1004" s="4">
        <v>3</v>
      </c>
      <c r="E1004" s="5">
        <v>4</v>
      </c>
    </row>
    <row r="1005" spans="1:5" x14ac:dyDescent="0.25">
      <c r="A1005">
        <v>1004</v>
      </c>
      <c r="C1005" s="3">
        <v>2</v>
      </c>
      <c r="D1005" s="4">
        <v>3</v>
      </c>
    </row>
    <row r="1006" spans="1:5" x14ac:dyDescent="0.25">
      <c r="A1006">
        <v>1005</v>
      </c>
      <c r="C1006" s="3">
        <v>2</v>
      </c>
      <c r="D1006" s="4">
        <v>3</v>
      </c>
    </row>
    <row r="1007" spans="1:5" x14ac:dyDescent="0.25">
      <c r="A1007">
        <v>1006</v>
      </c>
      <c r="C1007" s="3">
        <v>2</v>
      </c>
    </row>
    <row r="1008" spans="1:5" x14ac:dyDescent="0.25">
      <c r="A1008">
        <v>1007</v>
      </c>
      <c r="C1008" s="3">
        <v>2</v>
      </c>
    </row>
    <row r="1009" spans="1:5" x14ac:dyDescent="0.25">
      <c r="A1009">
        <v>1008</v>
      </c>
      <c r="C1009" s="3">
        <v>2</v>
      </c>
    </row>
    <row r="1010" spans="1:5" x14ac:dyDescent="0.25">
      <c r="A1010">
        <v>1009</v>
      </c>
      <c r="B1010" s="2">
        <v>1</v>
      </c>
      <c r="C1010" s="3">
        <v>2</v>
      </c>
    </row>
    <row r="1011" spans="1:5" x14ac:dyDescent="0.25">
      <c r="A1011">
        <v>1010</v>
      </c>
      <c r="B1011" s="2">
        <v>1</v>
      </c>
      <c r="C1011" s="3">
        <v>2</v>
      </c>
    </row>
    <row r="1012" spans="1:5" x14ac:dyDescent="0.25">
      <c r="A1012">
        <v>1011</v>
      </c>
      <c r="B1012" s="2">
        <v>1</v>
      </c>
      <c r="C1012" s="3">
        <v>2</v>
      </c>
    </row>
    <row r="1013" spans="1:5" x14ac:dyDescent="0.25">
      <c r="A1013">
        <v>1012</v>
      </c>
      <c r="B1013" s="2">
        <v>1</v>
      </c>
      <c r="C1013" s="3">
        <v>2</v>
      </c>
    </row>
    <row r="1014" spans="1:5" x14ac:dyDescent="0.25">
      <c r="A1014">
        <v>1013</v>
      </c>
      <c r="B1014" s="2">
        <v>1</v>
      </c>
      <c r="C1014" s="3">
        <v>2</v>
      </c>
    </row>
    <row r="1015" spans="1:5" x14ac:dyDescent="0.25">
      <c r="A1015">
        <v>1014</v>
      </c>
      <c r="B1015" s="2">
        <v>1</v>
      </c>
    </row>
    <row r="1016" spans="1:5" x14ac:dyDescent="0.25">
      <c r="A1016">
        <v>1015</v>
      </c>
      <c r="B1016" s="2">
        <v>1</v>
      </c>
    </row>
    <row r="1017" spans="1:5" x14ac:dyDescent="0.25">
      <c r="A1017">
        <v>1016</v>
      </c>
      <c r="B1017" s="2">
        <v>1</v>
      </c>
      <c r="E1017" s="5">
        <v>4</v>
      </c>
    </row>
    <row r="1018" spans="1:5" x14ac:dyDescent="0.25">
      <c r="A1018">
        <v>1017</v>
      </c>
      <c r="B1018" s="2">
        <v>1</v>
      </c>
      <c r="E1018" s="5">
        <v>4</v>
      </c>
    </row>
    <row r="1019" spans="1:5" x14ac:dyDescent="0.25">
      <c r="A1019">
        <v>1018</v>
      </c>
      <c r="B1019" s="2">
        <v>1</v>
      </c>
      <c r="E1019" s="5">
        <v>4</v>
      </c>
    </row>
    <row r="1020" spans="1:5" x14ac:dyDescent="0.25">
      <c r="A1020">
        <v>1019</v>
      </c>
      <c r="B1020" s="2">
        <v>1</v>
      </c>
      <c r="E1020" s="5">
        <v>4</v>
      </c>
    </row>
    <row r="1021" spans="1:5" x14ac:dyDescent="0.25">
      <c r="A1021">
        <v>1020</v>
      </c>
      <c r="B1021" s="2">
        <v>1</v>
      </c>
      <c r="E1021" s="5">
        <v>4</v>
      </c>
    </row>
    <row r="1022" spans="1:5" x14ac:dyDescent="0.25">
      <c r="A1022">
        <v>1021</v>
      </c>
      <c r="B1022" s="2">
        <v>1</v>
      </c>
      <c r="D1022" s="4">
        <v>3</v>
      </c>
      <c r="E1022" s="5">
        <v>4</v>
      </c>
    </row>
    <row r="1023" spans="1:5" x14ac:dyDescent="0.25">
      <c r="A1023">
        <v>1022</v>
      </c>
      <c r="B1023" s="2">
        <v>1</v>
      </c>
      <c r="D1023" s="4">
        <v>3</v>
      </c>
      <c r="E1023" s="5">
        <v>4</v>
      </c>
    </row>
    <row r="1024" spans="1:5" x14ac:dyDescent="0.25">
      <c r="A1024">
        <v>1023</v>
      </c>
      <c r="D1024" s="4">
        <v>3</v>
      </c>
      <c r="E1024" s="5">
        <v>4</v>
      </c>
    </row>
    <row r="1025" spans="1:6" x14ac:dyDescent="0.25">
      <c r="A1025">
        <v>1024</v>
      </c>
      <c r="D1025" s="4">
        <v>3</v>
      </c>
      <c r="E1025" s="5">
        <v>4</v>
      </c>
    </row>
    <row r="1026" spans="1:6" x14ac:dyDescent="0.25">
      <c r="A1026">
        <v>1025</v>
      </c>
      <c r="C1026" s="3">
        <v>2</v>
      </c>
      <c r="D1026" s="4">
        <v>3</v>
      </c>
      <c r="E1026" s="5">
        <v>4</v>
      </c>
    </row>
    <row r="1027" spans="1:6" x14ac:dyDescent="0.25">
      <c r="A1027">
        <v>1026</v>
      </c>
      <c r="C1027" s="3">
        <v>2</v>
      </c>
      <c r="D1027" s="4">
        <v>3</v>
      </c>
      <c r="E1027" s="5">
        <v>4</v>
      </c>
    </row>
    <row r="1028" spans="1:6" x14ac:dyDescent="0.25">
      <c r="A1028">
        <v>1027</v>
      </c>
      <c r="C1028" s="3">
        <v>2</v>
      </c>
      <c r="D1028" s="4">
        <v>3</v>
      </c>
      <c r="E1028" s="5">
        <v>4</v>
      </c>
      <c r="F1028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2360-ECAD-4E86-B8FB-3E5A8B6232FF}">
  <dimension ref="A1:EA55"/>
  <sheetViews>
    <sheetView topLeftCell="AJ1" workbookViewId="0">
      <selection activeCell="EC1" sqref="EC1:EE3"/>
    </sheetView>
  </sheetViews>
  <sheetFormatPr defaultRowHeight="15" x14ac:dyDescent="0.25"/>
  <cols>
    <col min="1" max="1" width="11" bestFit="1" customWidth="1"/>
    <col min="2" max="2" width="10" bestFit="1" customWidth="1"/>
    <col min="3" max="3" width="11" bestFit="1" customWidth="1"/>
    <col min="4" max="4" width="9" bestFit="1" customWidth="1"/>
    <col min="5" max="5" width="11" bestFit="1" customWidth="1"/>
    <col min="6" max="6" width="10" bestFit="1" customWidth="1"/>
    <col min="7" max="7" width="11" bestFit="1" customWidth="1"/>
    <col min="8" max="8" width="9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300</v>
      </c>
      <c r="AP1" t="s">
        <v>301</v>
      </c>
      <c r="AQ1" t="s">
        <v>302</v>
      </c>
      <c r="AR1" t="s">
        <v>303</v>
      </c>
      <c r="AT1" t="s">
        <v>304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322</v>
      </c>
      <c r="BS1" t="s">
        <v>323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227.90115599999999</v>
      </c>
      <c r="B2">
        <v>5.0448940000000002</v>
      </c>
      <c r="C2">
        <v>225.16070099999999</v>
      </c>
      <c r="D2">
        <v>6.1829190000000001</v>
      </c>
      <c r="E2">
        <v>227.82143300000001</v>
      </c>
      <c r="F2">
        <v>1.947935</v>
      </c>
      <c r="G2">
        <v>227.65062</v>
      </c>
      <c r="H2">
        <v>5.9543809999999997</v>
      </c>
      <c r="K2">
        <f>(13/200)</f>
        <v>6.5000000000000002E-2</v>
      </c>
      <c r="L2">
        <f>(13/200)</f>
        <v>6.5000000000000002E-2</v>
      </c>
      <c r="M2">
        <f>(13/200)</f>
        <v>6.5000000000000002E-2</v>
      </c>
      <c r="N2">
        <f>(14/200)</f>
        <v>7.0000000000000007E-2</v>
      </c>
      <c r="P2">
        <f>(9/200)</f>
        <v>4.4999999999999998E-2</v>
      </c>
      <c r="Q2">
        <f>(7/200)</f>
        <v>3.5000000000000003E-2</v>
      </c>
      <c r="R2">
        <f>(9/200)</f>
        <v>4.4999999999999998E-2</v>
      </c>
      <c r="S2">
        <f>(8/200)</f>
        <v>0.04</v>
      </c>
      <c r="U2">
        <f>0.065+0.045</f>
        <v>0.11</v>
      </c>
      <c r="V2">
        <f>0.065+0.035</f>
        <v>0.1</v>
      </c>
      <c r="W2">
        <f>0.065+0.045</f>
        <v>0.11</v>
      </c>
      <c r="X2">
        <f>0.07+0.04</f>
        <v>0.11000000000000001</v>
      </c>
      <c r="Z2">
        <f>SQRT((ABS($A$3-$A$2)^2+(ABS($B$3-$B$2)^2)))</f>
        <v>25.423249343211889</v>
      </c>
      <c r="AA2">
        <f>SQRT((ABS($C$3-$C$2)^2+(ABS($D$3-$D$2)^2)))</f>
        <v>23.526767385314464</v>
      </c>
      <c r="AB2">
        <f>SQRT((ABS($E$3-$E$2)^2+(ABS($F$3-$F$2)^2)))</f>
        <v>26.320621076058721</v>
      </c>
      <c r="AC2">
        <f>SQRT((ABS($G$3-$G$2)^2+(ABS($H$3-$H$2)^2)))</f>
        <v>27.488670826343068</v>
      </c>
      <c r="AE2">
        <f>(COUNTA(U2:U12)/SUM(U2:U12))</f>
        <v>9.1428571428571441</v>
      </c>
      <c r="AF2">
        <f>(COUNTA(V2:V12)/SUM(V2:V12))</f>
        <v>9.4736842105263168</v>
      </c>
      <c r="AG2">
        <f>(COUNTA(W2:W12)/SUM(W2:W12))</f>
        <v>8.938547486033519</v>
      </c>
      <c r="AH2">
        <f>(COUNTA(X2:X12)/SUM(X2:X12))</f>
        <v>9.0909090909090917</v>
      </c>
      <c r="AJ2">
        <f>1/0.11</f>
        <v>9.0909090909090917</v>
      </c>
      <c r="AK2">
        <f>1/0.1</f>
        <v>10</v>
      </c>
      <c r="AL2">
        <f>1/0.11</f>
        <v>9.0909090909090917</v>
      </c>
      <c r="AM2">
        <f>1/0.11</f>
        <v>9.0909090909090917</v>
      </c>
      <c r="AO2">
        <f>$Z2/$U2</f>
        <v>231.12044857465355</v>
      </c>
      <c r="AP2">
        <f>$AA2/$V2</f>
        <v>235.26767385314463</v>
      </c>
      <c r="AQ2">
        <f>$AB2/$W2</f>
        <v>239.27837341871566</v>
      </c>
      <c r="AR2">
        <f>$AC2/$X2</f>
        <v>249.89700751220968</v>
      </c>
      <c r="AT2">
        <f>AT4/AT6</f>
        <v>217.71796397102358</v>
      </c>
      <c r="AV2">
        <f>((0.065/0.11)*100)</f>
        <v>59.090909090909093</v>
      </c>
      <c r="AW2">
        <f>((0.065/0.1)*100)</f>
        <v>65</v>
      </c>
      <c r="AX2">
        <f>((0.065/0.11)*100)</f>
        <v>59.090909090909093</v>
      </c>
      <c r="AY2">
        <f>((0.07/0.11)*100)</f>
        <v>63.636363636363647</v>
      </c>
      <c r="BA2">
        <f>((0.045/0.11)*100)</f>
        <v>40.909090909090907</v>
      </c>
      <c r="BB2">
        <f>((0.035/0.1)*100)</f>
        <v>35</v>
      </c>
      <c r="BC2">
        <f>((0.045/0.11)*100)</f>
        <v>40.909090909090907</v>
      </c>
      <c r="BD2">
        <f>((0.04/0.11)*100)</f>
        <v>36.363636363636367</v>
      </c>
      <c r="BF2">
        <f>ABS($B$2-$D$2)</f>
        <v>1.1380249999999998</v>
      </c>
      <c r="BG2">
        <f>ABS($F$2-$H$2)</f>
        <v>4.0064459999999995</v>
      </c>
      <c r="BL2">
        <f>SQRT((ABS($A$2-$E$2)^2+(ABS($B$2-$F$2)^2)))</f>
        <v>3.097984958712678</v>
      </c>
      <c r="BM2">
        <f>SQRT((ABS($C$2-$G$2)^2+(ABS($D$2-$H$2)^2)))</f>
        <v>2.5003852191222604</v>
      </c>
      <c r="BO2">
        <f>SQRT((ABS($A$2-$G$2)^2+(ABS($B$2-$H$2)^2)))</f>
        <v>0.94336360458997481</v>
      </c>
      <c r="BP2">
        <f>SQRT((ABS($C$2-$E$2)^2+(ABS($D$2-$F$2)^2)))</f>
        <v>5.0014582129695064</v>
      </c>
      <c r="BR2">
        <f>DEGREES(ACOS((4.01008561403432^2+26.3206210760587^2-25.9990103993968^2)/(2*4.01008561403432*26.3206210760587)))</f>
        <v>81.031692732746762</v>
      </c>
      <c r="BS2">
        <f>DEGREES(ACOS((25.9990103993968^2+27.4886708263431^2-4.06429368411536^2)/(2*25.9990103993968*27.4886708263431)))</f>
        <v>8.1112709663570506</v>
      </c>
      <c r="BU2">
        <v>13</v>
      </c>
      <c r="BV2">
        <v>12</v>
      </c>
      <c r="BW2">
        <v>5</v>
      </c>
      <c r="BX2">
        <v>5</v>
      </c>
      <c r="BY2">
        <v>13</v>
      </c>
      <c r="BZ2">
        <v>12</v>
      </c>
      <c r="CA2">
        <v>6</v>
      </c>
      <c r="CB2">
        <v>6</v>
      </c>
      <c r="CC2">
        <v>13</v>
      </c>
      <c r="CD2">
        <v>5</v>
      </c>
      <c r="CE2">
        <v>6</v>
      </c>
      <c r="CF2">
        <v>13</v>
      </c>
      <c r="CG2">
        <v>14</v>
      </c>
      <c r="CH2">
        <v>6</v>
      </c>
      <c r="CI2">
        <v>6</v>
      </c>
      <c r="CJ2">
        <v>13</v>
      </c>
      <c r="CL2">
        <v>9</v>
      </c>
      <c r="CM2">
        <v>6</v>
      </c>
      <c r="CN2">
        <v>1</v>
      </c>
      <c r="CO2">
        <v>0</v>
      </c>
      <c r="CP2">
        <v>7</v>
      </c>
      <c r="CQ2">
        <v>6</v>
      </c>
      <c r="CR2">
        <v>2</v>
      </c>
      <c r="CS2">
        <v>1</v>
      </c>
      <c r="CT2">
        <v>9</v>
      </c>
      <c r="CU2">
        <v>1</v>
      </c>
      <c r="CV2">
        <v>2</v>
      </c>
      <c r="CW2">
        <v>8</v>
      </c>
      <c r="CX2">
        <v>8</v>
      </c>
      <c r="CY2">
        <v>0</v>
      </c>
      <c r="CZ2">
        <v>1</v>
      </c>
      <c r="DA2">
        <v>8</v>
      </c>
      <c r="DC2">
        <f>((12/13)*100)</f>
        <v>92.307692307692307</v>
      </c>
      <c r="DD2">
        <f>((5/13)*100)</f>
        <v>38.461538461538467</v>
      </c>
      <c r="DE2">
        <f>((5/13)*100)</f>
        <v>38.461538461538467</v>
      </c>
      <c r="DF2">
        <f>((12/13)*100)</f>
        <v>92.307692307692307</v>
      </c>
      <c r="DG2">
        <f>((6/13)*100)</f>
        <v>46.153846153846153</v>
      </c>
      <c r="DH2">
        <f>((6/13)*100)</f>
        <v>46.153846153846153</v>
      </c>
      <c r="DI2">
        <f>((5/13)*100)</f>
        <v>38.461538461538467</v>
      </c>
      <c r="DJ2">
        <f>((6/13)*100)</f>
        <v>46.153846153846153</v>
      </c>
      <c r="DK2">
        <f>((13/13)*100)</f>
        <v>100</v>
      </c>
      <c r="DL2">
        <f>((6/14)*100)</f>
        <v>42.857142857142854</v>
      </c>
      <c r="DM2">
        <f>((6/14)*100)</f>
        <v>42.857142857142854</v>
      </c>
      <c r="DN2">
        <f>((13/14)*100)</f>
        <v>92.857142857142861</v>
      </c>
      <c r="DP2">
        <f>((6/9)*100)</f>
        <v>66.666666666666657</v>
      </c>
      <c r="DQ2">
        <f>((1/9)*100)</f>
        <v>11.111111111111111</v>
      </c>
      <c r="DR2">
        <f>((0/9)*100)</f>
        <v>0</v>
      </c>
      <c r="DS2">
        <f>((6/7)*100)</f>
        <v>85.714285714285708</v>
      </c>
      <c r="DT2">
        <f>((2/7)*100)</f>
        <v>28.571428571428569</v>
      </c>
      <c r="DU2">
        <f>((1/7)*100)</f>
        <v>14.285714285714285</v>
      </c>
      <c r="DV2">
        <f>((1/9)*100)</f>
        <v>11.111111111111111</v>
      </c>
      <c r="DW2">
        <f>((2/9)*100)</f>
        <v>22.222222222222221</v>
      </c>
      <c r="DX2">
        <f>((8/9)*100)</f>
        <v>88.888888888888886</v>
      </c>
      <c r="DY2">
        <f>((0/8)*100)</f>
        <v>0</v>
      </c>
      <c r="DZ2">
        <f>((1/8)*100)</f>
        <v>12.5</v>
      </c>
      <c r="EA2">
        <f>((8/8)*100)</f>
        <v>100</v>
      </c>
    </row>
    <row r="3" spans="1:131" x14ac:dyDescent="0.25">
      <c r="A3">
        <v>202.48172600000001</v>
      </c>
      <c r="B3">
        <v>5.4855590000000003</v>
      </c>
      <c r="C3">
        <v>201.643877</v>
      </c>
      <c r="D3">
        <v>6.8668579999999997</v>
      </c>
      <c r="E3">
        <v>201.671412</v>
      </c>
      <c r="F3">
        <v>4.9398400000000002</v>
      </c>
      <c r="G3">
        <v>200.30632600000001</v>
      </c>
      <c r="H3">
        <v>8.7680279999999993</v>
      </c>
      <c r="K3">
        <f>(16/200)</f>
        <v>0.08</v>
      </c>
      <c r="L3">
        <f>(11/200)</f>
        <v>5.5E-2</v>
      </c>
      <c r="M3">
        <f>(14/200)</f>
        <v>7.0000000000000007E-2</v>
      </c>
      <c r="N3">
        <f>(13/200)</f>
        <v>6.5000000000000002E-2</v>
      </c>
      <c r="P3">
        <f>(8/200)</f>
        <v>0.04</v>
      </c>
      <c r="Q3">
        <f>(8/200)</f>
        <v>0.04</v>
      </c>
      <c r="R3">
        <f>(8/200)</f>
        <v>0.04</v>
      </c>
      <c r="S3">
        <f>(8/200)</f>
        <v>0.04</v>
      </c>
      <c r="U3">
        <f>0.08+0.04</f>
        <v>0.12</v>
      </c>
      <c r="V3">
        <f>0.055+0.04</f>
        <v>9.5000000000000001E-2</v>
      </c>
      <c r="W3">
        <f>0.07+0.04</f>
        <v>0.11000000000000001</v>
      </c>
      <c r="X3">
        <f>0.065+0.04</f>
        <v>0.10500000000000001</v>
      </c>
      <c r="Z3">
        <f>SQRT((ABS($A$4-$A$3)^2+(ABS($B$4-$B$3)^2)))</f>
        <v>32.476223658259372</v>
      </c>
      <c r="AA3">
        <f>SQRT((ABS($C$4-$C$3)^2+(ABS($D$4-$D$3)^2)))</f>
        <v>26.819061035983278</v>
      </c>
      <c r="AB3">
        <f>SQRT((ABS($E$4-$E$3)^2+(ABS($F$4-$F$3)^2)))</f>
        <v>30.958409387332498</v>
      </c>
      <c r="AC3">
        <f>SQRT((ABS($G$4-$G$3)^2+(ABS($H$4-$H$3)^2)))</f>
        <v>30.078084397432022</v>
      </c>
      <c r="AJ3">
        <f>1/0.12</f>
        <v>8.3333333333333339</v>
      </c>
      <c r="AK3">
        <f>1/0.095</f>
        <v>10.526315789473685</v>
      </c>
      <c r="AL3">
        <f>1/0.11</f>
        <v>9.0909090909090917</v>
      </c>
      <c r="AM3">
        <f>1/0.105</f>
        <v>9.5238095238095237</v>
      </c>
      <c r="AO3">
        <f>$Z3/$U3</f>
        <v>270.63519715216142</v>
      </c>
      <c r="AP3">
        <f>$AA3/$V3</f>
        <v>282.30590564192926</v>
      </c>
      <c r="AQ3">
        <f>$AB3/$W3</f>
        <v>281.44008533938631</v>
      </c>
      <c r="AR3">
        <f>$AC3/$X3</f>
        <v>286.45794664220972</v>
      </c>
      <c r="AT3" t="s">
        <v>305</v>
      </c>
      <c r="AV3">
        <f>((0.08/0.12)*100)</f>
        <v>66.666666666666671</v>
      </c>
      <c r="AW3">
        <f>((0.055/0.095)*100)</f>
        <v>57.894736842105267</v>
      </c>
      <c r="AX3">
        <f>((0.07/0.11)*100)</f>
        <v>63.636363636363647</v>
      </c>
      <c r="AY3">
        <f>((0.065/0.105)*100)</f>
        <v>61.904761904761905</v>
      </c>
      <c r="BA3">
        <f>((0.04/0.12)*100)</f>
        <v>33.333333333333336</v>
      </c>
      <c r="BB3">
        <f>((0.04/0.095)*100)</f>
        <v>42.105263157894733</v>
      </c>
      <c r="BC3">
        <f>((0.04/0.11)*100)</f>
        <v>36.363636363636367</v>
      </c>
      <c r="BD3">
        <f>((0.04/0.105)*100)</f>
        <v>38.095238095238102</v>
      </c>
      <c r="BF3">
        <f>ABS($B$3-$D$3)</f>
        <v>1.3812989999999994</v>
      </c>
      <c r="BG3">
        <f>ABS($F$3-$H$3)</f>
        <v>3.828187999999999</v>
      </c>
      <c r="BL3">
        <f>SQRT((ABS($A$3-$E$3)^2+(ABS($B$3-$F$3)^2)))</f>
        <v>0.97694319464184243</v>
      </c>
      <c r="BM3">
        <f>SQRT((ABS($C$3-$G$3)^2+(ABS($D$3-$H$3)^2)))</f>
        <v>2.3245408248729409</v>
      </c>
      <c r="BO3">
        <f>SQRT((ABS($A$3-$G$3)^2+(ABS($B$3-$H$3)^2)))</f>
        <v>3.937888761247704</v>
      </c>
      <c r="BP3">
        <f>SQRT((ABS($C$3-$E$3)^2+(ABS($D$3-$F$3)^2)))</f>
        <v>1.9272147126225967</v>
      </c>
      <c r="BR3">
        <f>DEGREES(ACOS((4.06429368411536^2+30.9584093873325^2-29.7927427585488^2)/(2*4.06429368411536*30.9584093873325)))</f>
        <v>69.693114192658655</v>
      </c>
      <c r="BS3">
        <f>DEGREES(ACOS((29.7927427585488^2+30.078084397432^2-3.73506424876213^2)/(2*29.7927427585488*30.078084397432)))</f>
        <v>7.1326318422919943</v>
      </c>
      <c r="BU3">
        <v>16</v>
      </c>
      <c r="BV3">
        <v>11</v>
      </c>
      <c r="BW3">
        <v>8</v>
      </c>
      <c r="BX3">
        <v>8</v>
      </c>
      <c r="BY3">
        <v>11</v>
      </c>
      <c r="BZ3">
        <v>11</v>
      </c>
      <c r="CA3">
        <v>4</v>
      </c>
      <c r="CB3">
        <v>3</v>
      </c>
      <c r="CC3">
        <v>14</v>
      </c>
      <c r="CD3">
        <v>8</v>
      </c>
      <c r="CE3">
        <v>6</v>
      </c>
      <c r="CF3">
        <v>13</v>
      </c>
      <c r="CG3">
        <v>13</v>
      </c>
      <c r="CH3">
        <v>7</v>
      </c>
      <c r="CI3">
        <v>5</v>
      </c>
      <c r="CJ3">
        <v>13</v>
      </c>
      <c r="CL3">
        <v>8</v>
      </c>
      <c r="CM3">
        <v>7</v>
      </c>
      <c r="CN3">
        <v>0</v>
      </c>
      <c r="CO3">
        <v>0</v>
      </c>
      <c r="CP3">
        <v>8</v>
      </c>
      <c r="CQ3">
        <v>7</v>
      </c>
      <c r="CR3">
        <v>1</v>
      </c>
      <c r="CS3">
        <v>0</v>
      </c>
      <c r="CT3">
        <v>8</v>
      </c>
      <c r="CU3">
        <v>0</v>
      </c>
      <c r="CV3">
        <v>1</v>
      </c>
      <c r="CW3">
        <v>7</v>
      </c>
      <c r="CX3">
        <v>8</v>
      </c>
      <c r="CY3">
        <v>0</v>
      </c>
      <c r="CZ3">
        <v>0</v>
      </c>
      <c r="DA3">
        <v>7</v>
      </c>
      <c r="DC3">
        <f>((11/16)*100)</f>
        <v>68.75</v>
      </c>
      <c r="DD3">
        <f>((8/16)*100)</f>
        <v>50</v>
      </c>
      <c r="DE3">
        <f>((8/16)*100)</f>
        <v>50</v>
      </c>
      <c r="DF3">
        <f>((11/11)*100)</f>
        <v>100</v>
      </c>
      <c r="DG3">
        <f>((4/11)*100)</f>
        <v>36.363636363636367</v>
      </c>
      <c r="DH3">
        <f>((3/11)*100)</f>
        <v>27.27272727272727</v>
      </c>
      <c r="DI3">
        <f>((8/14)*100)</f>
        <v>57.142857142857139</v>
      </c>
      <c r="DJ3">
        <f>((6/14)*100)</f>
        <v>42.857142857142854</v>
      </c>
      <c r="DK3">
        <f>((13/14)*100)</f>
        <v>92.857142857142861</v>
      </c>
      <c r="DL3">
        <f>((7/13)*100)</f>
        <v>53.846153846153847</v>
      </c>
      <c r="DM3">
        <f>((5/13)*100)</f>
        <v>38.461538461538467</v>
      </c>
      <c r="DN3">
        <f>((13/13)*100)</f>
        <v>100</v>
      </c>
      <c r="DP3">
        <f>((7/8)*100)</f>
        <v>87.5</v>
      </c>
      <c r="DQ3">
        <f>((0/8)*100)</f>
        <v>0</v>
      </c>
      <c r="DR3">
        <f>((0/8)*100)</f>
        <v>0</v>
      </c>
      <c r="DS3">
        <f>((7/8)*100)</f>
        <v>87.5</v>
      </c>
      <c r="DT3">
        <f>((1/8)*100)</f>
        <v>12.5</v>
      </c>
      <c r="DU3">
        <f>((0/8)*100)</f>
        <v>0</v>
      </c>
      <c r="DV3">
        <f>((0/8)*100)</f>
        <v>0</v>
      </c>
      <c r="DW3">
        <f>((1/8)*100)</f>
        <v>12.5</v>
      </c>
      <c r="DX3">
        <f>((7/8)*100)</f>
        <v>87.5</v>
      </c>
      <c r="DY3">
        <f>((0/8)*100)</f>
        <v>0</v>
      </c>
      <c r="DZ3">
        <f>((0/8)*100)</f>
        <v>0</v>
      </c>
      <c r="EA3">
        <f>((7/8)*100)</f>
        <v>87.5</v>
      </c>
    </row>
    <row r="4" spans="1:131" x14ac:dyDescent="0.25">
      <c r="A4">
        <v>170.008589</v>
      </c>
      <c r="B4">
        <v>5.9333049999999998</v>
      </c>
      <c r="C4">
        <v>174.83134699999999</v>
      </c>
      <c r="D4">
        <v>7.4586940000000004</v>
      </c>
      <c r="E4">
        <v>170.715191</v>
      </c>
      <c r="F4">
        <v>5.3079340000000004</v>
      </c>
      <c r="G4">
        <v>170.22922499999999</v>
      </c>
      <c r="H4">
        <v>9.0112489999999994</v>
      </c>
      <c r="K4">
        <f>(13/200)</f>
        <v>6.5000000000000002E-2</v>
      </c>
      <c r="L4">
        <f>(14/200)</f>
        <v>7.0000000000000007E-2</v>
      </c>
      <c r="M4">
        <f>(15/200)</f>
        <v>7.4999999999999997E-2</v>
      </c>
      <c r="N4">
        <f>(13/200)</f>
        <v>6.5000000000000002E-2</v>
      </c>
      <c r="P4">
        <f>(7/200)</f>
        <v>3.5000000000000003E-2</v>
      </c>
      <c r="Q4">
        <f>(8/200)</f>
        <v>0.04</v>
      </c>
      <c r="R4">
        <f>(8/200)</f>
        <v>0.04</v>
      </c>
      <c r="S4">
        <f>(9/200)</f>
        <v>4.4999999999999998E-2</v>
      </c>
      <c r="U4">
        <f>0.065+0.035</f>
        <v>0.1</v>
      </c>
      <c r="V4">
        <f>0.07+0.04</f>
        <v>0.11000000000000001</v>
      </c>
      <c r="W4">
        <f>0.075+0.04</f>
        <v>0.11499999999999999</v>
      </c>
      <c r="X4">
        <f>0.065+0.045</f>
        <v>0.11</v>
      </c>
      <c r="Z4">
        <f>SQRT((ABS($A$5-$A$4)^2+(ABS($B$5-$B$4)^2)))</f>
        <v>21.024029439613241</v>
      </c>
      <c r="AA4">
        <f>SQRT((ABS($C$5-$C$4)^2+(ABS($D$5-$D$4)^2)))</f>
        <v>23.737413175840963</v>
      </c>
      <c r="AB4">
        <f>SQRT((ABS($E$5-$E$4)^2+(ABS($F$5-$F$4)^2)))</f>
        <v>34.194990411871871</v>
      </c>
      <c r="AC4">
        <f>SQRT((ABS($G$5-$G$4)^2+(ABS($H$5-$H$4)^2)))</f>
        <v>32.922545920787542</v>
      </c>
      <c r="AJ4">
        <f>1/0.1</f>
        <v>10</v>
      </c>
      <c r="AK4">
        <f>1/0.11</f>
        <v>9.0909090909090917</v>
      </c>
      <c r="AL4">
        <f>1/0.115</f>
        <v>8.695652173913043</v>
      </c>
      <c r="AM4">
        <f>1/0.11</f>
        <v>9.0909090909090917</v>
      </c>
      <c r="AO4">
        <f>$Z4/$U4</f>
        <v>210.24029439613238</v>
      </c>
      <c r="AP4">
        <f>$AA4/$V4</f>
        <v>215.79466523491783</v>
      </c>
      <c r="AQ4">
        <f>$AB4/$W4</f>
        <v>297.34774271192936</v>
      </c>
      <c r="AR4">
        <f>$AC4/$X4</f>
        <v>299.29587200715946</v>
      </c>
      <c r="AT4">
        <f>SUM(Z:AC)</f>
        <v>3974.4414322910343</v>
      </c>
      <c r="AV4">
        <f>((0.065/0.1)*100)</f>
        <v>65</v>
      </c>
      <c r="AW4">
        <f>((0.07/0.11)*100)</f>
        <v>63.636363636363647</v>
      </c>
      <c r="AX4">
        <f>((0.075/0.115)*100)</f>
        <v>65.217391304347814</v>
      </c>
      <c r="AY4">
        <f>((0.065/0.11)*100)</f>
        <v>59.090909090909093</v>
      </c>
      <c r="BA4">
        <f>((0.035/0.1)*100)</f>
        <v>35</v>
      </c>
      <c r="BB4">
        <f>((0.04/0.11)*100)</f>
        <v>36.363636363636367</v>
      </c>
      <c r="BC4">
        <f>((0.04/0.115)*100)</f>
        <v>34.782608695652172</v>
      </c>
      <c r="BD4">
        <f>((0.045/0.11)*100)</f>
        <v>40.909090909090907</v>
      </c>
      <c r="BF4">
        <f>ABS($B$4-$D$4)</f>
        <v>1.5253890000000006</v>
      </c>
      <c r="BG4">
        <f>ABS($F$4-$H$4)</f>
        <v>3.703314999999999</v>
      </c>
      <c r="BL4">
        <f>SQRT((ABS($A$4-$E$4)^2+(ABS($B$4-$F$4)^2)))</f>
        <v>0.94359698708982986</v>
      </c>
      <c r="BM4">
        <f>SQRT((ABS($C$4-$G$4)^2+(ABS($D$4-$H$4)^2)))</f>
        <v>4.8569490352390021</v>
      </c>
      <c r="BO4">
        <f>SQRT((ABS($A$4-$G$4)^2+(ABS($B$4-$H$4)^2)))</f>
        <v>3.0858417833116443</v>
      </c>
      <c r="BP4">
        <f>SQRT((ABS($C$4-$E$4)^2+(ABS($D$4-$F$4)^2)))</f>
        <v>4.6441908653645916</v>
      </c>
      <c r="BR4">
        <f>DEGREES(ACOS((33.2072789698621^2+34.1949904118719^2-3.99885984895695^2)/(2*33.2072789698621*34.1949904118719)))</f>
        <v>6.5922157695670132</v>
      </c>
      <c r="BS4">
        <f>DEGREES(ACOS((25.5211590121244^2+27.0621647787445^2-3.58435502489918^2)/(2*25.5211590121244*27.0621647787445)))</f>
        <v>7.0599149610309926</v>
      </c>
      <c r="BU4">
        <v>13</v>
      </c>
      <c r="BV4">
        <v>11</v>
      </c>
      <c r="BW4">
        <v>6</v>
      </c>
      <c r="BX4">
        <v>5</v>
      </c>
      <c r="BY4">
        <v>14</v>
      </c>
      <c r="BZ4">
        <v>11</v>
      </c>
      <c r="CA4">
        <v>6</v>
      </c>
      <c r="CB4">
        <v>5</v>
      </c>
      <c r="CC4">
        <v>15</v>
      </c>
      <c r="CD4">
        <v>7</v>
      </c>
      <c r="CE4">
        <v>8</v>
      </c>
      <c r="CF4">
        <v>13</v>
      </c>
      <c r="CG4">
        <v>13</v>
      </c>
      <c r="CH4">
        <v>5</v>
      </c>
      <c r="CI4">
        <v>6</v>
      </c>
      <c r="CJ4">
        <v>13</v>
      </c>
      <c r="CL4">
        <v>7</v>
      </c>
      <c r="CM4">
        <v>4</v>
      </c>
      <c r="CN4">
        <v>1</v>
      </c>
      <c r="CO4">
        <v>1</v>
      </c>
      <c r="CP4">
        <v>8</v>
      </c>
      <c r="CQ4">
        <v>4</v>
      </c>
      <c r="CR4">
        <v>0</v>
      </c>
      <c r="CS4">
        <v>0</v>
      </c>
      <c r="CT4">
        <v>8</v>
      </c>
      <c r="CU4">
        <v>1</v>
      </c>
      <c r="CV4">
        <v>0</v>
      </c>
      <c r="CW4">
        <v>8</v>
      </c>
      <c r="CX4">
        <v>9</v>
      </c>
      <c r="CY4">
        <v>1</v>
      </c>
      <c r="CZ4">
        <v>0</v>
      </c>
      <c r="DA4">
        <v>8</v>
      </c>
      <c r="DC4">
        <f>((11/13)*100)</f>
        <v>84.615384615384613</v>
      </c>
      <c r="DD4">
        <f>((6/13)*100)</f>
        <v>46.153846153846153</v>
      </c>
      <c r="DE4">
        <f>((5/13)*100)</f>
        <v>38.461538461538467</v>
      </c>
      <c r="DF4">
        <f>((11/14)*100)</f>
        <v>78.571428571428569</v>
      </c>
      <c r="DG4">
        <f>((6/14)*100)</f>
        <v>42.857142857142854</v>
      </c>
      <c r="DH4">
        <f>((5/14)*100)</f>
        <v>35.714285714285715</v>
      </c>
      <c r="DI4">
        <f>((7/15)*100)</f>
        <v>46.666666666666664</v>
      </c>
      <c r="DJ4">
        <f>((8/15)*100)</f>
        <v>53.333333333333336</v>
      </c>
      <c r="DK4">
        <f>((13/15)*100)</f>
        <v>86.666666666666671</v>
      </c>
      <c r="DL4">
        <f>((5/13)*100)</f>
        <v>38.461538461538467</v>
      </c>
      <c r="DM4">
        <f>((6/13)*100)</f>
        <v>46.153846153846153</v>
      </c>
      <c r="DN4">
        <f>((13/13)*100)</f>
        <v>100</v>
      </c>
      <c r="DP4">
        <f>((4/7)*100)</f>
        <v>57.142857142857139</v>
      </c>
      <c r="DQ4">
        <f>((1/7)*100)</f>
        <v>14.285714285714285</v>
      </c>
      <c r="DR4">
        <f>((1/7)*100)</f>
        <v>14.285714285714285</v>
      </c>
      <c r="DS4">
        <f>((4/8)*100)</f>
        <v>50</v>
      </c>
      <c r="DT4">
        <f>((0/8)*100)</f>
        <v>0</v>
      </c>
      <c r="DU4">
        <f>((0/8)*100)</f>
        <v>0</v>
      </c>
      <c r="DV4">
        <f>((1/8)*100)</f>
        <v>12.5</v>
      </c>
      <c r="DW4">
        <f>((0/8)*100)</f>
        <v>0</v>
      </c>
      <c r="DX4">
        <f>((8/8)*100)</f>
        <v>100</v>
      </c>
      <c r="DY4">
        <f>((1/9)*100)</f>
        <v>11.111111111111111</v>
      </c>
      <c r="DZ4">
        <f>((0/9)*100)</f>
        <v>0</v>
      </c>
      <c r="EA4">
        <f>((8/9)*100)</f>
        <v>88.888888888888886</v>
      </c>
    </row>
    <row r="5" spans="1:131" x14ac:dyDescent="0.25">
      <c r="A5">
        <v>148.99364300000002</v>
      </c>
      <c r="B5">
        <v>6.5512519999999999</v>
      </c>
      <c r="C5">
        <v>151.10418200000001</v>
      </c>
      <c r="D5">
        <v>8.1561360000000001</v>
      </c>
      <c r="E5">
        <v>136.73829800000001</v>
      </c>
      <c r="F5">
        <v>1.4520150000000001</v>
      </c>
      <c r="G5">
        <v>137.507982</v>
      </c>
      <c r="H5">
        <v>5.3761029999999996</v>
      </c>
      <c r="K5">
        <f>(13/200)</f>
        <v>6.5000000000000002E-2</v>
      </c>
      <c r="L5">
        <f>(12/200)</f>
        <v>0.06</v>
      </c>
      <c r="M5">
        <f>(10/200)</f>
        <v>0.05</v>
      </c>
      <c r="N5">
        <f>(14/200)</f>
        <v>7.0000000000000007E-2</v>
      </c>
      <c r="P5">
        <f>(8/200)</f>
        <v>0.04</v>
      </c>
      <c r="Q5">
        <f>(7/200)</f>
        <v>3.5000000000000003E-2</v>
      </c>
      <c r="R5">
        <f>(8/200)</f>
        <v>0.04</v>
      </c>
      <c r="S5">
        <f>(7/200)</f>
        <v>3.5000000000000003E-2</v>
      </c>
      <c r="U5">
        <f>0.065+0.04</f>
        <v>0.10500000000000001</v>
      </c>
      <c r="V5">
        <f>0.06+0.035</f>
        <v>9.5000000000000001E-2</v>
      </c>
      <c r="W5">
        <f>0.05+0.04</f>
        <v>0.09</v>
      </c>
      <c r="X5">
        <f>0.07+0.035</f>
        <v>0.10500000000000001</v>
      </c>
      <c r="Z5">
        <f>SQRT((ABS($A$6-$A$5)^2+(ABS($B$6-$B$5)^2)))</f>
        <v>37.325724361311487</v>
      </c>
      <c r="AA5">
        <f>SQRT((ABS($C$6-$C$5)^2+(ABS($D$6-$D$5)^2)))</f>
        <v>33.917667385679422</v>
      </c>
      <c r="AB5">
        <f>SQRT((ABS($E$6-$E$5)^2+(ABS($F$6-$F$5)^2)))</f>
        <v>22.847456281920671</v>
      </c>
      <c r="AC5">
        <f>SQRT((ABS($G$6-$G$5)^2+(ABS($H$6-$H$5)^2)))</f>
        <v>25.741433187063002</v>
      </c>
      <c r="AJ5">
        <f>1/0.105</f>
        <v>9.5238095238095237</v>
      </c>
      <c r="AK5">
        <f>1/0.095</f>
        <v>10.526315789473685</v>
      </c>
      <c r="AL5">
        <f>1/0.09</f>
        <v>11.111111111111111</v>
      </c>
      <c r="AM5">
        <f>1/0.105</f>
        <v>9.5238095238095237</v>
      </c>
      <c r="AO5">
        <f>$Z5/$U5</f>
        <v>355.48308915534744</v>
      </c>
      <c r="AP5">
        <f>$AA5/$V5</f>
        <v>357.02807774399389</v>
      </c>
      <c r="AQ5">
        <f>$AB5/$W5</f>
        <v>253.86062535467414</v>
      </c>
      <c r="AR5">
        <f>$AC5/$X5</f>
        <v>245.15650654345714</v>
      </c>
      <c r="AT5" t="s">
        <v>306</v>
      </c>
      <c r="AV5">
        <f>((0.065/0.105)*100)</f>
        <v>61.904761904761905</v>
      </c>
      <c r="AW5">
        <f>((0.06/0.095)*100)</f>
        <v>63.157894736842103</v>
      </c>
      <c r="AX5">
        <f>((0.05/0.09)*100)</f>
        <v>55.555555555555557</v>
      </c>
      <c r="AY5">
        <f>((0.07/0.105)*100)</f>
        <v>66.666666666666671</v>
      </c>
      <c r="BA5">
        <f>((0.04/0.105)*100)</f>
        <v>38.095238095238102</v>
      </c>
      <c r="BB5">
        <f>((0.035/0.095)*100)</f>
        <v>36.842105263157897</v>
      </c>
      <c r="BC5">
        <f>((0.04/0.09)*100)</f>
        <v>44.44444444444445</v>
      </c>
      <c r="BD5">
        <f>((0.035/0.105)*100)</f>
        <v>33.333333333333336</v>
      </c>
      <c r="BF5">
        <f>ABS($B$5-$D$5)</f>
        <v>1.6048840000000002</v>
      </c>
      <c r="BG5">
        <f>ABS($F$5-$H$5)</f>
        <v>3.9240879999999994</v>
      </c>
      <c r="BL5">
        <f>SQRT((ABS($A$5-$E$5)^2+(ABS($B$5-$F$5)^2)))</f>
        <v>13.27387279776306</v>
      </c>
      <c r="BM5">
        <f>SQRT((ABS($C$5-$G$5)^2+(ABS($D$5-$H$5)^2)))</f>
        <v>13.877508347001248</v>
      </c>
      <c r="BO5">
        <f>SQRT((ABS($A$5-$G$5)^2+(ABS($B$5-$H$5)^2)))</f>
        <v>11.545621844626753</v>
      </c>
      <c r="BP5">
        <f>SQRT((ABS($C$5-$E$5)^2+(ABS($D$5-$F$5)^2)))</f>
        <v>15.853197200694149</v>
      </c>
      <c r="BR5">
        <f>DEGREES(ACOS((23.5348441052328^2+26.0719292545114^2-4.70177848922352^2)/(2*23.5348441052328*26.0719292545114)))</f>
        <v>9.1659393566412195</v>
      </c>
      <c r="BS5">
        <f>DEGREES(ACOS((4.70177848922352^2+23.5577520781585^2-20.6891898681179^2)/(2*4.70177848922352*23.5577520781585)))</f>
        <v>47.720415139466382</v>
      </c>
      <c r="BU5">
        <v>13</v>
      </c>
      <c r="BV5">
        <v>9</v>
      </c>
      <c r="BW5">
        <v>5</v>
      </c>
      <c r="BX5">
        <v>6</v>
      </c>
      <c r="BY5">
        <v>12</v>
      </c>
      <c r="BZ5">
        <v>9</v>
      </c>
      <c r="CA5">
        <v>4</v>
      </c>
      <c r="CB5">
        <v>5</v>
      </c>
      <c r="CC5">
        <v>10</v>
      </c>
      <c r="CD5">
        <v>4</v>
      </c>
      <c r="CE5">
        <v>3</v>
      </c>
      <c r="CF5">
        <v>10</v>
      </c>
      <c r="CG5">
        <v>14</v>
      </c>
      <c r="CH5">
        <v>6</v>
      </c>
      <c r="CI5">
        <v>7</v>
      </c>
      <c r="CJ5">
        <v>10</v>
      </c>
      <c r="CL5">
        <v>8</v>
      </c>
      <c r="CM5">
        <v>5</v>
      </c>
      <c r="CN5">
        <v>0</v>
      </c>
      <c r="CO5">
        <v>0</v>
      </c>
      <c r="CP5">
        <v>7</v>
      </c>
      <c r="CQ5">
        <v>5</v>
      </c>
      <c r="CR5">
        <v>0</v>
      </c>
      <c r="CS5">
        <v>0</v>
      </c>
      <c r="CT5">
        <v>8</v>
      </c>
      <c r="CU5">
        <v>0</v>
      </c>
      <c r="CV5">
        <v>0</v>
      </c>
      <c r="CW5">
        <v>6</v>
      </c>
      <c r="CX5">
        <v>7</v>
      </c>
      <c r="CY5">
        <v>0</v>
      </c>
      <c r="CZ5">
        <v>0</v>
      </c>
      <c r="DA5">
        <v>6</v>
      </c>
      <c r="DC5">
        <f>((9/13)*100)</f>
        <v>69.230769230769226</v>
      </c>
      <c r="DD5">
        <f>((5/13)*100)</f>
        <v>38.461538461538467</v>
      </c>
      <c r="DE5">
        <f>((6/13)*100)</f>
        <v>46.153846153846153</v>
      </c>
      <c r="DF5">
        <f>((9/12)*100)</f>
        <v>75</v>
      </c>
      <c r="DG5">
        <f>((4/12)*100)</f>
        <v>33.333333333333329</v>
      </c>
      <c r="DH5">
        <f>((5/12)*100)</f>
        <v>41.666666666666671</v>
      </c>
      <c r="DI5">
        <f>((4/10)*100)</f>
        <v>40</v>
      </c>
      <c r="DJ5">
        <f>((3/10)*100)</f>
        <v>30</v>
      </c>
      <c r="DK5">
        <f>((10/10)*100)</f>
        <v>100</v>
      </c>
      <c r="DL5">
        <f>((6/14)*100)</f>
        <v>42.857142857142854</v>
      </c>
      <c r="DM5">
        <f>((7/14)*100)</f>
        <v>50</v>
      </c>
      <c r="DN5">
        <f>((10/14)*100)</f>
        <v>71.428571428571431</v>
      </c>
      <c r="DP5">
        <f>((5/8)*100)</f>
        <v>62.5</v>
      </c>
      <c r="DQ5">
        <f>((0/8)*100)</f>
        <v>0</v>
      </c>
      <c r="DR5">
        <f>((0/8)*100)</f>
        <v>0</v>
      </c>
      <c r="DS5">
        <f>((5/7)*100)</f>
        <v>71.428571428571431</v>
      </c>
      <c r="DT5">
        <f>((0/7)*100)</f>
        <v>0</v>
      </c>
      <c r="DU5">
        <f>((0/7)*100)</f>
        <v>0</v>
      </c>
      <c r="DV5">
        <f>((0/8)*100)</f>
        <v>0</v>
      </c>
      <c r="DW5">
        <f>((0/8)*100)</f>
        <v>0</v>
      </c>
      <c r="DX5">
        <f>((6/8)*100)</f>
        <v>75</v>
      </c>
      <c r="DY5">
        <f>((0/7)*100)</f>
        <v>0</v>
      </c>
      <c r="DZ5">
        <f>((0/7)*100)</f>
        <v>0</v>
      </c>
      <c r="EA5">
        <f>((6/7)*100)</f>
        <v>85.714285714285708</v>
      </c>
    </row>
    <row r="6" spans="1:131" x14ac:dyDescent="0.25">
      <c r="A6">
        <v>111.82356800000001</v>
      </c>
      <c r="B6">
        <v>3.1460759999999999</v>
      </c>
      <c r="C6">
        <v>117.352937</v>
      </c>
      <c r="D6">
        <v>4.8003020000000003</v>
      </c>
      <c r="E6">
        <v>113.89121800000001</v>
      </c>
      <c r="F6">
        <v>1.320889</v>
      </c>
      <c r="G6">
        <v>111.76750700000001</v>
      </c>
      <c r="H6">
        <v>5.1540010000000001</v>
      </c>
      <c r="K6">
        <f>(15/200)</f>
        <v>7.4999999999999997E-2</v>
      </c>
      <c r="L6">
        <f>(15/200)</f>
        <v>7.4999999999999997E-2</v>
      </c>
      <c r="M6">
        <f>(15/200)</f>
        <v>7.4999999999999997E-2</v>
      </c>
      <c r="N6">
        <f>(13/200)</f>
        <v>6.5000000000000002E-2</v>
      </c>
      <c r="P6">
        <f>(8/200)</f>
        <v>0.04</v>
      </c>
      <c r="Q6">
        <f>(7/200)</f>
        <v>3.5000000000000003E-2</v>
      </c>
      <c r="R6">
        <f>(8/200)</f>
        <v>0.04</v>
      </c>
      <c r="S6">
        <f>(8/200)</f>
        <v>0.04</v>
      </c>
      <c r="U6">
        <f>0.075+0.04</f>
        <v>0.11499999999999999</v>
      </c>
      <c r="V6">
        <f>0.075+0.035</f>
        <v>0.11</v>
      </c>
      <c r="W6">
        <f>0.075+0.04</f>
        <v>0.11499999999999999</v>
      </c>
      <c r="X6">
        <f>0.065+0.04</f>
        <v>0.10500000000000001</v>
      </c>
      <c r="Z6">
        <f>SQRT((ABS($A$7-$A$6)^2+(ABS($B$7-$B$6)^2)))</f>
        <v>27.743642409578595</v>
      </c>
      <c r="AA6">
        <f>SQRT((ABS($C$7-$C$6)^2+(ABS($D$7-$D$6)^2)))</f>
        <v>28.599775808780375</v>
      </c>
      <c r="AB6">
        <f>SQRT((ABS($E$7-$E$6)^2+(ABS($F$7-$F$6)^2)))</f>
        <v>27.81677071469657</v>
      </c>
      <c r="AC6">
        <f>SQRT((ABS($G$7-$G$6)^2+(ABS($H$7-$H$6)^2)))</f>
        <v>27.062164778744542</v>
      </c>
      <c r="AJ6">
        <f>1/0.115</f>
        <v>8.695652173913043</v>
      </c>
      <c r="AK6">
        <f>1/0.11</f>
        <v>9.0909090909090917</v>
      </c>
      <c r="AL6">
        <f>1/0.115</f>
        <v>8.695652173913043</v>
      </c>
      <c r="AM6">
        <f>1/0.105</f>
        <v>9.5238095238095237</v>
      </c>
      <c r="AO6">
        <f>$Z6/$U6</f>
        <v>241.24906443111823</v>
      </c>
      <c r="AP6">
        <f>$AA6/$V6</f>
        <v>259.99796189800338</v>
      </c>
      <c r="AQ6">
        <f>$AB6/$W6</f>
        <v>241.88496273649193</v>
      </c>
      <c r="AR6">
        <f>$AC6/$X6</f>
        <v>257.73490265470991</v>
      </c>
      <c r="AT6">
        <f>SUM(U:X)</f>
        <v>18.254999999999995</v>
      </c>
      <c r="AV6">
        <f>((0.075/0.115)*100)</f>
        <v>65.217391304347814</v>
      </c>
      <c r="AW6">
        <f>((0.075/0.11)*100)</f>
        <v>68.181818181818173</v>
      </c>
      <c r="AX6">
        <f>((0.075/0.115)*100)</f>
        <v>65.217391304347814</v>
      </c>
      <c r="AY6">
        <f>((0.065/0.105)*100)</f>
        <v>61.904761904761905</v>
      </c>
      <c r="BA6">
        <f>((0.04/0.115)*100)</f>
        <v>34.782608695652172</v>
      </c>
      <c r="BB6">
        <f>((0.035/0.11)*100)</f>
        <v>31.818181818181824</v>
      </c>
      <c r="BC6">
        <f>((0.04/0.115)*100)</f>
        <v>34.782608695652172</v>
      </c>
      <c r="BD6">
        <f>((0.04/0.105)*100)</f>
        <v>38.095238095238102</v>
      </c>
      <c r="BF6">
        <f>ABS($B$6-$D$6)</f>
        <v>1.6542260000000004</v>
      </c>
      <c r="BG6">
        <f>ABS($F$6-$H$6)</f>
        <v>3.8331119999999999</v>
      </c>
      <c r="BL6">
        <f>SQRT((ABS($A$6-$E$6)^2+(ABS($B$6-$F$6)^2)))</f>
        <v>2.7579855161818747</v>
      </c>
      <c r="BM6">
        <f>SQRT((ABS($C$6-$G$6)^2+(ABS($D$6-$H$6)^2)))</f>
        <v>5.5966178418309811</v>
      </c>
      <c r="BO6">
        <f>SQRT((ABS($A$6-$G$6)^2+(ABS($B$6-$H$6)^2)))</f>
        <v>2.0087074553916509</v>
      </c>
      <c r="BP6">
        <f>SQRT((ABS($C$6-$E$6)^2+(ABS($D$6-$F$6)^2)))</f>
        <v>4.9081374532025812</v>
      </c>
      <c r="BR6">
        <f>DEGREES(ACOS((20.6891898681179^2+23.1048522941603^2-4.29016277677782^2)/(2*20.6891898681179*23.1048522941603)))</f>
        <v>9.3013323712048077</v>
      </c>
      <c r="BS6" t="e">
        <f>DEGREES(ACOS((4.29016277677782^2+0^2-4.29016277677782^2)/(2*4.29016277677782*0)))</f>
        <v>#DIV/0!</v>
      </c>
      <c r="BU6">
        <v>15</v>
      </c>
      <c r="BV6">
        <v>10</v>
      </c>
      <c r="BW6">
        <v>9</v>
      </c>
      <c r="BX6">
        <v>7</v>
      </c>
      <c r="BY6">
        <v>15</v>
      </c>
      <c r="BZ6">
        <v>10</v>
      </c>
      <c r="CA6">
        <v>7</v>
      </c>
      <c r="CB6">
        <v>7</v>
      </c>
      <c r="CC6">
        <v>15</v>
      </c>
      <c r="CD6">
        <v>9</v>
      </c>
      <c r="CE6">
        <v>7</v>
      </c>
      <c r="CF6">
        <v>13</v>
      </c>
      <c r="CG6">
        <v>13</v>
      </c>
      <c r="CH6">
        <v>7</v>
      </c>
      <c r="CI6">
        <v>5</v>
      </c>
      <c r="CJ6">
        <v>13</v>
      </c>
      <c r="CL6">
        <v>8</v>
      </c>
      <c r="CM6">
        <v>3</v>
      </c>
      <c r="CN6">
        <v>2</v>
      </c>
      <c r="CO6">
        <v>0</v>
      </c>
      <c r="CP6">
        <v>7</v>
      </c>
      <c r="CQ6">
        <v>3</v>
      </c>
      <c r="CR6">
        <v>0</v>
      </c>
      <c r="CS6">
        <v>0</v>
      </c>
      <c r="CT6">
        <v>8</v>
      </c>
      <c r="CU6">
        <v>2</v>
      </c>
      <c r="CV6">
        <v>0</v>
      </c>
      <c r="CW6">
        <v>6</v>
      </c>
      <c r="CX6">
        <v>8</v>
      </c>
      <c r="CY6">
        <v>0</v>
      </c>
      <c r="CZ6">
        <v>0</v>
      </c>
      <c r="DA6">
        <v>6</v>
      </c>
      <c r="DC6">
        <f>((10/15)*100)</f>
        <v>66.666666666666657</v>
      </c>
      <c r="DD6">
        <f>((9/15)*100)</f>
        <v>60</v>
      </c>
      <c r="DE6">
        <f>((7/15)*100)</f>
        <v>46.666666666666664</v>
      </c>
      <c r="DF6">
        <f>((10/15)*100)</f>
        <v>66.666666666666657</v>
      </c>
      <c r="DG6">
        <f>((7/15)*100)</f>
        <v>46.666666666666664</v>
      </c>
      <c r="DH6">
        <f>((7/15)*100)</f>
        <v>46.666666666666664</v>
      </c>
      <c r="DI6">
        <f>((9/15)*100)</f>
        <v>60</v>
      </c>
      <c r="DJ6">
        <f>((7/15)*100)</f>
        <v>46.666666666666664</v>
      </c>
      <c r="DK6">
        <f>((13/15)*100)</f>
        <v>86.666666666666671</v>
      </c>
      <c r="DL6">
        <f>((7/13)*100)</f>
        <v>53.846153846153847</v>
      </c>
      <c r="DM6">
        <f>((5/13)*100)</f>
        <v>38.461538461538467</v>
      </c>
      <c r="DN6">
        <f>((13/13)*100)</f>
        <v>100</v>
      </c>
      <c r="DP6">
        <f>((3/8)*100)</f>
        <v>37.5</v>
      </c>
      <c r="DQ6">
        <f>((2/8)*100)</f>
        <v>25</v>
      </c>
      <c r="DR6">
        <f>((0/8)*100)</f>
        <v>0</v>
      </c>
      <c r="DS6">
        <f>((3/7)*100)</f>
        <v>42.857142857142854</v>
      </c>
      <c r="DT6">
        <f>((0/7)*100)</f>
        <v>0</v>
      </c>
      <c r="DU6">
        <f>((0/7)*100)</f>
        <v>0</v>
      </c>
      <c r="DV6">
        <f>((2/8)*100)</f>
        <v>25</v>
      </c>
      <c r="DW6">
        <f>((0/8)*100)</f>
        <v>0</v>
      </c>
      <c r="DX6">
        <f>((6/8)*100)</f>
        <v>75</v>
      </c>
      <c r="DY6">
        <f>((0/8)*100)</f>
        <v>0</v>
      </c>
      <c r="DZ6">
        <f>((0/8)*100)</f>
        <v>0</v>
      </c>
      <c r="EA6">
        <f>((6/8)*100)</f>
        <v>75</v>
      </c>
    </row>
    <row r="7" spans="1:131" x14ac:dyDescent="0.25">
      <c r="A7">
        <v>84.09029000000001</v>
      </c>
      <c r="B7">
        <v>3.9043540000000001</v>
      </c>
      <c r="C7">
        <v>88.753237000000013</v>
      </c>
      <c r="D7">
        <v>4.8661519999999996</v>
      </c>
      <c r="E7">
        <v>86.255094000000014</v>
      </c>
      <c r="F7">
        <v>4.4859140000000002</v>
      </c>
      <c r="G7">
        <v>84.832656000000014</v>
      </c>
      <c r="H7">
        <v>7.7759400000000003</v>
      </c>
      <c r="K7">
        <f>(15/200)</f>
        <v>7.4999999999999997E-2</v>
      </c>
      <c r="L7">
        <f>(12/200)</f>
        <v>0.06</v>
      </c>
      <c r="M7">
        <f>(17/200)</f>
        <v>8.5000000000000006E-2</v>
      </c>
      <c r="N7">
        <f>(12/200)</f>
        <v>0.06</v>
      </c>
      <c r="P7">
        <f>(7/200)</f>
        <v>3.5000000000000003E-2</v>
      </c>
      <c r="Q7">
        <f>(8/200)</f>
        <v>0.04</v>
      </c>
      <c r="R7">
        <f>(7/200)</f>
        <v>3.5000000000000003E-2</v>
      </c>
      <c r="S7">
        <f>(9/200)</f>
        <v>4.4999999999999998E-2</v>
      </c>
      <c r="U7">
        <f>0.075+0.035</f>
        <v>0.11</v>
      </c>
      <c r="V7">
        <f>0.06+0.04</f>
        <v>0.1</v>
      </c>
      <c r="W7">
        <f>0.085+0.035</f>
        <v>0.12000000000000001</v>
      </c>
      <c r="X7">
        <f>0.06+0.045</f>
        <v>0.105</v>
      </c>
      <c r="Z7">
        <f>SQRT((ABS($A$8-$A$7)^2+(ABS($B$8-$B$7)^2)))</f>
        <v>24.183815096321613</v>
      </c>
      <c r="AA7">
        <f>SQRT((ABS($C$8-$C$7)^2+(ABS($D$8-$D$7)^2)))</f>
        <v>21.064858167698223</v>
      </c>
      <c r="AB7">
        <f>SQRT((ABS($E$8-$E$7)^2+(ABS($F$8-$F$7)^2)))</f>
        <v>26.071929254511364</v>
      </c>
      <c r="AC7">
        <f>SQRT((ABS($G$8-$G$7)^2+(ABS($H$8-$H$7)^2)))</f>
        <v>21.810517877107145</v>
      </c>
      <c r="AJ7">
        <f>1/0.11</f>
        <v>9.0909090909090917</v>
      </c>
      <c r="AK7">
        <f>1/0.1</f>
        <v>10</v>
      </c>
      <c r="AL7">
        <f>1/0.12</f>
        <v>8.3333333333333339</v>
      </c>
      <c r="AM7">
        <f>1/0.105</f>
        <v>9.5238095238095237</v>
      </c>
      <c r="AO7">
        <f>$Z7/$U7</f>
        <v>219.85286451201466</v>
      </c>
      <c r="AP7">
        <f>$AA7/$V7</f>
        <v>210.64858167698222</v>
      </c>
      <c r="AQ7">
        <f>$AB7/$W7</f>
        <v>217.266077120928</v>
      </c>
      <c r="AR7">
        <f>$AC7/$X7</f>
        <v>207.71921787721092</v>
      </c>
      <c r="AV7">
        <f>((0.075/0.11)*100)</f>
        <v>68.181818181818173</v>
      </c>
      <c r="AW7">
        <f>((0.06/0.1)*100)</f>
        <v>60</v>
      </c>
      <c r="AX7">
        <f>((0.085/0.12)*100)</f>
        <v>70.833333333333343</v>
      </c>
      <c r="AY7">
        <f>((0.06/0.105)*100)</f>
        <v>57.142857142857139</v>
      </c>
      <c r="BA7">
        <f>((0.035/0.11)*100)</f>
        <v>31.818181818181824</v>
      </c>
      <c r="BB7">
        <f>((0.04/0.1)*100)</f>
        <v>40</v>
      </c>
      <c r="BC7">
        <f>((0.035/0.12)*100)</f>
        <v>29.166666666666668</v>
      </c>
      <c r="BD7">
        <f>((0.045/0.105)*100)</f>
        <v>42.857142857142854</v>
      </c>
      <c r="BF7">
        <f>ABS($B$7-$D$7)</f>
        <v>0.96179799999999949</v>
      </c>
      <c r="BG7">
        <f>ABS($F$7-$H$7)</f>
        <v>3.2900260000000001</v>
      </c>
      <c r="BL7">
        <f>SQRT((ABS($A$7-$E$7)^2+(ABS($B$7-$F$7)^2)))</f>
        <v>2.2415593661591959</v>
      </c>
      <c r="BM7">
        <f>SQRT((ABS($C$7-$G$7)^2+(ABS($D$7-$H$7)^2)))</f>
        <v>4.8823991625536918</v>
      </c>
      <c r="BO7">
        <f>SQRT((ABS($A$7-$G$7)^2+(ABS($B$7-$H$7)^2)))</f>
        <v>3.9421168721071687</v>
      </c>
      <c r="BP7">
        <f>SQRT((ABS($C$7-$E$7)^2+(ABS($D$7-$F$7)^2)))</f>
        <v>2.5269149936420483</v>
      </c>
      <c r="BR7" t="e">
        <f>DEGREES(ACOS((4.29016277677782^2+0^2-4.29016277677782^2)/(2*4.29016277677782*0)))</f>
        <v>#DIV/0!</v>
      </c>
      <c r="BU7">
        <v>15</v>
      </c>
      <c r="BV7">
        <v>8</v>
      </c>
      <c r="BW7">
        <v>9</v>
      </c>
      <c r="BX7">
        <v>7</v>
      </c>
      <c r="BY7">
        <v>12</v>
      </c>
      <c r="BZ7">
        <v>8</v>
      </c>
      <c r="CA7">
        <v>5</v>
      </c>
      <c r="CB7">
        <v>3</v>
      </c>
      <c r="CC7">
        <v>17</v>
      </c>
      <c r="CD7">
        <v>10</v>
      </c>
      <c r="CE7">
        <v>8</v>
      </c>
      <c r="CF7">
        <v>12</v>
      </c>
      <c r="CG7">
        <v>12</v>
      </c>
      <c r="CH7">
        <v>7</v>
      </c>
      <c r="CI7">
        <v>3</v>
      </c>
      <c r="CJ7">
        <v>12</v>
      </c>
      <c r="CL7">
        <v>7</v>
      </c>
      <c r="CM7">
        <v>3</v>
      </c>
      <c r="CN7">
        <v>1</v>
      </c>
      <c r="CO7">
        <v>1</v>
      </c>
      <c r="CP7">
        <v>8</v>
      </c>
      <c r="CQ7">
        <v>3</v>
      </c>
      <c r="CR7">
        <v>0</v>
      </c>
      <c r="CS7">
        <v>0</v>
      </c>
      <c r="CT7">
        <v>7</v>
      </c>
      <c r="CU7">
        <v>1</v>
      </c>
      <c r="CV7">
        <v>0</v>
      </c>
      <c r="CW7">
        <v>7</v>
      </c>
      <c r="CX7">
        <v>9</v>
      </c>
      <c r="CY7">
        <v>1</v>
      </c>
      <c r="CZ7">
        <v>0</v>
      </c>
      <c r="DA7">
        <v>7</v>
      </c>
      <c r="DC7">
        <f>((8/15)*100)</f>
        <v>53.333333333333336</v>
      </c>
      <c r="DD7">
        <f>((9/15)*100)</f>
        <v>60</v>
      </c>
      <c r="DE7">
        <f>((7/15)*100)</f>
        <v>46.666666666666664</v>
      </c>
      <c r="DF7">
        <f>((8/12)*100)</f>
        <v>66.666666666666657</v>
      </c>
      <c r="DG7">
        <f>((5/12)*100)</f>
        <v>41.666666666666671</v>
      </c>
      <c r="DH7">
        <f>((3/12)*100)</f>
        <v>25</v>
      </c>
      <c r="DI7">
        <f>((10/17)*100)</f>
        <v>58.82352941176471</v>
      </c>
      <c r="DJ7">
        <f>((8/17)*100)</f>
        <v>47.058823529411761</v>
      </c>
      <c r="DK7">
        <f>((12/17)*100)</f>
        <v>70.588235294117652</v>
      </c>
      <c r="DL7">
        <f>((7/12)*100)</f>
        <v>58.333333333333336</v>
      </c>
      <c r="DM7">
        <f>((3/12)*100)</f>
        <v>25</v>
      </c>
      <c r="DN7">
        <f>((12/12)*100)</f>
        <v>100</v>
      </c>
      <c r="DP7">
        <f>((3/7)*100)</f>
        <v>42.857142857142854</v>
      </c>
      <c r="DQ7">
        <f>((1/7)*100)</f>
        <v>14.285714285714285</v>
      </c>
      <c r="DR7">
        <f>((1/7)*100)</f>
        <v>14.285714285714285</v>
      </c>
      <c r="DS7">
        <f>((3/8)*100)</f>
        <v>37.5</v>
      </c>
      <c r="DT7">
        <f>((0/8)*100)</f>
        <v>0</v>
      </c>
      <c r="DU7">
        <f>((0/8)*100)</f>
        <v>0</v>
      </c>
      <c r="DV7">
        <f>((1/7)*100)</f>
        <v>14.285714285714285</v>
      </c>
      <c r="DW7">
        <f>((0/7)*100)</f>
        <v>0</v>
      </c>
      <c r="DX7">
        <f>((7/7)*100)</f>
        <v>100</v>
      </c>
      <c r="DY7">
        <f>((1/9)*100)</f>
        <v>11.111111111111111</v>
      </c>
      <c r="DZ7">
        <f>((0/9)*100)</f>
        <v>0</v>
      </c>
      <c r="EA7">
        <f>((7/9)*100)</f>
        <v>77.777777777777786</v>
      </c>
    </row>
    <row r="8" spans="1:131" x14ac:dyDescent="0.25">
      <c r="A8">
        <v>60.006378000000005</v>
      </c>
      <c r="B8">
        <v>6.1002809999999998</v>
      </c>
      <c r="C8">
        <v>67.799278000000001</v>
      </c>
      <c r="D8">
        <v>7.0248210000000002</v>
      </c>
      <c r="E8">
        <v>60.183212000000005</v>
      </c>
      <c r="F8">
        <v>4.5355530000000002</v>
      </c>
      <c r="G8">
        <v>63.027943000000008</v>
      </c>
      <c r="H8">
        <v>8.2791110000000003</v>
      </c>
      <c r="K8">
        <f>(13/200)</f>
        <v>6.5000000000000002E-2</v>
      </c>
      <c r="L8">
        <f>(11/200)</f>
        <v>5.5E-2</v>
      </c>
      <c r="M8">
        <f>(13/200)</f>
        <v>6.5000000000000002E-2</v>
      </c>
      <c r="N8">
        <f>(16/200)</f>
        <v>0.08</v>
      </c>
      <c r="P8">
        <f>(7/200)</f>
        <v>3.5000000000000003E-2</v>
      </c>
      <c r="Q8">
        <f>(9/200)</f>
        <v>4.4999999999999998E-2</v>
      </c>
      <c r="R8">
        <f>(10/200)</f>
        <v>0.05</v>
      </c>
      <c r="S8">
        <f>(9/200)</f>
        <v>4.4999999999999998E-2</v>
      </c>
      <c r="U8">
        <f>0.065+0.035</f>
        <v>0.1</v>
      </c>
      <c r="V8">
        <f>0.055+0.045</f>
        <v>0.1</v>
      </c>
      <c r="W8">
        <f>0.065+0.05</f>
        <v>0.115</v>
      </c>
      <c r="X8">
        <f>0.08+0.045</f>
        <v>0.125</v>
      </c>
      <c r="Z8">
        <f>SQRT((ABS($A$9-$A$8)^2+(ABS($B$9-$B$8)^2)))</f>
        <v>22.991755112788521</v>
      </c>
      <c r="AA8">
        <f>SQRT((ABS($C$9-$C$8)^2+(ABS($D$9-$D$8)^2)))</f>
        <v>24.205082211627062</v>
      </c>
      <c r="AB8">
        <f>SQRT((ABS($E$9-$E$8)^2+(ABS($F$9-$F$8)^2)))</f>
        <v>23.104852294160295</v>
      </c>
      <c r="AC8">
        <f>SQRT((ABS($G$9-$G$8)^2+(ABS($H$9-$H$8)^2)))</f>
        <v>23.557752078158497</v>
      </c>
      <c r="AJ8">
        <f>1/0.1</f>
        <v>10</v>
      </c>
      <c r="AK8">
        <f>1/0.1</f>
        <v>10</v>
      </c>
      <c r="AL8">
        <f>1/0.115</f>
        <v>8.695652173913043</v>
      </c>
      <c r="AM8">
        <f>1/0.125</f>
        <v>8</v>
      </c>
      <c r="AO8">
        <f>$Z8/$U8</f>
        <v>229.91755112788519</v>
      </c>
      <c r="AP8">
        <f>$AA8/$V8</f>
        <v>242.05082211627061</v>
      </c>
      <c r="AQ8">
        <f>$AB8/$W8</f>
        <v>200.91175907965473</v>
      </c>
      <c r="AR8">
        <f>$AC8/$X8</f>
        <v>188.46201662526798</v>
      </c>
      <c r="AV8">
        <f>((0.065/0.1)*100)</f>
        <v>65</v>
      </c>
      <c r="AW8">
        <f>((0.055/0.1)*100)</f>
        <v>54.999999999999993</v>
      </c>
      <c r="AX8">
        <f>((0.065/0.115)*100)</f>
        <v>56.521739130434781</v>
      </c>
      <c r="AY8">
        <f>((0.08/0.125)*100)</f>
        <v>64</v>
      </c>
      <c r="BA8">
        <f>((0.035/0.1)*100)</f>
        <v>35</v>
      </c>
      <c r="BB8">
        <f>((0.045/0.1)*100)</f>
        <v>44.999999999999993</v>
      </c>
      <c r="BC8">
        <f>((0.05/0.115)*100)</f>
        <v>43.478260869565219</v>
      </c>
      <c r="BD8">
        <f>((0.045/0.125)*100)</f>
        <v>36</v>
      </c>
      <c r="BF8">
        <f>ABS($B$8-$D$8)</f>
        <v>0.92454000000000036</v>
      </c>
      <c r="BG8">
        <f>ABS($F$8-$H$8)</f>
        <v>3.7435580000000002</v>
      </c>
      <c r="BL8">
        <f>SQRT((ABS($A$8-$E$8)^2+(ABS($B$8-$F$8)^2)))</f>
        <v>1.5746885335011489</v>
      </c>
      <c r="BM8">
        <f>SQRT((ABS($C$8-$G$8)^2+(ABS($D$8-$H$8)^2)))</f>
        <v>4.9334451538782655</v>
      </c>
      <c r="BO8">
        <f>SQRT((ABS($A$8-$G$8)^2+(ABS($B$8-$H$8)^2)))</f>
        <v>3.7252053927434683</v>
      </c>
      <c r="BP8">
        <f>SQRT((ABS($C$8-$E$8)^2+(ABS($D$8-$F$8)^2)))</f>
        <v>8.0125474408692234</v>
      </c>
      <c r="BU8">
        <v>13</v>
      </c>
      <c r="BV8">
        <v>6</v>
      </c>
      <c r="BW8">
        <v>3</v>
      </c>
      <c r="BX8">
        <v>6</v>
      </c>
      <c r="BY8">
        <v>11</v>
      </c>
      <c r="BZ8">
        <v>6</v>
      </c>
      <c r="CA8">
        <v>6</v>
      </c>
      <c r="CB8">
        <v>3</v>
      </c>
      <c r="CC8">
        <v>13</v>
      </c>
      <c r="CD8">
        <v>3</v>
      </c>
      <c r="CE8">
        <v>8</v>
      </c>
      <c r="CF8">
        <v>12</v>
      </c>
      <c r="CG8">
        <v>16</v>
      </c>
      <c r="CH8">
        <v>6</v>
      </c>
      <c r="CI8">
        <v>7</v>
      </c>
      <c r="CJ8">
        <v>12</v>
      </c>
      <c r="CL8">
        <v>7</v>
      </c>
      <c r="CM8">
        <v>2</v>
      </c>
      <c r="CN8">
        <v>0</v>
      </c>
      <c r="CO8">
        <v>2</v>
      </c>
      <c r="CP8">
        <v>9</v>
      </c>
      <c r="CQ8">
        <v>2</v>
      </c>
      <c r="CR8">
        <v>0</v>
      </c>
      <c r="CS8">
        <v>0</v>
      </c>
      <c r="CT8">
        <v>10</v>
      </c>
      <c r="CU8">
        <v>0</v>
      </c>
      <c r="CV8">
        <v>5</v>
      </c>
      <c r="CW8">
        <v>6</v>
      </c>
      <c r="CX8">
        <v>9</v>
      </c>
      <c r="CY8">
        <v>2</v>
      </c>
      <c r="CZ8">
        <v>1</v>
      </c>
      <c r="DA8">
        <v>6</v>
      </c>
      <c r="DC8">
        <f>((6/13)*100)</f>
        <v>46.153846153846153</v>
      </c>
      <c r="DD8">
        <f>((3/13)*100)</f>
        <v>23.076923076923077</v>
      </c>
      <c r="DE8">
        <f>((6/13)*100)</f>
        <v>46.153846153846153</v>
      </c>
      <c r="DF8">
        <f>((6/11)*100)</f>
        <v>54.54545454545454</v>
      </c>
      <c r="DG8">
        <f>((6/11)*100)</f>
        <v>54.54545454545454</v>
      </c>
      <c r="DH8">
        <f>((3/11)*100)</f>
        <v>27.27272727272727</v>
      </c>
      <c r="DI8">
        <f>((3/13)*100)</f>
        <v>23.076923076923077</v>
      </c>
      <c r="DJ8">
        <f>((8/13)*100)</f>
        <v>61.53846153846154</v>
      </c>
      <c r="DK8">
        <f>((12/13)*100)</f>
        <v>92.307692307692307</v>
      </c>
      <c r="DL8">
        <f>((6/16)*100)</f>
        <v>37.5</v>
      </c>
      <c r="DM8">
        <f>((7/16)*100)</f>
        <v>43.75</v>
      </c>
      <c r="DN8">
        <f>((12/16)*100)</f>
        <v>75</v>
      </c>
      <c r="DP8">
        <f>((2/7)*100)</f>
        <v>28.571428571428569</v>
      </c>
      <c r="DQ8">
        <f>((0/7)*100)</f>
        <v>0</v>
      </c>
      <c r="DR8">
        <f>((2/7)*100)</f>
        <v>28.571428571428569</v>
      </c>
      <c r="DS8">
        <f>((2/9)*100)</f>
        <v>22.222222222222221</v>
      </c>
      <c r="DT8">
        <f>((0/9)*100)</f>
        <v>0</v>
      </c>
      <c r="DU8">
        <f>((0/9)*100)</f>
        <v>0</v>
      </c>
      <c r="DV8">
        <f>((0/10)*100)</f>
        <v>0</v>
      </c>
      <c r="DW8">
        <f>((5/10)*100)</f>
        <v>50</v>
      </c>
      <c r="DX8">
        <f>((6/10)*100)</f>
        <v>60</v>
      </c>
      <c r="DY8">
        <f>((2/9)*100)</f>
        <v>22.222222222222221</v>
      </c>
      <c r="DZ8">
        <f>((1/9)*100)</f>
        <v>11.111111111111111</v>
      </c>
      <c r="EA8">
        <f>((6/9)*100)</f>
        <v>66.666666666666657</v>
      </c>
    </row>
    <row r="9" spans="1:131" x14ac:dyDescent="0.25">
      <c r="A9">
        <v>37.037384000000003</v>
      </c>
      <c r="B9">
        <v>5.0774819999999998</v>
      </c>
      <c r="C9">
        <v>43.594513000000006</v>
      </c>
      <c r="D9">
        <v>7.1487410000000002</v>
      </c>
      <c r="E9">
        <v>37.155062000000001</v>
      </c>
      <c r="F9">
        <v>2.654461</v>
      </c>
      <c r="G9">
        <v>39.561577000000007</v>
      </c>
      <c r="H9">
        <v>6.2061060000000001</v>
      </c>
      <c r="L9">
        <f>(10/200)</f>
        <v>0.05</v>
      </c>
      <c r="P9">
        <f>(10/200)</f>
        <v>0.05</v>
      </c>
      <c r="Q9">
        <f>(10/200)</f>
        <v>0.05</v>
      </c>
      <c r="V9">
        <f>0.05+0.05</f>
        <v>0.1</v>
      </c>
      <c r="AA9">
        <f>SQRT((ABS($C$10-$C$9)^2+(ABS($D$10-$D$9)^2)))</f>
        <v>18.070355040692533</v>
      </c>
      <c r="AK9">
        <f>1/0.1</f>
        <v>10</v>
      </c>
      <c r="AP9">
        <f>$AA9/$V9</f>
        <v>180.70355040692533</v>
      </c>
      <c r="AW9">
        <f>((0.05/0.1)*100)</f>
        <v>50</v>
      </c>
      <c r="BB9">
        <f>((0.05/0.1)*100)</f>
        <v>50</v>
      </c>
      <c r="BF9">
        <f>ABS($B$9-$D$9)</f>
        <v>2.0712590000000004</v>
      </c>
      <c r="BG9">
        <f>ABS($F$9-$H$9)</f>
        <v>3.5516450000000002</v>
      </c>
      <c r="BI9">
        <v>3.4623384999999995</v>
      </c>
      <c r="BJ9">
        <v>4.0157109999999996</v>
      </c>
      <c r="BM9">
        <f>SQRT((ABS($C$9-$G$9)^2+(ABS($D$9-$H$9)^2)))</f>
        <v>4.1416341609708835</v>
      </c>
      <c r="BO9">
        <f>SQRT((ABS($A$9-$G$9)^2+(ABS($B$9-$H$9)^2)))</f>
        <v>2.7650212358361772</v>
      </c>
      <c r="BP9">
        <f>SQRT((ABS($C$9-$E$9)^2+(ABS($D$9-$F$9)^2)))</f>
        <v>7.8527117545342939</v>
      </c>
      <c r="BS9">
        <f>DEGREES(ACOS((23.2770045550824^2+22.0249109530667^2-4.23460283711094^2)/(2*23.2770045550824*22.0249109530667)))</f>
        <v>10.250089674760739</v>
      </c>
      <c r="BY9">
        <v>10</v>
      </c>
      <c r="BZ9">
        <v>3</v>
      </c>
      <c r="CA9">
        <v>8</v>
      </c>
      <c r="CB9">
        <v>7</v>
      </c>
      <c r="CL9">
        <v>10</v>
      </c>
      <c r="CM9">
        <v>3</v>
      </c>
      <c r="CN9">
        <v>0</v>
      </c>
      <c r="CO9">
        <v>0</v>
      </c>
      <c r="CP9">
        <v>10</v>
      </c>
      <c r="CQ9">
        <v>3</v>
      </c>
      <c r="CR9">
        <v>5</v>
      </c>
      <c r="CS9">
        <v>1</v>
      </c>
      <c r="DF9">
        <f>((3/10)*100)</f>
        <v>30</v>
      </c>
      <c r="DG9">
        <f>((8/10)*100)</f>
        <v>80</v>
      </c>
      <c r="DH9">
        <f>((7/10)*100)</f>
        <v>70</v>
      </c>
      <c r="DP9">
        <f>((3/10)*100)</f>
        <v>30</v>
      </c>
      <c r="DQ9">
        <f>((0/10)*100)</f>
        <v>0</v>
      </c>
      <c r="DR9">
        <f>((0/10)*100)</f>
        <v>0</v>
      </c>
      <c r="DS9">
        <f>((3/10)*100)</f>
        <v>30</v>
      </c>
      <c r="DT9">
        <f>((5/10)*100)</f>
        <v>50</v>
      </c>
      <c r="DU9">
        <f>((1/10)*100)</f>
        <v>10</v>
      </c>
    </row>
    <row r="10" spans="1:131" x14ac:dyDescent="0.25">
      <c r="C10">
        <v>25.529024000000007</v>
      </c>
      <c r="D10">
        <v>6.7294099999999997</v>
      </c>
      <c r="BR10">
        <f>DEGREES(ACOS((21.180420750887^2+21.7219725161111^2-4.23460283711094^2)/(2*21.180420750887*21.7219725161111)))</f>
        <v>11.236569873641002</v>
      </c>
      <c r="BS10">
        <f>DEGREES(ACOS((4.04864752927999^2+19.4821667467437^2-18.9501300648626^2)/(2*4.04864752927999*19.4821667467437)))</f>
        <v>76.495418198246398</v>
      </c>
    </row>
    <row r="11" spans="1:131" x14ac:dyDescent="0.25">
      <c r="A11" t="s">
        <v>22</v>
      </c>
      <c r="B11" t="s">
        <v>22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BR11">
        <f>DEGREES(ACOS((21.239052187894^2+21.7679041341324^2-4.04864752927999^2)/(2*21.239052187894*21.7679041341324)))</f>
        <v>10.711548885534675</v>
      </c>
      <c r="BS11">
        <f>DEGREES(ACOS((4.22302971978294^2+27.5526406825514^2-27.5459766198084^2)/(2*4.22302971978294*27.5526406825514)))</f>
        <v>85.514114970431876</v>
      </c>
    </row>
    <row r="12" spans="1:131" x14ac:dyDescent="0.25">
      <c r="A12">
        <v>44.985264000000001</v>
      </c>
      <c r="B12">
        <v>8.9396710000000006</v>
      </c>
      <c r="C12">
        <v>38.289822000000001</v>
      </c>
      <c r="D12">
        <v>8.0610590000000002</v>
      </c>
      <c r="E12">
        <v>39.097214000000001</v>
      </c>
      <c r="F12">
        <v>10.464292</v>
      </c>
      <c r="G12">
        <v>37.770752000000002</v>
      </c>
      <c r="H12">
        <v>6.7207319999999999</v>
      </c>
      <c r="K12">
        <f>(13/200)</f>
        <v>6.5000000000000002E-2</v>
      </c>
      <c r="L12">
        <f>(16/200)</f>
        <v>0.08</v>
      </c>
      <c r="M12">
        <f>(12/200)</f>
        <v>0.06</v>
      </c>
      <c r="N12">
        <f>(13/200)</f>
        <v>6.5000000000000002E-2</v>
      </c>
      <c r="P12">
        <f>(10/200)</f>
        <v>0.05</v>
      </c>
      <c r="Q12">
        <f>(12/200)</f>
        <v>0.06</v>
      </c>
      <c r="R12">
        <f>(12/200)</f>
        <v>0.06</v>
      </c>
      <c r="S12">
        <f>(10/200)</f>
        <v>0.05</v>
      </c>
      <c r="U12">
        <f>0.065+0.05</f>
        <v>0.115</v>
      </c>
      <c r="V12">
        <f>0.08+0.06</f>
        <v>0.14000000000000001</v>
      </c>
      <c r="W12">
        <f>0.06+0.06</f>
        <v>0.12</v>
      </c>
      <c r="X12">
        <f>0.065+0.05</f>
        <v>0.115</v>
      </c>
      <c r="Z12">
        <f>SQRT((ABS($A$13-$A$12)^2+(ABS($B$13-$B$12)^2)))</f>
        <v>20.473595149719689</v>
      </c>
      <c r="AA12">
        <f>SQRT((ABS($C$13-$C$12)^2+(ABS($D$13-$D$12)^2)))</f>
        <v>23.094771634551602</v>
      </c>
      <c r="AB12">
        <f>SQRT((ABS($E$13-$E$12)^2+(ABS($F$13-$F$12)^2)))</f>
        <v>21.721972516111084</v>
      </c>
      <c r="AC12">
        <f>SQRT((ABS($G$13-$G$12)^2+(ABS($H$13-$H$12)^2)))</f>
        <v>22.024910953066691</v>
      </c>
      <c r="AJ12">
        <f>1/0.115</f>
        <v>8.695652173913043</v>
      </c>
      <c r="AK12">
        <f>1/0.14</f>
        <v>7.1428571428571423</v>
      </c>
      <c r="AL12">
        <f>1/0.12</f>
        <v>8.3333333333333339</v>
      </c>
      <c r="AM12">
        <f>1/0.115</f>
        <v>8.695652173913043</v>
      </c>
      <c r="AO12">
        <f>$Z12/$U12</f>
        <v>178.03126217147553</v>
      </c>
      <c r="AP12">
        <f>$AA12/$V12</f>
        <v>164.96265453251144</v>
      </c>
      <c r="AQ12">
        <f>$AB12/$W12</f>
        <v>181.01643763425903</v>
      </c>
      <c r="AR12">
        <f>$AC12/$X12</f>
        <v>191.52096480927557</v>
      </c>
      <c r="AV12">
        <f>((0.065/0.115)*100)</f>
        <v>56.521739130434781</v>
      </c>
      <c r="AW12">
        <f>((0.08/0.14)*100)</f>
        <v>57.142857142857139</v>
      </c>
      <c r="AX12">
        <f>((0.06/0.12)*100)</f>
        <v>50</v>
      </c>
      <c r="AY12">
        <f>((0.065/0.115)*100)</f>
        <v>56.521739130434781</v>
      </c>
      <c r="BA12">
        <f>((0.05/0.115)*100)</f>
        <v>43.478260869565219</v>
      </c>
      <c r="BB12">
        <f>((0.06/0.14)*100)</f>
        <v>42.857142857142847</v>
      </c>
      <c r="BC12">
        <f>((0.06/0.12)*100)</f>
        <v>50</v>
      </c>
      <c r="BD12">
        <f>((0.05/0.115)*100)</f>
        <v>43.478260869565219</v>
      </c>
      <c r="BF12">
        <f>ABS($B$12-$D$12)</f>
        <v>0.87861200000000039</v>
      </c>
      <c r="BG12">
        <f>ABS($F$12-$H$12)</f>
        <v>3.7435600000000004</v>
      </c>
      <c r="BL12">
        <f>SQRT((ABS($A$12-$E$12)^2+(ABS($B$12-$F$12)^2)))</f>
        <v>6.0822365948835788</v>
      </c>
      <c r="BM12">
        <f>SQRT((ABS($C$12-$G$12)^2+(ABS($D$12-$H$12)^2)))</f>
        <v>1.437327426799127</v>
      </c>
      <c r="BO12">
        <f>SQRT((ABS($A$12-$G$12)^2+(ABS($B$12-$H$12)^2)))</f>
        <v>7.5480377373106045</v>
      </c>
      <c r="BP12">
        <f>SQRT((ABS($C$12-$E$12)^2+(ABS($D$12-$F$12)^2)))</f>
        <v>2.5352338538984922</v>
      </c>
      <c r="BR12">
        <f>DEGREES(ACOS((18.9501300648626^2+18.81715695226^2-4.22302971978294^2)/(2*18.9501300648626*18.81715695226)))</f>
        <v>12.833838009485904</v>
      </c>
      <c r="BS12">
        <f>DEGREES(ACOS((4.0417748167988^2+28.2153703061198^2-26.5752563499545^2)/(2*4.0417748167988*28.2153703061198)))</f>
        <v>62.249632668184482</v>
      </c>
      <c r="BU12">
        <v>13</v>
      </c>
      <c r="BV12">
        <v>9</v>
      </c>
      <c r="BW12">
        <v>6</v>
      </c>
      <c r="BX12">
        <v>8</v>
      </c>
      <c r="BY12">
        <v>16</v>
      </c>
      <c r="BZ12">
        <v>9</v>
      </c>
      <c r="CA12">
        <v>4</v>
      </c>
      <c r="CB12">
        <v>6</v>
      </c>
      <c r="CC12">
        <v>12</v>
      </c>
      <c r="CD12">
        <v>6</v>
      </c>
      <c r="CE12">
        <v>2</v>
      </c>
      <c r="CF12">
        <v>11</v>
      </c>
      <c r="CG12">
        <v>13</v>
      </c>
      <c r="CH12">
        <v>8</v>
      </c>
      <c r="CI12">
        <v>4</v>
      </c>
      <c r="CJ12">
        <v>11</v>
      </c>
      <c r="CL12">
        <v>10</v>
      </c>
      <c r="CM12">
        <v>3</v>
      </c>
      <c r="CN12">
        <v>5</v>
      </c>
      <c r="CO12">
        <v>5</v>
      </c>
      <c r="CP12">
        <v>12</v>
      </c>
      <c r="CQ12">
        <v>3</v>
      </c>
      <c r="CR12">
        <v>0</v>
      </c>
      <c r="CS12">
        <v>0</v>
      </c>
      <c r="CT12">
        <v>12</v>
      </c>
      <c r="CU12">
        <v>5</v>
      </c>
      <c r="CV12">
        <v>0</v>
      </c>
      <c r="CW12">
        <v>10</v>
      </c>
      <c r="CX12">
        <v>10</v>
      </c>
      <c r="CY12">
        <v>5</v>
      </c>
      <c r="CZ12">
        <v>0</v>
      </c>
      <c r="DA12">
        <v>10</v>
      </c>
      <c r="DC12">
        <f>((9/13)*100)</f>
        <v>69.230769230769226</v>
      </c>
      <c r="DD12">
        <f>((6/13)*100)</f>
        <v>46.153846153846153</v>
      </c>
      <c r="DE12">
        <f>((8/13)*100)</f>
        <v>61.53846153846154</v>
      </c>
      <c r="DF12">
        <f>((9/16)*100)</f>
        <v>56.25</v>
      </c>
      <c r="DG12">
        <f>((4/16)*100)</f>
        <v>25</v>
      </c>
      <c r="DH12">
        <f>((6/16)*100)</f>
        <v>37.5</v>
      </c>
      <c r="DI12">
        <f>((6/12)*100)</f>
        <v>50</v>
      </c>
      <c r="DJ12">
        <f>((2/12)*100)</f>
        <v>16.666666666666664</v>
      </c>
      <c r="DK12">
        <f>((11/12)*100)</f>
        <v>91.666666666666657</v>
      </c>
      <c r="DL12">
        <f>((8/13)*100)</f>
        <v>61.53846153846154</v>
      </c>
      <c r="DM12">
        <f>((4/13)*100)</f>
        <v>30.76923076923077</v>
      </c>
      <c r="DN12">
        <f>((11/13)*100)</f>
        <v>84.615384615384613</v>
      </c>
      <c r="DP12">
        <f>((3/10)*100)</f>
        <v>30</v>
      </c>
      <c r="DQ12">
        <f>((5/10)*100)</f>
        <v>50</v>
      </c>
      <c r="DR12">
        <f>((5/10)*100)</f>
        <v>50</v>
      </c>
      <c r="DS12">
        <f>((3/12)*100)</f>
        <v>25</v>
      </c>
      <c r="DT12">
        <f>((0/12)*100)</f>
        <v>0</v>
      </c>
      <c r="DU12">
        <f>((0/12)*100)</f>
        <v>0</v>
      </c>
      <c r="DV12">
        <f>((5/12)*100)</f>
        <v>41.666666666666671</v>
      </c>
      <c r="DW12">
        <f>((0/12)*100)</f>
        <v>0</v>
      </c>
      <c r="DX12">
        <f>((10/12)*100)</f>
        <v>83.333333333333343</v>
      </c>
      <c r="DY12">
        <f>((5/10)*100)</f>
        <v>50</v>
      </c>
      <c r="DZ12">
        <f>((0/10)*100)</f>
        <v>0</v>
      </c>
      <c r="EA12">
        <f>((10/10)*100)</f>
        <v>100</v>
      </c>
    </row>
    <row r="13" spans="1:131" x14ac:dyDescent="0.25">
      <c r="A13">
        <v>65.458748000000014</v>
      </c>
      <c r="B13">
        <v>8.8722080000000005</v>
      </c>
      <c r="C13">
        <v>61.372105000000005</v>
      </c>
      <c r="D13">
        <v>7.3016589999999999</v>
      </c>
      <c r="E13">
        <v>60.814403000000006</v>
      </c>
      <c r="F13">
        <v>10.00845</v>
      </c>
      <c r="G13">
        <v>59.780441000000003</v>
      </c>
      <c r="H13">
        <v>5.902018</v>
      </c>
      <c r="K13">
        <f>(13/200)</f>
        <v>6.5000000000000002E-2</v>
      </c>
      <c r="L13">
        <f>(12/200)</f>
        <v>0.06</v>
      </c>
      <c r="M13">
        <f>(17/200)</f>
        <v>8.5000000000000006E-2</v>
      </c>
      <c r="N13">
        <f>(15/200)</f>
        <v>7.4999999999999997E-2</v>
      </c>
      <c r="P13">
        <f>(9/200)</f>
        <v>4.4999999999999998E-2</v>
      </c>
      <c r="Q13">
        <f>(11/200)</f>
        <v>5.5E-2</v>
      </c>
      <c r="R13">
        <f>(10/200)</f>
        <v>0.05</v>
      </c>
      <c r="S13">
        <f>(10/200)</f>
        <v>0.05</v>
      </c>
      <c r="U13">
        <f>0.065+0.045</f>
        <v>0.11</v>
      </c>
      <c r="V13">
        <f>0.06+0.055</f>
        <v>0.11499999999999999</v>
      </c>
      <c r="W13">
        <f>0.085+0.05</f>
        <v>0.13500000000000001</v>
      </c>
      <c r="X13">
        <f>0.075+0.05</f>
        <v>0.125</v>
      </c>
      <c r="Z13">
        <f>SQRT((ABS($A$14-$A$13)^2+(ABS($B$14-$B$13)^2)))</f>
        <v>18.071907214774203</v>
      </c>
      <c r="AA13">
        <f>SQRT((ABS($C$14-$C$13)^2+(ABS($D$14-$D$13)^2)))</f>
        <v>19.312815722738364</v>
      </c>
      <c r="AB13">
        <f>SQRT((ABS($E$14-$E$13)^2+(ABS($F$14-$F$13)^2)))</f>
        <v>21.767904134132394</v>
      </c>
      <c r="AC13">
        <f>SQRT((ABS($G$14-$G$13)^2+(ABS($H$14-$H$13)^2)))</f>
        <v>21.748476929376661</v>
      </c>
      <c r="AJ13">
        <f>1/0.11</f>
        <v>9.0909090909090917</v>
      </c>
      <c r="AK13">
        <f>1/0.115</f>
        <v>8.695652173913043</v>
      </c>
      <c r="AL13">
        <f>1/0.135</f>
        <v>7.4074074074074066</v>
      </c>
      <c r="AM13">
        <f>1/0.125</f>
        <v>8</v>
      </c>
      <c r="AO13">
        <f>$Z13/$U13</f>
        <v>164.29006558885638</v>
      </c>
      <c r="AP13">
        <f>$AA13/$V13</f>
        <v>167.93752802381186</v>
      </c>
      <c r="AQ13">
        <f>$AB13/$W13</f>
        <v>161.2437343269066</v>
      </c>
      <c r="AR13">
        <f>$AC13/$X13</f>
        <v>173.98781543501329</v>
      </c>
      <c r="AV13">
        <f>((0.065/0.11)*100)</f>
        <v>59.090909090909093</v>
      </c>
      <c r="AW13">
        <f>((0.06/0.115)*100)</f>
        <v>52.173913043478258</v>
      </c>
      <c r="AX13">
        <f>((0.085/0.135)*100)</f>
        <v>62.962962962962962</v>
      </c>
      <c r="AY13">
        <f>((0.075/0.125)*100)</f>
        <v>60</v>
      </c>
      <c r="BA13">
        <f>((0.045/0.11)*100)</f>
        <v>40.909090909090907</v>
      </c>
      <c r="BB13">
        <f>((0.055/0.115)*100)</f>
        <v>47.826086956521735</v>
      </c>
      <c r="BC13">
        <f>((0.05/0.135)*100)</f>
        <v>37.037037037037038</v>
      </c>
      <c r="BD13">
        <f>((0.05/0.125)*100)</f>
        <v>40</v>
      </c>
      <c r="BF13">
        <f>ABS($B$13-$D$13)</f>
        <v>1.5705490000000006</v>
      </c>
      <c r="BG13">
        <f>ABS($F$13-$H$13)</f>
        <v>4.1064319999999999</v>
      </c>
      <c r="BL13">
        <f>SQRT((ABS($A$13-$E$13)^2+(ABS($B$13-$F$13)^2)))</f>
        <v>4.7813163837576234</v>
      </c>
      <c r="BM13">
        <f>SQRT((ABS($C$13-$G$13)^2+(ABS($D$13-$H$13)^2)))</f>
        <v>2.1195257058542611</v>
      </c>
      <c r="BO13">
        <f>SQRT((ABS($A$13-$G$13)^2+(ABS($B$13-$H$13)^2)))</f>
        <v>6.4082134033090012</v>
      </c>
      <c r="BP13">
        <f>SQRT((ABS($C$13-$E$13)^2+(ABS($D$13-$F$13)^2)))</f>
        <v>2.7636477775731478</v>
      </c>
      <c r="BR13">
        <f>DEGREES(ACOS((26.5752563499545^2+25.129203446281^2-3.70784650567913^2)/(2*26.5752563499545*25.129203446281)))</f>
        <v>7.5753965065331794</v>
      </c>
      <c r="BS13">
        <f>DEGREES(ACOS((24.6087138210129^2+22.8827987711534^2-3.74486422448772^2)/(2*24.6087138210129*22.8827987711534)))</f>
        <v>8.0309416190066791</v>
      </c>
      <c r="BU13">
        <v>13</v>
      </c>
      <c r="BV13">
        <v>10</v>
      </c>
      <c r="BW13">
        <v>6</v>
      </c>
      <c r="BX13">
        <v>7</v>
      </c>
      <c r="BY13">
        <v>12</v>
      </c>
      <c r="BZ13">
        <v>10</v>
      </c>
      <c r="CA13">
        <v>3</v>
      </c>
      <c r="CB13">
        <v>4</v>
      </c>
      <c r="CC13">
        <v>17</v>
      </c>
      <c r="CD13">
        <v>6</v>
      </c>
      <c r="CE13">
        <v>8</v>
      </c>
      <c r="CF13">
        <v>14</v>
      </c>
      <c r="CG13">
        <v>15</v>
      </c>
      <c r="CH13">
        <v>7</v>
      </c>
      <c r="CI13">
        <v>6</v>
      </c>
      <c r="CJ13">
        <v>14</v>
      </c>
      <c r="CL13">
        <v>9</v>
      </c>
      <c r="CM13">
        <v>7</v>
      </c>
      <c r="CN13">
        <v>3</v>
      </c>
      <c r="CO13">
        <v>4</v>
      </c>
      <c r="CP13">
        <v>11</v>
      </c>
      <c r="CQ13">
        <v>7</v>
      </c>
      <c r="CR13">
        <v>1</v>
      </c>
      <c r="CS13">
        <v>2</v>
      </c>
      <c r="CT13">
        <v>10</v>
      </c>
      <c r="CU13">
        <v>3</v>
      </c>
      <c r="CV13">
        <v>1</v>
      </c>
      <c r="CW13">
        <v>9</v>
      </c>
      <c r="CX13">
        <v>10</v>
      </c>
      <c r="CY13">
        <v>4</v>
      </c>
      <c r="CZ13">
        <v>2</v>
      </c>
      <c r="DA13">
        <v>9</v>
      </c>
      <c r="DC13">
        <f>((10/13)*100)</f>
        <v>76.923076923076934</v>
      </c>
      <c r="DD13">
        <f>((6/13)*100)</f>
        <v>46.153846153846153</v>
      </c>
      <c r="DE13">
        <f>((7/13)*100)</f>
        <v>53.846153846153847</v>
      </c>
      <c r="DF13">
        <f>((10/12)*100)</f>
        <v>83.333333333333343</v>
      </c>
      <c r="DG13">
        <f>((3/12)*100)</f>
        <v>25</v>
      </c>
      <c r="DH13">
        <f>((4/12)*100)</f>
        <v>33.333333333333329</v>
      </c>
      <c r="DI13">
        <f>((6/17)*100)</f>
        <v>35.294117647058826</v>
      </c>
      <c r="DJ13">
        <f>((8/17)*100)</f>
        <v>47.058823529411761</v>
      </c>
      <c r="DK13">
        <f>((14/17)*100)</f>
        <v>82.35294117647058</v>
      </c>
      <c r="DL13">
        <f>((7/15)*100)</f>
        <v>46.666666666666664</v>
      </c>
      <c r="DM13">
        <f>((6/15)*100)</f>
        <v>40</v>
      </c>
      <c r="DN13">
        <f>((14/15)*100)</f>
        <v>93.333333333333329</v>
      </c>
      <c r="DP13">
        <f>((7/9)*100)</f>
        <v>77.777777777777786</v>
      </c>
      <c r="DQ13">
        <f>((3/9)*100)</f>
        <v>33.333333333333329</v>
      </c>
      <c r="DR13">
        <f>((4/9)*100)</f>
        <v>44.444444444444443</v>
      </c>
      <c r="DS13">
        <f>((7/11)*100)</f>
        <v>63.636363636363633</v>
      </c>
      <c r="DT13">
        <f>((1/11)*100)</f>
        <v>9.0909090909090917</v>
      </c>
      <c r="DU13">
        <f>((2/11)*100)</f>
        <v>18.181818181818183</v>
      </c>
      <c r="DV13">
        <f>((3/10)*100)</f>
        <v>30</v>
      </c>
      <c r="DW13">
        <f>((1/10)*100)</f>
        <v>10</v>
      </c>
      <c r="DX13">
        <f>((9/10)*100)</f>
        <v>90</v>
      </c>
      <c r="DY13">
        <f>((4/10)*100)</f>
        <v>40</v>
      </c>
      <c r="DZ13">
        <f>((2/10)*100)</f>
        <v>20</v>
      </c>
      <c r="EA13">
        <f>((9/10)*100)</f>
        <v>90</v>
      </c>
    </row>
    <row r="14" spans="1:131" x14ac:dyDescent="0.25">
      <c r="A14">
        <v>83.527260000000012</v>
      </c>
      <c r="B14">
        <v>8.5219159999999992</v>
      </c>
      <c r="C14">
        <v>80.676048000000009</v>
      </c>
      <c r="D14">
        <v>6.7163079999999997</v>
      </c>
      <c r="E14">
        <v>82.566876000000008</v>
      </c>
      <c r="F14">
        <v>9.1889570000000003</v>
      </c>
      <c r="G14">
        <v>81.519964000000002</v>
      </c>
      <c r="H14">
        <v>5.2780079999999998</v>
      </c>
      <c r="K14">
        <f>(14/200)</f>
        <v>7.0000000000000007E-2</v>
      </c>
      <c r="L14">
        <f>(12/200)</f>
        <v>0.06</v>
      </c>
      <c r="M14">
        <f>(10/200)</f>
        <v>0.05</v>
      </c>
      <c r="N14">
        <f>(11/200)</f>
        <v>5.5E-2</v>
      </c>
      <c r="P14">
        <f>(11/200)</f>
        <v>5.5E-2</v>
      </c>
      <c r="Q14">
        <f>(9/200)</f>
        <v>4.4999999999999998E-2</v>
      </c>
      <c r="R14">
        <f>(10/200)</f>
        <v>0.05</v>
      </c>
      <c r="S14">
        <f>(11/200)</f>
        <v>5.5E-2</v>
      </c>
      <c r="U14">
        <f>0.07+0.055</f>
        <v>0.125</v>
      </c>
      <c r="V14">
        <f>0.06+0.045</f>
        <v>0.105</v>
      </c>
      <c r="W14">
        <f>0.05+0.05</f>
        <v>0.1</v>
      </c>
      <c r="X14">
        <f>0.055+0.055</f>
        <v>0.11</v>
      </c>
      <c r="Z14">
        <f>SQRT((ABS($A$15-$A$14)^2+(ABS($B$15-$B$14)^2)))</f>
        <v>21.952986919850776</v>
      </c>
      <c r="AA14">
        <f>SQRT((ABS($C$15-$C$14)^2+(ABS($D$15-$D$14)^2)))</f>
        <v>17.316926241109325</v>
      </c>
      <c r="AB14">
        <f>SQRT((ABS($E$15-$E$14)^2+(ABS($F$15-$F$14)^2)))</f>
        <v>18.817156952260024</v>
      </c>
      <c r="AC14">
        <f>SQRT((ABS($G$15-$G$14)^2+(ABS($H$15-$H$14)^2)))</f>
        <v>19.48216674674368</v>
      </c>
      <c r="AJ14">
        <f>1/0.125</f>
        <v>8</v>
      </c>
      <c r="AK14">
        <f>1/0.105</f>
        <v>9.5238095238095237</v>
      </c>
      <c r="AL14">
        <f>1/0.1</f>
        <v>10</v>
      </c>
      <c r="AM14">
        <f>1/0.11</f>
        <v>9.0909090909090917</v>
      </c>
      <c r="AO14">
        <f>$Z14/$U14</f>
        <v>175.62389535880621</v>
      </c>
      <c r="AP14">
        <f>$AA14/$V14</f>
        <v>164.92310705818406</v>
      </c>
      <c r="AQ14">
        <f>$AB14/$W14</f>
        <v>188.17156952260024</v>
      </c>
      <c r="AR14">
        <f>$AC14/$X14</f>
        <v>177.11060678857891</v>
      </c>
      <c r="AV14">
        <f>((0.07/0.125)*100)</f>
        <v>56.000000000000007</v>
      </c>
      <c r="AW14">
        <f>((0.06/0.105)*100)</f>
        <v>57.142857142857139</v>
      </c>
      <c r="AX14">
        <f>((0.05/0.1)*100)</f>
        <v>50</v>
      </c>
      <c r="AY14">
        <f>((0.055/0.11)*100)</f>
        <v>50</v>
      </c>
      <c r="BA14">
        <f>((0.055/0.125)*100)</f>
        <v>44</v>
      </c>
      <c r="BB14">
        <f>((0.045/0.105)*100)</f>
        <v>42.857142857142854</v>
      </c>
      <c r="BC14">
        <f>((0.05/0.1)*100)</f>
        <v>50</v>
      </c>
      <c r="BD14">
        <f>((0.055/0.11)*100)</f>
        <v>50</v>
      </c>
      <c r="BF14">
        <f>ABS($B$14-$D$14)</f>
        <v>1.8056079999999994</v>
      </c>
      <c r="BG14">
        <f>ABS($F$14-$H$14)</f>
        <v>3.9109490000000005</v>
      </c>
      <c r="BL14">
        <f>SQRT((ABS($A$14-$E$14)^2+(ABS($B$14-$F$14)^2)))</f>
        <v>1.1693079676188864</v>
      </c>
      <c r="BM14">
        <f>SQRT((ABS($C$14-$G$14)^2+(ABS($D$14-$H$14)^2)))</f>
        <v>1.6676034016084245</v>
      </c>
      <c r="BO14">
        <f>SQRT((ABS($A$14-$G$14)^2+(ABS($B$14-$H$14)^2)))</f>
        <v>3.8147314904302294</v>
      </c>
      <c r="BP14">
        <f>SQRT((ABS($C$14-$E$14)^2+(ABS($D$14-$F$14)^2)))</f>
        <v>3.1127517733968122</v>
      </c>
      <c r="BR14">
        <f>DEGREES(ACOS((21.1303380594733^2+23.0301050223651^2-4.89374145765314^2)/(2*21.1303380594733*23.0301050223651)))</f>
        <v>11.734154579512694</v>
      </c>
      <c r="BS14">
        <f>DEGREES(ACOS((4.89374145765314^2+19.9981553424232^2-18.0915697153806^2)/(2*4.89374145765314*19.9981553424232)))</f>
        <v>60.437028063046377</v>
      </c>
      <c r="BU14">
        <v>14</v>
      </c>
      <c r="BV14">
        <v>7</v>
      </c>
      <c r="BW14">
        <v>4</v>
      </c>
      <c r="BX14">
        <v>6</v>
      </c>
      <c r="BY14">
        <v>12</v>
      </c>
      <c r="BZ14">
        <v>7</v>
      </c>
      <c r="CA14">
        <v>5</v>
      </c>
      <c r="CB14">
        <v>2</v>
      </c>
      <c r="CC14">
        <v>10</v>
      </c>
      <c r="CD14">
        <v>4</v>
      </c>
      <c r="CE14">
        <v>3</v>
      </c>
      <c r="CF14">
        <v>9</v>
      </c>
      <c r="CG14">
        <v>11</v>
      </c>
      <c r="CH14">
        <v>6</v>
      </c>
      <c r="CI14">
        <v>2</v>
      </c>
      <c r="CJ14">
        <v>9</v>
      </c>
      <c r="CL14">
        <v>11</v>
      </c>
      <c r="CM14">
        <v>6</v>
      </c>
      <c r="CN14">
        <v>0</v>
      </c>
      <c r="CO14">
        <v>3</v>
      </c>
      <c r="CP14">
        <v>9</v>
      </c>
      <c r="CQ14">
        <v>6</v>
      </c>
      <c r="CR14">
        <v>0</v>
      </c>
      <c r="CS14">
        <v>0</v>
      </c>
      <c r="CT14">
        <v>10</v>
      </c>
      <c r="CU14">
        <v>0</v>
      </c>
      <c r="CV14">
        <v>3</v>
      </c>
      <c r="CW14">
        <v>8</v>
      </c>
      <c r="CX14">
        <v>11</v>
      </c>
      <c r="CY14">
        <v>3</v>
      </c>
      <c r="CZ14">
        <v>1</v>
      </c>
      <c r="DA14">
        <v>8</v>
      </c>
      <c r="DC14">
        <f>((7/14)*100)</f>
        <v>50</v>
      </c>
      <c r="DD14">
        <f>((4/14)*100)</f>
        <v>28.571428571428569</v>
      </c>
      <c r="DE14">
        <f>((6/14)*100)</f>
        <v>42.857142857142854</v>
      </c>
      <c r="DF14">
        <f>((7/12)*100)</f>
        <v>58.333333333333336</v>
      </c>
      <c r="DG14">
        <f>((5/12)*100)</f>
        <v>41.666666666666671</v>
      </c>
      <c r="DH14">
        <f>((2/12)*100)</f>
        <v>16.666666666666664</v>
      </c>
      <c r="DI14">
        <f>((4/10)*100)</f>
        <v>40</v>
      </c>
      <c r="DJ14">
        <f>((3/10)*100)</f>
        <v>30</v>
      </c>
      <c r="DK14">
        <f>((9/10)*100)</f>
        <v>90</v>
      </c>
      <c r="DL14">
        <f>((6/11)*100)</f>
        <v>54.54545454545454</v>
      </c>
      <c r="DM14">
        <f>((2/11)*100)</f>
        <v>18.181818181818183</v>
      </c>
      <c r="DN14">
        <f>((9/11)*100)</f>
        <v>81.818181818181827</v>
      </c>
      <c r="DP14">
        <f>((6/11)*100)</f>
        <v>54.54545454545454</v>
      </c>
      <c r="DQ14">
        <f>((0/11)*100)</f>
        <v>0</v>
      </c>
      <c r="DR14">
        <f>((3/11)*100)</f>
        <v>27.27272727272727</v>
      </c>
      <c r="DS14">
        <f>((6/9)*100)</f>
        <v>66.666666666666657</v>
      </c>
      <c r="DT14">
        <f>((0/9)*100)</f>
        <v>0</v>
      </c>
      <c r="DU14">
        <f>((0/9)*100)</f>
        <v>0</v>
      </c>
      <c r="DV14">
        <f>((0/10)*100)</f>
        <v>0</v>
      </c>
      <c r="DW14">
        <f>((3/10)*100)</f>
        <v>30</v>
      </c>
      <c r="DX14">
        <f>((8/10)*100)</f>
        <v>80</v>
      </c>
      <c r="DY14">
        <f>((3/11)*100)</f>
        <v>27.27272727272727</v>
      </c>
      <c r="DZ14">
        <f>((1/11)*100)</f>
        <v>9.0909090909090917</v>
      </c>
      <c r="EA14">
        <f>((8/11)*100)</f>
        <v>72.727272727272734</v>
      </c>
    </row>
    <row r="15" spans="1:131" x14ac:dyDescent="0.25">
      <c r="A15">
        <v>105.472162</v>
      </c>
      <c r="B15">
        <v>7.9261720000000002</v>
      </c>
      <c r="C15">
        <v>97.989513000000002</v>
      </c>
      <c r="D15">
        <v>6.3700939999999999</v>
      </c>
      <c r="E15">
        <v>101.382868</v>
      </c>
      <c r="F15">
        <v>8.9795750000000005</v>
      </c>
      <c r="G15">
        <v>100.995619</v>
      </c>
      <c r="H15">
        <v>4.7743380000000002</v>
      </c>
      <c r="K15">
        <f>(15/200)</f>
        <v>7.4999999999999997E-2</v>
      </c>
      <c r="L15">
        <f>(16/200)</f>
        <v>0.08</v>
      </c>
      <c r="M15">
        <f>(16/200)</f>
        <v>0.08</v>
      </c>
      <c r="N15">
        <f>(14/200)</f>
        <v>7.0000000000000007E-2</v>
      </c>
      <c r="P15">
        <f>(8/200)</f>
        <v>0.04</v>
      </c>
      <c r="Q15">
        <f>(10/200)</f>
        <v>0.05</v>
      </c>
      <c r="R15">
        <f>(10/200)</f>
        <v>0.05</v>
      </c>
      <c r="S15">
        <f>(10/200)</f>
        <v>0.05</v>
      </c>
      <c r="U15">
        <f>0.075+0.04</f>
        <v>0.11499999999999999</v>
      </c>
      <c r="V15">
        <f>0.08+0.05</f>
        <v>0.13</v>
      </c>
      <c r="W15">
        <f>0.08+0.05</f>
        <v>0.13</v>
      </c>
      <c r="X15">
        <f>0.07+0.05</f>
        <v>0.12000000000000001</v>
      </c>
      <c r="Z15">
        <f>SQRT((ABS($A$16-$A$15)^2+(ABS($B$16-$B$15)^2)))</f>
        <v>25.142419427540005</v>
      </c>
      <c r="AA15">
        <f>SQRT((ABS($C$16-$C$15)^2+(ABS($D$16-$D$15)^2)))</f>
        <v>27.904689733133473</v>
      </c>
      <c r="AB15">
        <f>SQRT((ABS($E$16-$E$15)^2+(ABS($F$16-$F$15)^2)))</f>
        <v>28.655121580408515</v>
      </c>
      <c r="AC15">
        <f>SQRT((ABS($G$16-$G$15)^2+(ABS($H$16-$H$15)^2)))</f>
        <v>27.552640682551448</v>
      </c>
      <c r="AJ15">
        <f>1/0.115</f>
        <v>8.695652173913043</v>
      </c>
      <c r="AK15">
        <f>1/0.13</f>
        <v>7.6923076923076916</v>
      </c>
      <c r="AL15">
        <f>1/0.13</f>
        <v>7.6923076923076916</v>
      </c>
      <c r="AM15">
        <f>1/0.12</f>
        <v>8.3333333333333339</v>
      </c>
      <c r="AO15">
        <f>$Z15/$U15</f>
        <v>218.62973415252179</v>
      </c>
      <c r="AP15">
        <f>$AA15/$V15</f>
        <v>214.65145948564211</v>
      </c>
      <c r="AQ15">
        <f>$AB15/$W15</f>
        <v>220.42401215698857</v>
      </c>
      <c r="AR15">
        <f>$AC15/$X15</f>
        <v>229.60533902126204</v>
      </c>
      <c r="AV15">
        <f>((0.075/0.115)*100)</f>
        <v>65.217391304347814</v>
      </c>
      <c r="AW15">
        <f>((0.08/0.13)*100)</f>
        <v>61.53846153846154</v>
      </c>
      <c r="AX15">
        <f>((0.08/0.13)*100)</f>
        <v>61.53846153846154</v>
      </c>
      <c r="AY15">
        <f>((0.07/0.12)*100)</f>
        <v>58.333333333333336</v>
      </c>
      <c r="BA15">
        <f>((0.04/0.115)*100)</f>
        <v>34.782608695652172</v>
      </c>
      <c r="BB15">
        <f>((0.05/0.13)*100)</f>
        <v>38.461538461538467</v>
      </c>
      <c r="BC15">
        <f>((0.05/0.13)*100)</f>
        <v>38.461538461538467</v>
      </c>
      <c r="BD15">
        <f>((0.05/0.12)*100)</f>
        <v>41.666666666666671</v>
      </c>
      <c r="BF15">
        <f>ABS($B$15-$D$15)</f>
        <v>1.5560780000000003</v>
      </c>
      <c r="BG15">
        <f>ABS($F$15-$H$15)</f>
        <v>4.2052370000000003</v>
      </c>
      <c r="BL15">
        <f>SQRT((ABS($A$15-$E$15)^2+(ABS($B$15-$F$15)^2)))</f>
        <v>4.2227933052477198</v>
      </c>
      <c r="BM15">
        <f>SQRT((ABS($C$15-$G$15)^2+(ABS($D$15-$H$15)^2)))</f>
        <v>3.4033969052656809</v>
      </c>
      <c r="BO15">
        <f>SQRT((ABS($A$15-$G$15)^2+(ABS($B$15-$H$15)^2)))</f>
        <v>5.4748054572199125</v>
      </c>
      <c r="BP15">
        <f>SQRT((ABS($C$15-$E$15)^2+(ABS($D$15-$F$15)^2)))</f>
        <v>4.2806832685198746</v>
      </c>
      <c r="BR15">
        <f>DEGREES(ACOS((18.0915697153806^2+20.0438376678112^2-4.29596511692075^2)/(2*18.0915697153806*20.0438376678112)))</f>
        <v>11.533388115160362</v>
      </c>
      <c r="BS15">
        <f>DEGREES(ACOS((4.29596511692075^2+15.9933055952188^2-13.7601338784012^2)/(2*4.29596511692075*15.9933055952188)))</f>
        <v>51.841226694933013</v>
      </c>
      <c r="BU15">
        <v>15</v>
      </c>
      <c r="BV15">
        <v>11</v>
      </c>
      <c r="BW15">
        <v>7</v>
      </c>
      <c r="BX15">
        <v>8</v>
      </c>
      <c r="BY15">
        <v>16</v>
      </c>
      <c r="BZ15">
        <v>11</v>
      </c>
      <c r="CA15">
        <v>6</v>
      </c>
      <c r="CB15">
        <v>6</v>
      </c>
      <c r="CC15">
        <v>16</v>
      </c>
      <c r="CD15">
        <v>8</v>
      </c>
      <c r="CE15">
        <v>8</v>
      </c>
      <c r="CF15">
        <v>13</v>
      </c>
      <c r="CG15">
        <v>14</v>
      </c>
      <c r="CH15">
        <v>8</v>
      </c>
      <c r="CI15">
        <v>6</v>
      </c>
      <c r="CJ15">
        <v>13</v>
      </c>
      <c r="CL15">
        <v>8</v>
      </c>
      <c r="CM15">
        <v>3</v>
      </c>
      <c r="CN15">
        <v>2</v>
      </c>
      <c r="CO15">
        <v>3</v>
      </c>
      <c r="CP15">
        <v>10</v>
      </c>
      <c r="CQ15">
        <v>3</v>
      </c>
      <c r="CR15">
        <v>3</v>
      </c>
      <c r="CS15">
        <v>1</v>
      </c>
      <c r="CT15">
        <v>10</v>
      </c>
      <c r="CU15">
        <v>2</v>
      </c>
      <c r="CV15">
        <v>0</v>
      </c>
      <c r="CW15">
        <v>9</v>
      </c>
      <c r="CX15">
        <v>10</v>
      </c>
      <c r="CY15">
        <v>3</v>
      </c>
      <c r="CZ15">
        <v>0</v>
      </c>
      <c r="DA15">
        <v>9</v>
      </c>
      <c r="DC15">
        <f>((11/15)*100)</f>
        <v>73.333333333333329</v>
      </c>
      <c r="DD15">
        <f>((7/15)*100)</f>
        <v>46.666666666666664</v>
      </c>
      <c r="DE15">
        <f>((8/15)*100)</f>
        <v>53.333333333333336</v>
      </c>
      <c r="DF15">
        <f>((11/16)*100)</f>
        <v>68.75</v>
      </c>
      <c r="DG15">
        <f>((6/16)*100)</f>
        <v>37.5</v>
      </c>
      <c r="DH15">
        <f>((6/16)*100)</f>
        <v>37.5</v>
      </c>
      <c r="DI15">
        <f>((8/16)*100)</f>
        <v>50</v>
      </c>
      <c r="DJ15">
        <f>((8/16)*100)</f>
        <v>50</v>
      </c>
      <c r="DK15">
        <f>((13/16)*100)</f>
        <v>81.25</v>
      </c>
      <c r="DL15">
        <f>((8/14)*100)</f>
        <v>57.142857142857139</v>
      </c>
      <c r="DM15">
        <f>((6/14)*100)</f>
        <v>42.857142857142854</v>
      </c>
      <c r="DN15">
        <f>((13/14)*100)</f>
        <v>92.857142857142861</v>
      </c>
      <c r="DP15">
        <f>((3/8)*100)</f>
        <v>37.5</v>
      </c>
      <c r="DQ15">
        <f>((2/8)*100)</f>
        <v>25</v>
      </c>
      <c r="DR15">
        <f>((3/8)*100)</f>
        <v>37.5</v>
      </c>
      <c r="DS15">
        <f>((3/10)*100)</f>
        <v>30</v>
      </c>
      <c r="DT15">
        <f>((3/10)*100)</f>
        <v>30</v>
      </c>
      <c r="DU15">
        <f>((1/10)*100)</f>
        <v>10</v>
      </c>
      <c r="DV15">
        <f>((2/10)*100)</f>
        <v>20</v>
      </c>
      <c r="DW15">
        <f>((0/10)*100)</f>
        <v>0</v>
      </c>
      <c r="DX15">
        <f>((9/10)*100)</f>
        <v>90</v>
      </c>
      <c r="DY15">
        <f>((3/10)*100)</f>
        <v>30</v>
      </c>
      <c r="DZ15">
        <f>((0/10)*100)</f>
        <v>0</v>
      </c>
      <c r="EA15">
        <f>((9/10)*100)</f>
        <v>90</v>
      </c>
    </row>
    <row r="16" spans="1:131" x14ac:dyDescent="0.25">
      <c r="A16">
        <v>130.613912</v>
      </c>
      <c r="B16">
        <v>8.1096430000000002</v>
      </c>
      <c r="C16">
        <v>125.892652</v>
      </c>
      <c r="D16">
        <v>6.0759119999999998</v>
      </c>
      <c r="E16">
        <v>130.026331</v>
      </c>
      <c r="F16">
        <v>8.1622500000000002</v>
      </c>
      <c r="G16">
        <v>128.54573600000001</v>
      </c>
      <c r="H16">
        <v>4.4014280000000001</v>
      </c>
      <c r="K16">
        <f>(12/200)</f>
        <v>0.06</v>
      </c>
      <c r="L16">
        <f>(10/200)</f>
        <v>0.05</v>
      </c>
      <c r="M16">
        <f>(9/200)</f>
        <v>4.4999999999999998E-2</v>
      </c>
      <c r="N16">
        <f>(14/200)</f>
        <v>7.0000000000000007E-2</v>
      </c>
      <c r="P16">
        <f>(8/200)</f>
        <v>0.04</v>
      </c>
      <c r="Q16">
        <f>(8/200)</f>
        <v>0.04</v>
      </c>
      <c r="R16">
        <f>(8/200)</f>
        <v>0.04</v>
      </c>
      <c r="S16">
        <f>(9/200)</f>
        <v>4.4999999999999998E-2</v>
      </c>
      <c r="U16">
        <f>0.06+0.04</f>
        <v>0.1</v>
      </c>
      <c r="V16">
        <f>0.05+0.04</f>
        <v>0.09</v>
      </c>
      <c r="W16">
        <f>0.045+0.04</f>
        <v>8.4999999999999992E-2</v>
      </c>
      <c r="X16">
        <f>0.07+0.045</f>
        <v>0.115</v>
      </c>
      <c r="Z16">
        <f>SQRT((ABS($A$17-$A$16)^2+(ABS($B$17-$B$16)^2)))</f>
        <v>27.152700209970796</v>
      </c>
      <c r="AA16">
        <f>SQRT((ABS($C$17-$C$16)^2+(ABS($D$17-$D$16)^2)))</f>
        <v>28.510960956467706</v>
      </c>
      <c r="AB16">
        <f>SQRT((ABS($E$17-$E$16)^2+(ABS($F$17-$F$16)^2)))</f>
        <v>25.129203446281007</v>
      </c>
      <c r="AC16">
        <f>SQRT((ABS($G$17-$G$16)^2+(ABS($H$17-$H$16)^2)))</f>
        <v>28.215370306119755</v>
      </c>
      <c r="AJ16">
        <f>1/0.1</f>
        <v>10</v>
      </c>
      <c r="AK16">
        <f>1/0.09</f>
        <v>11.111111111111111</v>
      </c>
      <c r="AL16">
        <f>1/0.085</f>
        <v>11.76470588235294</v>
      </c>
      <c r="AM16">
        <f>1/0.115</f>
        <v>8.695652173913043</v>
      </c>
      <c r="AO16">
        <f>$Z16/$U16</f>
        <v>271.52700209970794</v>
      </c>
      <c r="AP16">
        <f>$AA16/$V16</f>
        <v>316.78845507186338</v>
      </c>
      <c r="AQ16">
        <f>$AB16/$W16</f>
        <v>295.63768760330601</v>
      </c>
      <c r="AR16">
        <f>$AC16/$X16</f>
        <v>245.35104614017177</v>
      </c>
      <c r="AV16">
        <f>((0.06/0.1)*100)</f>
        <v>60</v>
      </c>
      <c r="AW16">
        <f>((0.05/0.09)*100)</f>
        <v>55.555555555555557</v>
      </c>
      <c r="AX16">
        <f>((0.045/0.085)*100)</f>
        <v>52.941176470588225</v>
      </c>
      <c r="AY16">
        <f>((0.07/0.115)*100)</f>
        <v>60.869565217391312</v>
      </c>
      <c r="BA16">
        <f>((0.04/0.1)*100)</f>
        <v>40</v>
      </c>
      <c r="BB16">
        <f>((0.04/0.09)*100)</f>
        <v>44.44444444444445</v>
      </c>
      <c r="BC16">
        <f>((0.04/0.085)*100)</f>
        <v>47.058823529411761</v>
      </c>
      <c r="BD16">
        <f>((0.045/0.115)*100)</f>
        <v>39.130434782608688</v>
      </c>
      <c r="BF16">
        <f>ABS($B$16-$D$16)</f>
        <v>2.0337310000000004</v>
      </c>
      <c r="BG16">
        <f>ABS($F$16-$H$16)</f>
        <v>3.7608220000000001</v>
      </c>
      <c r="BL16">
        <f>SQRT((ABS($A$16-$E$16)^2+(ABS($B$16-$F$16)^2)))</f>
        <v>0.58993129092293461</v>
      </c>
      <c r="BM16">
        <f>SQRT((ABS($C$16-$G$16)^2+(ABS($D$16-$H$16)^2)))</f>
        <v>3.1373159511455069</v>
      </c>
      <c r="BO16">
        <f>SQRT((ABS($A$16-$G$16)^2+(ABS($B$16-$H$16)^2)))</f>
        <v>4.245964019301268</v>
      </c>
      <c r="BP16">
        <f>SQRT((ABS($C$16-$E$16)^2+(ABS($D$16-$F$16)^2)))</f>
        <v>4.6303464584504912</v>
      </c>
      <c r="BR16">
        <f>DEGREES(ACOS((13.7601338784012^2+18.6963251952909^2-6.76634014079767^2)/(2*13.7601338784012*18.6963251952909)))</f>
        <v>16.589541678511157</v>
      </c>
      <c r="BS16">
        <f>DEGREES(ACOS((6.76634014079767^2+0.184586801976725^2-6.59089947749546^2)/(2*6.76634014079767*0.184586801976725)))</f>
        <v>17.867430145851458</v>
      </c>
      <c r="BU16">
        <v>12</v>
      </c>
      <c r="BV16">
        <v>6</v>
      </c>
      <c r="BW16">
        <v>4</v>
      </c>
      <c r="BX16">
        <v>5</v>
      </c>
      <c r="BY16">
        <v>10</v>
      </c>
      <c r="BZ16">
        <v>6</v>
      </c>
      <c r="CA16">
        <v>5</v>
      </c>
      <c r="CB16">
        <v>2</v>
      </c>
      <c r="CC16">
        <v>9</v>
      </c>
      <c r="CD16">
        <v>3</v>
      </c>
      <c r="CE16">
        <v>1</v>
      </c>
      <c r="CF16">
        <v>9</v>
      </c>
      <c r="CG16">
        <v>14</v>
      </c>
      <c r="CH16">
        <v>5</v>
      </c>
      <c r="CI16">
        <v>4</v>
      </c>
      <c r="CJ16">
        <v>9</v>
      </c>
      <c r="CL16">
        <v>8</v>
      </c>
      <c r="CM16">
        <v>4</v>
      </c>
      <c r="CN16">
        <v>0</v>
      </c>
      <c r="CO16">
        <v>2</v>
      </c>
      <c r="CP16">
        <v>8</v>
      </c>
      <c r="CQ16">
        <v>4</v>
      </c>
      <c r="CR16">
        <v>0</v>
      </c>
      <c r="CS16">
        <v>0</v>
      </c>
      <c r="CT16">
        <v>8</v>
      </c>
      <c r="CU16">
        <v>0</v>
      </c>
      <c r="CV16">
        <v>3</v>
      </c>
      <c r="CW16">
        <v>6</v>
      </c>
      <c r="CX16">
        <v>9</v>
      </c>
      <c r="CY16">
        <v>2</v>
      </c>
      <c r="CZ16">
        <v>1</v>
      </c>
      <c r="DA16">
        <v>6</v>
      </c>
      <c r="DC16">
        <f>((6/12)*100)</f>
        <v>50</v>
      </c>
      <c r="DD16">
        <f>((4/12)*100)</f>
        <v>33.333333333333329</v>
      </c>
      <c r="DE16">
        <f>((5/12)*100)</f>
        <v>41.666666666666671</v>
      </c>
      <c r="DF16">
        <f>((6/10)*100)</f>
        <v>60</v>
      </c>
      <c r="DG16">
        <f>((5/10)*100)</f>
        <v>50</v>
      </c>
      <c r="DH16">
        <f>((2/10)*100)</f>
        <v>20</v>
      </c>
      <c r="DI16">
        <f>((3/9)*100)</f>
        <v>33.333333333333329</v>
      </c>
      <c r="DJ16">
        <f>((1/9)*100)</f>
        <v>11.111111111111111</v>
      </c>
      <c r="DK16">
        <f>((9/9)*100)</f>
        <v>100</v>
      </c>
      <c r="DL16">
        <f>((5/14)*100)</f>
        <v>35.714285714285715</v>
      </c>
      <c r="DM16">
        <f>((4/14)*100)</f>
        <v>28.571428571428569</v>
      </c>
      <c r="DN16">
        <f>((9/14)*100)</f>
        <v>64.285714285714292</v>
      </c>
      <c r="DP16">
        <f>((4/8)*100)</f>
        <v>50</v>
      </c>
      <c r="DQ16">
        <f>((0/8)*100)</f>
        <v>0</v>
      </c>
      <c r="DR16">
        <f>((2/8)*100)</f>
        <v>25</v>
      </c>
      <c r="DS16">
        <f>((4/8)*100)</f>
        <v>50</v>
      </c>
      <c r="DT16">
        <f>((0/8)*100)</f>
        <v>0</v>
      </c>
      <c r="DU16">
        <f>((0/8)*100)</f>
        <v>0</v>
      </c>
      <c r="DV16">
        <f>((0/8)*100)</f>
        <v>0</v>
      </c>
      <c r="DW16">
        <f>((3/8)*100)</f>
        <v>37.5</v>
      </c>
      <c r="DX16">
        <f>((6/8)*100)</f>
        <v>75</v>
      </c>
      <c r="DY16">
        <f>((2/9)*100)</f>
        <v>22.222222222222221</v>
      </c>
      <c r="DZ16">
        <f>((1/9)*100)</f>
        <v>11.111111111111111</v>
      </c>
      <c r="EA16">
        <f>((6/9)*100)</f>
        <v>66.666666666666657</v>
      </c>
    </row>
    <row r="17" spans="1:131" x14ac:dyDescent="0.25">
      <c r="A17">
        <v>157.648854</v>
      </c>
      <c r="B17">
        <v>10.635714999999999</v>
      </c>
      <c r="C17">
        <v>154.295997</v>
      </c>
      <c r="D17">
        <v>8.5507629999999999</v>
      </c>
      <c r="E17">
        <v>155.013181</v>
      </c>
      <c r="F17">
        <v>10.833240999999999</v>
      </c>
      <c r="G17">
        <v>156.592795</v>
      </c>
      <c r="H17">
        <v>7.4786999999999999</v>
      </c>
      <c r="K17">
        <f>(16/200)</f>
        <v>0.08</v>
      </c>
      <c r="L17">
        <f>(15/200)</f>
        <v>7.4999999999999997E-2</v>
      </c>
      <c r="M17">
        <f>(18/200)</f>
        <v>0.09</v>
      </c>
      <c r="N17">
        <f>(15/200)</f>
        <v>7.4999999999999997E-2</v>
      </c>
      <c r="P17">
        <f>(9/200)</f>
        <v>4.4999999999999998E-2</v>
      </c>
      <c r="Q17">
        <f>(11/200)</f>
        <v>5.5E-2</v>
      </c>
      <c r="R17">
        <f>(10/200)</f>
        <v>0.05</v>
      </c>
      <c r="S17">
        <f>(8/200)</f>
        <v>0.04</v>
      </c>
      <c r="U17">
        <f>0.08+0.045</f>
        <v>0.125</v>
      </c>
      <c r="V17">
        <f>0.075+0.055</f>
        <v>0.13</v>
      </c>
      <c r="W17">
        <f>0.09+0.05</f>
        <v>0.14000000000000001</v>
      </c>
      <c r="X17">
        <f>0.075+0.04</f>
        <v>0.11499999999999999</v>
      </c>
      <c r="Z17">
        <f>SQRT((ABS($A$18-$A$17)^2+(ABS($B$18-$B$17)^2)))</f>
        <v>23.460609623775444</v>
      </c>
      <c r="AA17">
        <f>SQRT((ABS($C$18-$C$17)^2+(ABS($D$18-$D$17)^2)))</f>
        <v>21.305886446411606</v>
      </c>
      <c r="AB17">
        <f>SQRT((ABS($E$18-$E$17)^2+(ABS($F$18-$F$17)^2)))</f>
        <v>25.848967866219393</v>
      </c>
      <c r="AC17">
        <f>SQRT((ABS($G$18-$G$17)^2+(ABS($H$18-$H$17)^2)))</f>
        <v>22.882798771153428</v>
      </c>
      <c r="AJ17">
        <f>1/0.125</f>
        <v>8</v>
      </c>
      <c r="AK17">
        <f>1/0.13</f>
        <v>7.6923076923076916</v>
      </c>
      <c r="AL17">
        <f>1/0.14</f>
        <v>7.1428571428571423</v>
      </c>
      <c r="AM17">
        <f>1/0.115</f>
        <v>8.695652173913043</v>
      </c>
      <c r="AO17">
        <f>$Z17/$U17</f>
        <v>187.68487699020355</v>
      </c>
      <c r="AP17">
        <f>$AA17/$V17</f>
        <v>163.8914342031662</v>
      </c>
      <c r="AQ17">
        <f>$AB17/$W17</f>
        <v>184.63548475870994</v>
      </c>
      <c r="AR17">
        <f>$AC17/$X17</f>
        <v>198.98085887959505</v>
      </c>
      <c r="AV17">
        <f>((0.08/0.125)*100)</f>
        <v>64</v>
      </c>
      <c r="AW17">
        <f>((0.075/0.13)*100)</f>
        <v>57.692307692307686</v>
      </c>
      <c r="AX17">
        <f>((0.09/0.14)*100)</f>
        <v>64.285714285714278</v>
      </c>
      <c r="AY17">
        <f>((0.075/0.115)*100)</f>
        <v>65.217391304347814</v>
      </c>
      <c r="BA17">
        <f>((0.045/0.125)*100)</f>
        <v>36</v>
      </c>
      <c r="BB17">
        <f>((0.055/0.13)*100)</f>
        <v>42.307692307692307</v>
      </c>
      <c r="BC17">
        <f>((0.05/0.14)*100)</f>
        <v>35.714285714285715</v>
      </c>
      <c r="BD17">
        <f>((0.04/0.115)*100)</f>
        <v>34.782608695652172</v>
      </c>
      <c r="BF17">
        <f>ABS($B$17-$D$17)</f>
        <v>2.0849519999999995</v>
      </c>
      <c r="BG17">
        <f>ABS($F$17-$H$17)</f>
        <v>3.3545409999999993</v>
      </c>
      <c r="BL17">
        <f>SQRT((ABS($A$17-$E$17)^2+(ABS($B$17-$F$17)^2)))</f>
        <v>2.6430642602110499</v>
      </c>
      <c r="BM17">
        <f>SQRT((ABS($C$17-$G$17)^2+(ABS($D$17-$H$17)^2)))</f>
        <v>2.5346794923171214</v>
      </c>
      <c r="BO17">
        <f>SQRT((ABS($A$17-$G$17)^2+(ABS($B$17-$H$17)^2)))</f>
        <v>3.3289644518537602</v>
      </c>
      <c r="BP17">
        <f>SQRT((ABS($C$17-$E$17)^2+(ABS($D$17-$F$17)^2)))</f>
        <v>2.3925005141775837</v>
      </c>
      <c r="BR17" t="e">
        <f>DEGREES(ACOS((6.59089947749546^2+0^2-6.59089947749546^2)/(2*6.59089947749546*0)))</f>
        <v>#DIV/0!</v>
      </c>
      <c r="BU17">
        <v>16</v>
      </c>
      <c r="BV17">
        <v>11</v>
      </c>
      <c r="BW17">
        <v>9</v>
      </c>
      <c r="BX17">
        <v>8</v>
      </c>
      <c r="BY17">
        <v>15</v>
      </c>
      <c r="BZ17">
        <v>11</v>
      </c>
      <c r="CA17">
        <v>5</v>
      </c>
      <c r="CB17">
        <v>7</v>
      </c>
      <c r="CC17">
        <v>18</v>
      </c>
      <c r="CD17">
        <v>10</v>
      </c>
      <c r="CE17">
        <v>9</v>
      </c>
      <c r="CF17">
        <v>15</v>
      </c>
      <c r="CG17">
        <v>15</v>
      </c>
      <c r="CH17">
        <v>8</v>
      </c>
      <c r="CI17">
        <v>6</v>
      </c>
      <c r="CJ17">
        <v>15</v>
      </c>
      <c r="CL17">
        <v>9</v>
      </c>
      <c r="CM17">
        <v>5</v>
      </c>
      <c r="CN17">
        <v>3</v>
      </c>
      <c r="CO17">
        <v>0</v>
      </c>
      <c r="CP17">
        <v>11</v>
      </c>
      <c r="CQ17">
        <v>5</v>
      </c>
      <c r="CR17">
        <v>3</v>
      </c>
      <c r="CS17">
        <v>1</v>
      </c>
      <c r="CT17">
        <v>10</v>
      </c>
      <c r="CU17">
        <v>3</v>
      </c>
      <c r="CV17">
        <v>0</v>
      </c>
      <c r="CW17">
        <v>7</v>
      </c>
      <c r="CX17">
        <v>8</v>
      </c>
      <c r="CY17">
        <v>0</v>
      </c>
      <c r="CZ17">
        <v>0</v>
      </c>
      <c r="DA17">
        <v>7</v>
      </c>
      <c r="DC17">
        <f>((11/16)*100)</f>
        <v>68.75</v>
      </c>
      <c r="DD17">
        <f>((9/16)*100)</f>
        <v>56.25</v>
      </c>
      <c r="DE17">
        <f>((8/16)*100)</f>
        <v>50</v>
      </c>
      <c r="DF17">
        <f>((11/15)*100)</f>
        <v>73.333333333333329</v>
      </c>
      <c r="DG17">
        <f>((5/15)*100)</f>
        <v>33.333333333333329</v>
      </c>
      <c r="DH17">
        <f>((7/15)*100)</f>
        <v>46.666666666666664</v>
      </c>
      <c r="DI17">
        <f>((10/18)*100)</f>
        <v>55.555555555555557</v>
      </c>
      <c r="DJ17">
        <f>((9/18)*100)</f>
        <v>50</v>
      </c>
      <c r="DK17">
        <f>((15/18)*100)</f>
        <v>83.333333333333343</v>
      </c>
      <c r="DL17">
        <f>((8/15)*100)</f>
        <v>53.333333333333336</v>
      </c>
      <c r="DM17">
        <f>((6/15)*100)</f>
        <v>40</v>
      </c>
      <c r="DN17">
        <f>((15/15)*100)</f>
        <v>100</v>
      </c>
      <c r="DP17">
        <f>((5/9)*100)</f>
        <v>55.555555555555557</v>
      </c>
      <c r="DQ17">
        <f>((3/9)*100)</f>
        <v>33.333333333333329</v>
      </c>
      <c r="DR17">
        <f>((0/9)*100)</f>
        <v>0</v>
      </c>
      <c r="DS17">
        <f>((5/11)*100)</f>
        <v>45.454545454545453</v>
      </c>
      <c r="DT17">
        <f>((3/11)*100)</f>
        <v>27.27272727272727</v>
      </c>
      <c r="DU17">
        <f>((1/11)*100)</f>
        <v>9.0909090909090917</v>
      </c>
      <c r="DV17">
        <f>((3/10)*100)</f>
        <v>30</v>
      </c>
      <c r="DW17">
        <f>((0/10)*100)</f>
        <v>0</v>
      </c>
      <c r="DX17">
        <f>((7/10)*100)</f>
        <v>70</v>
      </c>
      <c r="DY17">
        <f>((0/8)*100)</f>
        <v>0</v>
      </c>
      <c r="DZ17">
        <f>((0/8)*100)</f>
        <v>0</v>
      </c>
      <c r="EA17">
        <f>((7/8)*100)</f>
        <v>87.5</v>
      </c>
    </row>
    <row r="18" spans="1:131" x14ac:dyDescent="0.25">
      <c r="A18">
        <v>181.10879</v>
      </c>
      <c r="B18">
        <v>10.813497999999999</v>
      </c>
      <c r="C18">
        <v>175.56753600000002</v>
      </c>
      <c r="D18">
        <v>9.7600709999999999</v>
      </c>
      <c r="E18">
        <v>180.85009200000002</v>
      </c>
      <c r="F18">
        <v>11.622652</v>
      </c>
      <c r="G18">
        <v>179.46594999999999</v>
      </c>
      <c r="H18">
        <v>8.1429740000000006</v>
      </c>
      <c r="K18">
        <f>(16/200)</f>
        <v>0.08</v>
      </c>
      <c r="L18">
        <f>(11/200)</f>
        <v>5.5E-2</v>
      </c>
      <c r="M18">
        <f>(11/200)</f>
        <v>5.5E-2</v>
      </c>
      <c r="N18">
        <f>(12/200)</f>
        <v>0.06</v>
      </c>
      <c r="P18">
        <f>(8/200)</f>
        <v>0.04</v>
      </c>
      <c r="Q18">
        <f>(9/200)</f>
        <v>4.4999999999999998E-2</v>
      </c>
      <c r="R18">
        <f>(9/200)</f>
        <v>4.4999999999999998E-2</v>
      </c>
      <c r="S18">
        <f>(9/200)</f>
        <v>4.4999999999999998E-2</v>
      </c>
      <c r="U18">
        <f>0.08+0.04</f>
        <v>0.12</v>
      </c>
      <c r="V18">
        <f>0.055+0.045</f>
        <v>0.1</v>
      </c>
      <c r="W18">
        <f>0.055+0.045</f>
        <v>0.1</v>
      </c>
      <c r="X18">
        <f>0.06+0.045</f>
        <v>0.105</v>
      </c>
      <c r="Z18">
        <f>SQRT((ABS($A$19-$A$18)^2+(ABS($B$19-$B$18)^2)))</f>
        <v>25.779719392039507</v>
      </c>
      <c r="AA18">
        <f>SQRT((ABS($C$19-$C$18)^2+(ABS($D$19-$D$18)^2)))</f>
        <v>22.502088025993363</v>
      </c>
      <c r="AB18">
        <f>SQRT((ABS($E$19-$E$18)^2+(ABS($F$19-$F$18)^2)))</f>
        <v>23.03010502236506</v>
      </c>
      <c r="AC18">
        <f>SQRT((ABS($G$19-$G$18)^2+(ABS($H$19-$H$18)^2)))</f>
        <v>21.922484317357835</v>
      </c>
      <c r="AJ18">
        <f>1/0.12</f>
        <v>8.3333333333333339</v>
      </c>
      <c r="AK18">
        <f>1/0.1</f>
        <v>10</v>
      </c>
      <c r="AL18">
        <f>1/0.1</f>
        <v>10</v>
      </c>
      <c r="AM18">
        <f>1/0.105</f>
        <v>9.5238095238095237</v>
      </c>
      <c r="AO18">
        <f>$Z18/$U18</f>
        <v>214.83099493366257</v>
      </c>
      <c r="AP18">
        <f>$AA18/$V18</f>
        <v>225.02088025993362</v>
      </c>
      <c r="AQ18">
        <f>$AB18/$W18</f>
        <v>230.30105022365058</v>
      </c>
      <c r="AR18">
        <f>$AC18/$X18</f>
        <v>208.78556492721748</v>
      </c>
      <c r="AV18">
        <f>((0.08/0.12)*100)</f>
        <v>66.666666666666671</v>
      </c>
      <c r="AW18">
        <f>((0.055/0.1)*100)</f>
        <v>54.999999999999993</v>
      </c>
      <c r="AX18">
        <f>((0.055/0.1)*100)</f>
        <v>54.999999999999993</v>
      </c>
      <c r="AY18">
        <f>((0.06/0.105)*100)</f>
        <v>57.142857142857139</v>
      </c>
      <c r="BA18">
        <f>((0.04/0.12)*100)</f>
        <v>33.333333333333336</v>
      </c>
      <c r="BB18">
        <f>((0.045/0.1)*100)</f>
        <v>44.999999999999993</v>
      </c>
      <c r="BC18">
        <f>((0.045/0.1)*100)</f>
        <v>44.999999999999993</v>
      </c>
      <c r="BD18">
        <f>((0.045/0.105)*100)</f>
        <v>42.857142857142854</v>
      </c>
      <c r="BF18">
        <f>ABS($B$18-$D$18)</f>
        <v>1.0534269999999992</v>
      </c>
      <c r="BG18">
        <f>ABS($F$18-$H$18)</f>
        <v>3.4796779999999998</v>
      </c>
      <c r="BL18">
        <f>SQRT((ABS($A$18-$E$18)^2+(ABS($B$18-$F$18)^2)))</f>
        <v>0.84950270801215944</v>
      </c>
      <c r="BM18">
        <f>SQRT((ABS($C$18-$G$18)^2+(ABS($D$18-$H$18)^2)))</f>
        <v>4.2205016790430019</v>
      </c>
      <c r="BO18">
        <f>SQRT((ABS($A$18-$G$18)^2+(ABS($B$18-$H$18)^2)))</f>
        <v>3.1353822255310457</v>
      </c>
      <c r="BP18">
        <f>SQRT((ABS($C$18-$E$18)^2+(ABS($D$18-$F$18)^2)))</f>
        <v>5.6013039441452381</v>
      </c>
      <c r="BU18">
        <v>16</v>
      </c>
      <c r="BV18">
        <v>7</v>
      </c>
      <c r="BW18">
        <v>7</v>
      </c>
      <c r="BX18">
        <v>8</v>
      </c>
      <c r="BY18">
        <v>11</v>
      </c>
      <c r="BZ18">
        <v>7</v>
      </c>
      <c r="CA18">
        <v>5</v>
      </c>
      <c r="CB18">
        <v>3</v>
      </c>
      <c r="CC18">
        <v>11</v>
      </c>
      <c r="CD18">
        <v>6</v>
      </c>
      <c r="CE18">
        <v>4</v>
      </c>
      <c r="CF18">
        <v>10</v>
      </c>
      <c r="CG18">
        <v>12</v>
      </c>
      <c r="CH18">
        <v>8</v>
      </c>
      <c r="CI18">
        <v>3</v>
      </c>
      <c r="CJ18">
        <v>10</v>
      </c>
      <c r="CL18">
        <v>8</v>
      </c>
      <c r="CM18">
        <v>4</v>
      </c>
      <c r="CN18">
        <v>0</v>
      </c>
      <c r="CO18">
        <v>1</v>
      </c>
      <c r="CP18">
        <v>9</v>
      </c>
      <c r="CQ18">
        <v>4</v>
      </c>
      <c r="CR18">
        <v>0</v>
      </c>
      <c r="CS18">
        <v>0</v>
      </c>
      <c r="CT18">
        <v>9</v>
      </c>
      <c r="CU18">
        <v>0</v>
      </c>
      <c r="CV18">
        <v>3</v>
      </c>
      <c r="CW18">
        <v>7</v>
      </c>
      <c r="CX18">
        <v>9</v>
      </c>
      <c r="CY18">
        <v>1</v>
      </c>
      <c r="CZ18">
        <v>1</v>
      </c>
      <c r="DA18">
        <v>7</v>
      </c>
      <c r="DC18">
        <f>((7/16)*100)</f>
        <v>43.75</v>
      </c>
      <c r="DD18">
        <f>((7/16)*100)</f>
        <v>43.75</v>
      </c>
      <c r="DE18">
        <f>((8/16)*100)</f>
        <v>50</v>
      </c>
      <c r="DF18">
        <f>((7/11)*100)</f>
        <v>63.636363636363633</v>
      </c>
      <c r="DG18">
        <f>((5/11)*100)</f>
        <v>45.454545454545453</v>
      </c>
      <c r="DH18">
        <f>((3/11)*100)</f>
        <v>27.27272727272727</v>
      </c>
      <c r="DI18">
        <f>((6/11)*100)</f>
        <v>54.54545454545454</v>
      </c>
      <c r="DJ18">
        <f>((4/11)*100)</f>
        <v>36.363636363636367</v>
      </c>
      <c r="DK18">
        <f>((10/11)*100)</f>
        <v>90.909090909090907</v>
      </c>
      <c r="DL18">
        <f>((8/12)*100)</f>
        <v>66.666666666666657</v>
      </c>
      <c r="DM18">
        <f>((3/12)*100)</f>
        <v>25</v>
      </c>
      <c r="DN18">
        <f>((10/12)*100)</f>
        <v>83.333333333333343</v>
      </c>
      <c r="DP18">
        <f>((4/8)*100)</f>
        <v>50</v>
      </c>
      <c r="DQ18">
        <f>((0/8)*100)</f>
        <v>0</v>
      </c>
      <c r="DR18">
        <f>((1/8)*100)</f>
        <v>12.5</v>
      </c>
      <c r="DS18">
        <f>((4/9)*100)</f>
        <v>44.444444444444443</v>
      </c>
      <c r="DT18">
        <f>((0/9)*100)</f>
        <v>0</v>
      </c>
      <c r="DU18">
        <f>((0/9)*100)</f>
        <v>0</v>
      </c>
      <c r="DV18">
        <f>((0/9)*100)</f>
        <v>0</v>
      </c>
      <c r="DW18">
        <f>((3/9)*100)</f>
        <v>33.333333333333329</v>
      </c>
      <c r="DX18">
        <f>((7/9)*100)</f>
        <v>77.777777777777786</v>
      </c>
      <c r="DY18">
        <f>((1/9)*100)</f>
        <v>11.111111111111111</v>
      </c>
      <c r="DZ18">
        <f>((1/9)*100)</f>
        <v>11.111111111111111</v>
      </c>
      <c r="EA18">
        <f>((7/9)*100)</f>
        <v>77.777777777777786</v>
      </c>
    </row>
    <row r="19" spans="1:131" x14ac:dyDescent="0.25">
      <c r="A19">
        <v>206.84331299999999</v>
      </c>
      <c r="B19">
        <v>9.2876349999999999</v>
      </c>
      <c r="C19">
        <v>198.00710900000001</v>
      </c>
      <c r="D19">
        <v>8.0839060000000007</v>
      </c>
      <c r="E19">
        <v>203.855231</v>
      </c>
      <c r="F19">
        <v>10.55059</v>
      </c>
      <c r="G19">
        <v>201.316374</v>
      </c>
      <c r="H19">
        <v>6.3669419999999999</v>
      </c>
      <c r="K19">
        <f>(14/200)</f>
        <v>7.0000000000000007E-2</v>
      </c>
      <c r="L19">
        <f>(13/200)</f>
        <v>6.5000000000000002E-2</v>
      </c>
      <c r="M19">
        <f>(14/200)</f>
        <v>7.0000000000000007E-2</v>
      </c>
      <c r="N19">
        <f>(13/200)</f>
        <v>6.5000000000000002E-2</v>
      </c>
      <c r="P19">
        <f>(8/200)</f>
        <v>0.04</v>
      </c>
      <c r="Q19">
        <f>(10/200)</f>
        <v>0.05</v>
      </c>
      <c r="R19">
        <f>(11/200)</f>
        <v>5.5E-2</v>
      </c>
      <c r="S19">
        <f>(9/200)</f>
        <v>4.4999999999999998E-2</v>
      </c>
      <c r="U19">
        <f>0.07+0.04</f>
        <v>0.11000000000000001</v>
      </c>
      <c r="V19">
        <f>0.065+0.05</f>
        <v>0.115</v>
      </c>
      <c r="W19">
        <f>0.07+0.055</f>
        <v>0.125</v>
      </c>
      <c r="X19">
        <f>0.065+0.045</f>
        <v>0.11</v>
      </c>
      <c r="Z19">
        <f>SQRT((ABS($A$20-$A$19)^2+(ABS($B$20-$B$19)^2)))</f>
        <v>20.523161701819649</v>
      </c>
      <c r="AA19">
        <f>SQRT((ABS($C$20-$C$19)^2+(ABS($D$20-$D$19)^2)))</f>
        <v>21.563116628172466</v>
      </c>
      <c r="AB19">
        <f>SQRT((ABS($E$20-$E$19)^2+(ABS($F$20-$F$19)^2)))</f>
        <v>20.043837667811236</v>
      </c>
      <c r="AC19">
        <f>SQRT((ABS($G$20-$G$19)^2+(ABS($H$20-$H$19)^2)))</f>
        <v>19.998155342423221</v>
      </c>
      <c r="AJ19">
        <f>1/0.11</f>
        <v>9.0909090909090917</v>
      </c>
      <c r="AK19">
        <f>1/0.115</f>
        <v>8.695652173913043</v>
      </c>
      <c r="AL19">
        <f>1/0.125</f>
        <v>8</v>
      </c>
      <c r="AM19">
        <f>1/0.11</f>
        <v>9.0909090909090917</v>
      </c>
      <c r="AO19">
        <f>$Z19/$U19</f>
        <v>186.57419728926951</v>
      </c>
      <c r="AP19">
        <f>$AA19/$V19</f>
        <v>187.50536198410839</v>
      </c>
      <c r="AQ19">
        <f>$AB19/$W19</f>
        <v>160.35070134248988</v>
      </c>
      <c r="AR19">
        <f>$AC19/$X19</f>
        <v>181.80141220384746</v>
      </c>
      <c r="AV19">
        <f>((0.07/0.11)*100)</f>
        <v>63.636363636363647</v>
      </c>
      <c r="AW19">
        <f>((0.065/0.115)*100)</f>
        <v>56.521739130434781</v>
      </c>
      <c r="AX19">
        <f>((0.07/0.125)*100)</f>
        <v>56.000000000000007</v>
      </c>
      <c r="AY19">
        <f>((0.065/0.11)*100)</f>
        <v>59.090909090909093</v>
      </c>
      <c r="BA19">
        <f>((0.04/0.11)*100)</f>
        <v>36.363636363636367</v>
      </c>
      <c r="BB19">
        <f>((0.05/0.115)*100)</f>
        <v>43.478260869565219</v>
      </c>
      <c r="BC19">
        <f>((0.055/0.125)*100)</f>
        <v>44</v>
      </c>
      <c r="BD19">
        <f>((0.045/0.11)*100)</f>
        <v>40.909090909090907</v>
      </c>
      <c r="BF19">
        <f>ABS($B$19-$D$19)</f>
        <v>1.2037289999999992</v>
      </c>
      <c r="BG19">
        <f>ABS($F$19-$H$19)</f>
        <v>4.1836479999999998</v>
      </c>
      <c r="BL19">
        <f>SQRT((ABS($A$19-$E$19)^2+(ABS($B$19-$F$19)^2)))</f>
        <v>3.2440236390552011</v>
      </c>
      <c r="BM19">
        <f>SQRT((ABS($C$19-$G$19)^2+(ABS($D$19-$H$19)^2)))</f>
        <v>3.7281631157341928</v>
      </c>
      <c r="BO19">
        <f>SQRT((ABS($A$19-$G$19)^2+(ABS($B$19-$H$19)^2)))</f>
        <v>6.2512000695842387</v>
      </c>
      <c r="BP19">
        <f>SQRT((ABS($C$19-$E$19)^2+(ABS($D$19-$F$19)^2)))</f>
        <v>6.347051353403395</v>
      </c>
      <c r="BS19">
        <f>DEGREES(ACOS((22.0924690916671^2+22.2723623346414^2-3.11058669344306^2)/(2*22.0924690916671*22.2723623346414)))</f>
        <v>8.0276321876433219</v>
      </c>
      <c r="BU19">
        <v>14</v>
      </c>
      <c r="BV19">
        <v>6</v>
      </c>
      <c r="BW19">
        <v>6</v>
      </c>
      <c r="BX19">
        <v>9</v>
      </c>
      <c r="BY19">
        <v>13</v>
      </c>
      <c r="BZ19">
        <v>6</v>
      </c>
      <c r="CA19">
        <v>4</v>
      </c>
      <c r="CB19">
        <v>4</v>
      </c>
      <c r="CC19">
        <v>14</v>
      </c>
      <c r="CD19">
        <v>6</v>
      </c>
      <c r="CE19">
        <v>7</v>
      </c>
      <c r="CF19">
        <v>10</v>
      </c>
      <c r="CG19">
        <v>13</v>
      </c>
      <c r="CH19">
        <v>9</v>
      </c>
      <c r="CI19">
        <v>4</v>
      </c>
      <c r="CJ19">
        <v>10</v>
      </c>
      <c r="CL19">
        <v>8</v>
      </c>
      <c r="CM19">
        <v>1</v>
      </c>
      <c r="CN19">
        <v>3</v>
      </c>
      <c r="CO19">
        <v>4</v>
      </c>
      <c r="CP19">
        <v>10</v>
      </c>
      <c r="CQ19">
        <v>1</v>
      </c>
      <c r="CR19">
        <v>3</v>
      </c>
      <c r="CS19">
        <v>1</v>
      </c>
      <c r="CT19">
        <v>11</v>
      </c>
      <c r="CU19">
        <v>3</v>
      </c>
      <c r="CV19">
        <v>2</v>
      </c>
      <c r="CW19">
        <v>8</v>
      </c>
      <c r="CX19">
        <v>9</v>
      </c>
      <c r="CY19">
        <v>4</v>
      </c>
      <c r="CZ19">
        <v>0</v>
      </c>
      <c r="DA19">
        <v>8</v>
      </c>
      <c r="DC19">
        <f>((6/14)*100)</f>
        <v>42.857142857142854</v>
      </c>
      <c r="DD19">
        <f>((6/14)*100)</f>
        <v>42.857142857142854</v>
      </c>
      <c r="DE19">
        <f>((9/14)*100)</f>
        <v>64.285714285714292</v>
      </c>
      <c r="DF19">
        <f>((6/13)*100)</f>
        <v>46.153846153846153</v>
      </c>
      <c r="DG19">
        <f>((4/13)*100)</f>
        <v>30.76923076923077</v>
      </c>
      <c r="DH19">
        <f>((4/13)*100)</f>
        <v>30.76923076923077</v>
      </c>
      <c r="DI19">
        <f>((6/14)*100)</f>
        <v>42.857142857142854</v>
      </c>
      <c r="DJ19">
        <f>((7/14)*100)</f>
        <v>50</v>
      </c>
      <c r="DK19">
        <f>((10/14)*100)</f>
        <v>71.428571428571431</v>
      </c>
      <c r="DL19">
        <f>((9/13)*100)</f>
        <v>69.230769230769226</v>
      </c>
      <c r="DM19">
        <f>((4/13)*100)</f>
        <v>30.76923076923077</v>
      </c>
      <c r="DN19">
        <f>((10/13)*100)</f>
        <v>76.923076923076934</v>
      </c>
      <c r="DP19">
        <f>((1/8)*100)</f>
        <v>12.5</v>
      </c>
      <c r="DQ19">
        <f>((3/8)*100)</f>
        <v>37.5</v>
      </c>
      <c r="DR19">
        <f>((4/8)*100)</f>
        <v>50</v>
      </c>
      <c r="DS19">
        <f>((1/10)*100)</f>
        <v>10</v>
      </c>
      <c r="DT19">
        <f>((3/10)*100)</f>
        <v>30</v>
      </c>
      <c r="DU19">
        <f>((1/10)*100)</f>
        <v>10</v>
      </c>
      <c r="DV19">
        <f>((3/11)*100)</f>
        <v>27.27272727272727</v>
      </c>
      <c r="DW19">
        <f>((2/11)*100)</f>
        <v>18.181818181818183</v>
      </c>
      <c r="DX19">
        <f>((8/11)*100)</f>
        <v>72.727272727272734</v>
      </c>
      <c r="DY19">
        <f>((4/9)*100)</f>
        <v>44.444444444444443</v>
      </c>
      <c r="DZ19">
        <f>((0/9)*100)</f>
        <v>0</v>
      </c>
      <c r="EA19">
        <f>((8/9)*100)</f>
        <v>88.888888888888886</v>
      </c>
    </row>
    <row r="20" spans="1:131" x14ac:dyDescent="0.25">
      <c r="A20">
        <v>227.36367899999999</v>
      </c>
      <c r="B20">
        <v>9.6263760000000005</v>
      </c>
      <c r="C20">
        <v>219.56994700000001</v>
      </c>
      <c r="D20">
        <v>7.9742879999999996</v>
      </c>
      <c r="E20">
        <v>223.85584299999999</v>
      </c>
      <c r="F20">
        <v>9.2349350000000001</v>
      </c>
      <c r="G20">
        <v>221.30584500000001</v>
      </c>
      <c r="H20">
        <v>5.7776490000000003</v>
      </c>
      <c r="K20">
        <f>(13/200)</f>
        <v>6.5000000000000002E-2</v>
      </c>
      <c r="L20">
        <f>(11/200)</f>
        <v>5.5E-2</v>
      </c>
      <c r="M20">
        <f>(17/200)</f>
        <v>8.5000000000000006E-2</v>
      </c>
      <c r="N20">
        <f>(11/200)</f>
        <v>5.5E-2</v>
      </c>
      <c r="P20">
        <f>(10/200)</f>
        <v>0.05</v>
      </c>
      <c r="Q20">
        <f>(9/200)</f>
        <v>4.4999999999999998E-2</v>
      </c>
      <c r="R20">
        <f>(11/200)</f>
        <v>5.5E-2</v>
      </c>
      <c r="S20">
        <f>(11/200)</f>
        <v>5.5E-2</v>
      </c>
      <c r="U20">
        <f>0.065+0.05</f>
        <v>0.115</v>
      </c>
      <c r="V20">
        <f>0.055+0.045</f>
        <v>0.1</v>
      </c>
      <c r="W20">
        <f>0.085+0.055</f>
        <v>0.14000000000000001</v>
      </c>
      <c r="X20">
        <f>0.055+0.055</f>
        <v>0.11</v>
      </c>
      <c r="Z20">
        <f>SQRT((ABS($A$21-$A$20)^2+(ABS($B$21-$B$20)^2)))</f>
        <v>17.876193456500364</v>
      </c>
      <c r="AA20">
        <f>SQRT((ABS($C$21-$C$20)^2+(ABS($D$21-$D$20)^2)))</f>
        <v>18.289515282127745</v>
      </c>
      <c r="AB20">
        <f>SQRT((ABS($E$21-$E$20)^2+(ABS($F$21-$F$20)^2)))</f>
        <v>18.696325195290893</v>
      </c>
      <c r="AC20">
        <f>SQRT((ABS($G$21-$G$20)^2+(ABS($H$21-$H$20)^2)))</f>
        <v>15.993305595218809</v>
      </c>
      <c r="AJ20">
        <f>1/0.115</f>
        <v>8.695652173913043</v>
      </c>
      <c r="AK20">
        <f>1/0.1</f>
        <v>10</v>
      </c>
      <c r="AL20">
        <f>1/0.14</f>
        <v>7.1428571428571423</v>
      </c>
      <c r="AM20">
        <f>1/0.11</f>
        <v>9.0909090909090917</v>
      </c>
      <c r="AO20">
        <f>$Z20/$U20</f>
        <v>155.44516049130749</v>
      </c>
      <c r="AP20">
        <f>$AA20/$V20</f>
        <v>182.89515282127743</v>
      </c>
      <c r="AQ20">
        <f>$AB20/$W20</f>
        <v>133.54517996636352</v>
      </c>
      <c r="AR20">
        <f>$AC20/$X20</f>
        <v>145.3936872292619</v>
      </c>
      <c r="AV20">
        <f>((0.065/0.115)*100)</f>
        <v>56.521739130434781</v>
      </c>
      <c r="AW20">
        <f>((0.055/0.1)*100)</f>
        <v>54.999999999999993</v>
      </c>
      <c r="AX20">
        <f>((0.085/0.14)*100)</f>
        <v>60.714285714285708</v>
      </c>
      <c r="AY20">
        <f>((0.055/0.11)*100)</f>
        <v>50</v>
      </c>
      <c r="BA20">
        <f>((0.05/0.115)*100)</f>
        <v>43.478260869565219</v>
      </c>
      <c r="BB20">
        <f>((0.045/0.1)*100)</f>
        <v>44.999999999999993</v>
      </c>
      <c r="BC20">
        <f>((0.055/0.14)*100)</f>
        <v>39.285714285714285</v>
      </c>
      <c r="BD20">
        <f>((0.055/0.11)*100)</f>
        <v>50</v>
      </c>
      <c r="BF20">
        <f>ABS($B$20-$D$20)</f>
        <v>1.6520880000000009</v>
      </c>
      <c r="BG20">
        <f>ABS($F$20-$H$20)</f>
        <v>3.4572859999999999</v>
      </c>
      <c r="BL20">
        <f>SQRT((ABS($A$20-$E$20)^2+(ABS($B$20-$F$20)^2)))</f>
        <v>3.5296089669221122</v>
      </c>
      <c r="BM20">
        <f>SQRT((ABS($C$20-$G$20)^2+(ABS($D$20-$H$20)^2)))</f>
        <v>2.7997436958987816</v>
      </c>
      <c r="BO20">
        <f>SQRT((ABS($A$20-$G$20)^2+(ABS($B$20-$H$20)^2)))</f>
        <v>7.1770503894068369</v>
      </c>
      <c r="BP20">
        <f>SQRT((ABS($C$20-$E$20)^2+(ABS($D$20-$F$20)^2)))</f>
        <v>4.4674528963856828</v>
      </c>
      <c r="BR20">
        <f>DEGREES(ACOS((22.9039049398027^2+22.2559459606965^2-3.11058669344306^2)/(2*22.9039049398027*22.2559459606965)))</f>
        <v>7.7265080049752388</v>
      </c>
      <c r="BS20">
        <f>DEGREES(ACOS((3.43791316814503^2+30.0154794591608^2-31.1313612495262^2)/(2*3.43791316814503*30.0154794591608)))</f>
        <v>105.86344683976515</v>
      </c>
      <c r="BU20">
        <v>13</v>
      </c>
      <c r="BV20">
        <v>2</v>
      </c>
      <c r="BW20">
        <v>4</v>
      </c>
      <c r="BX20">
        <v>8</v>
      </c>
      <c r="BY20">
        <v>11</v>
      </c>
      <c r="BZ20">
        <v>2</v>
      </c>
      <c r="CA20">
        <v>7</v>
      </c>
      <c r="CB20">
        <v>3</v>
      </c>
      <c r="CC20">
        <v>17</v>
      </c>
      <c r="CD20">
        <v>4</v>
      </c>
      <c r="CE20">
        <v>10</v>
      </c>
      <c r="CF20">
        <v>7</v>
      </c>
      <c r="CG20">
        <v>11</v>
      </c>
      <c r="CH20">
        <v>8</v>
      </c>
      <c r="CI20">
        <v>0</v>
      </c>
      <c r="CJ20">
        <v>7</v>
      </c>
      <c r="CL20">
        <v>10</v>
      </c>
      <c r="CM20">
        <v>1</v>
      </c>
      <c r="CN20">
        <v>2</v>
      </c>
      <c r="CO20">
        <v>6</v>
      </c>
      <c r="CP20">
        <v>9</v>
      </c>
      <c r="CQ20">
        <v>1</v>
      </c>
      <c r="CR20">
        <v>2</v>
      </c>
      <c r="CS20">
        <v>0</v>
      </c>
      <c r="CT20">
        <v>11</v>
      </c>
      <c r="CU20">
        <v>2</v>
      </c>
      <c r="CV20">
        <v>7</v>
      </c>
      <c r="CW20">
        <v>7</v>
      </c>
      <c r="CX20">
        <v>11</v>
      </c>
      <c r="CY20">
        <v>6</v>
      </c>
      <c r="CZ20">
        <v>3</v>
      </c>
      <c r="DA20">
        <v>7</v>
      </c>
      <c r="DC20">
        <f>((2/13)*100)</f>
        <v>15.384615384615385</v>
      </c>
      <c r="DD20">
        <f>((4/13)*100)</f>
        <v>30.76923076923077</v>
      </c>
      <c r="DE20">
        <f>((8/13)*100)</f>
        <v>61.53846153846154</v>
      </c>
      <c r="DF20">
        <f>((2/11)*100)</f>
        <v>18.181818181818183</v>
      </c>
      <c r="DG20">
        <f>((7/11)*100)</f>
        <v>63.636363636363633</v>
      </c>
      <c r="DH20">
        <f>((3/11)*100)</f>
        <v>27.27272727272727</v>
      </c>
      <c r="DI20">
        <f>((4/17)*100)</f>
        <v>23.52941176470588</v>
      </c>
      <c r="DJ20">
        <f>((10/17)*100)</f>
        <v>58.82352941176471</v>
      </c>
      <c r="DK20">
        <f>((7/17)*100)</f>
        <v>41.17647058823529</v>
      </c>
      <c r="DL20">
        <f>((8/11)*100)</f>
        <v>72.727272727272734</v>
      </c>
      <c r="DM20">
        <f>((0/11)*100)</f>
        <v>0</v>
      </c>
      <c r="DN20">
        <f>((7/11)*100)</f>
        <v>63.636363636363633</v>
      </c>
      <c r="DP20">
        <f>((1/10)*100)</f>
        <v>10</v>
      </c>
      <c r="DQ20">
        <f>((2/10)*100)</f>
        <v>20</v>
      </c>
      <c r="DR20">
        <f>((6/10)*100)</f>
        <v>60</v>
      </c>
      <c r="DS20">
        <f>((1/9)*100)</f>
        <v>11.111111111111111</v>
      </c>
      <c r="DT20">
        <f>((2/9)*100)</f>
        <v>22.222222222222221</v>
      </c>
      <c r="DU20">
        <f>((0/9)*100)</f>
        <v>0</v>
      </c>
      <c r="DV20">
        <f>((2/11)*100)</f>
        <v>18.181818181818183</v>
      </c>
      <c r="DW20">
        <f>((7/11)*100)</f>
        <v>63.636363636363633</v>
      </c>
      <c r="DX20">
        <f>((7/11)*100)</f>
        <v>63.636363636363633</v>
      </c>
      <c r="DY20">
        <f>((6/11)*100)</f>
        <v>54.54545454545454</v>
      </c>
      <c r="DZ20">
        <f>((3/11)*100)</f>
        <v>27.27272727272727</v>
      </c>
      <c r="EA20">
        <f>((7/11)*100)</f>
        <v>63.636363636363633</v>
      </c>
    </row>
    <row r="21" spans="1:131" x14ac:dyDescent="0.25">
      <c r="A21">
        <v>245.236514</v>
      </c>
      <c r="B21">
        <v>9.9728750000000002</v>
      </c>
      <c r="C21">
        <v>237.84983099999999</v>
      </c>
      <c r="D21">
        <v>8.5677610000000008</v>
      </c>
      <c r="E21">
        <v>242.503705</v>
      </c>
      <c r="F21">
        <v>10.58023</v>
      </c>
      <c r="G21">
        <v>237.29171400000001</v>
      </c>
      <c r="H21">
        <v>6.2653129999999999</v>
      </c>
      <c r="L21">
        <f>(12/200)</f>
        <v>0.06</v>
      </c>
      <c r="P21">
        <f>(15/200)</f>
        <v>7.4999999999999997E-2</v>
      </c>
      <c r="Q21">
        <f>(14/200)</f>
        <v>7.0000000000000007E-2</v>
      </c>
      <c r="V21">
        <f>0.06+0.07</f>
        <v>0.13</v>
      </c>
      <c r="AA21">
        <f>SQRT((ABS($C$22-$C$21)^2+(ABS($D$22-$D$21)^2)))</f>
        <v>16.149691338486999</v>
      </c>
      <c r="AK21">
        <f>1/0.13</f>
        <v>7.6923076923076916</v>
      </c>
      <c r="AP21">
        <f>$AA21/$V21</f>
        <v>124.22839491143846</v>
      </c>
      <c r="AW21">
        <f>((0.06/0.13)*100)</f>
        <v>46.153846153846153</v>
      </c>
      <c r="BB21">
        <f>((0.07/0.13)*100)</f>
        <v>53.846153846153854</v>
      </c>
      <c r="BF21">
        <f>ABS($B$21-$D$21)</f>
        <v>1.4051139999999993</v>
      </c>
      <c r="BG21">
        <f>ABS($F$21-$H$21)</f>
        <v>4.3149170000000003</v>
      </c>
      <c r="BI21">
        <v>3.3798524999999997</v>
      </c>
      <c r="BJ21">
        <v>3.6696995000000001</v>
      </c>
      <c r="BM21">
        <f>SQRT((ABS($C$21-$G$21)^2+(ABS($D$21-$H$21)^2)))</f>
        <v>2.3691267121859449</v>
      </c>
      <c r="BO21">
        <f>SQRT((ABS($A$21-$G$21)^2+(ABS($B$21-$H$21)^2)))</f>
        <v>8.7673178922543809</v>
      </c>
      <c r="BP21">
        <f>SQRT((ABS($C$21-$E$21)^2+(ABS($D$21-$F$21)^2)))</f>
        <v>5.0703623819049675</v>
      </c>
      <c r="BR21">
        <f>DEGREES(ACOS((31.1313612495262^2+31.1819751104101^2-4.39182907478354^2)/(2*31.1313612495262*31.1819751104101)))</f>
        <v>8.0825521395986506</v>
      </c>
      <c r="BS21">
        <f>DEGREES(ACOS((4.39182907478354^2+31.3565201739608^2-30.920363050998^2)/(2*4.39182907478354*31.3565201739608)))</f>
        <v>80.290610683153631</v>
      </c>
      <c r="BY21">
        <v>12</v>
      </c>
      <c r="BZ21">
        <v>0</v>
      </c>
      <c r="CA21">
        <v>10</v>
      </c>
      <c r="CB21">
        <v>0</v>
      </c>
      <c r="CL21">
        <v>15</v>
      </c>
      <c r="CM21">
        <v>3</v>
      </c>
      <c r="CN21">
        <v>2</v>
      </c>
      <c r="CO21">
        <v>12</v>
      </c>
      <c r="CP21">
        <v>14</v>
      </c>
      <c r="CQ21">
        <v>3</v>
      </c>
      <c r="CR21">
        <v>7</v>
      </c>
      <c r="CS21">
        <v>3</v>
      </c>
      <c r="DF21">
        <f>((0/12)*100)</f>
        <v>0</v>
      </c>
      <c r="DG21">
        <f>((10/12)*100)</f>
        <v>83.333333333333343</v>
      </c>
      <c r="DH21">
        <f>((0/12)*100)</f>
        <v>0</v>
      </c>
      <c r="DP21">
        <f>((3/15)*100)</f>
        <v>20</v>
      </c>
      <c r="DQ21">
        <f>((2/15)*100)</f>
        <v>13.333333333333334</v>
      </c>
      <c r="DR21">
        <f>((12/15)*100)</f>
        <v>80</v>
      </c>
      <c r="DS21">
        <f>((3/14)*100)</f>
        <v>21.428571428571427</v>
      </c>
      <c r="DT21">
        <f>((7/14)*100)</f>
        <v>50</v>
      </c>
      <c r="DU21">
        <f>((3/14)*100)</f>
        <v>21.428571428571427</v>
      </c>
    </row>
    <row r="22" spans="1:131" x14ac:dyDescent="0.25">
      <c r="C22">
        <v>253.99578</v>
      </c>
      <c r="D22">
        <v>8.22011</v>
      </c>
      <c r="BR22">
        <f>DEGREES(ACOS((30.920363050998^2+30.9179107018109^2-3.21046279079014^2)/(2*30.920363050998*30.9179107018109)))</f>
        <v>5.951933583527687</v>
      </c>
      <c r="BS22">
        <f>DEGREES(ACOS((26.8170954035006^2+27.6596407754298^2-3.2514771200642^2)/(2*26.8170954035006*27.6596407754298)))</f>
        <v>6.6103087754300374</v>
      </c>
    </row>
    <row r="23" spans="1:131" x14ac:dyDescent="0.25">
      <c r="A23" t="s">
        <v>22</v>
      </c>
      <c r="B23" t="s">
        <v>22</v>
      </c>
      <c r="C23" t="s">
        <v>22</v>
      </c>
      <c r="D23" t="s">
        <v>22</v>
      </c>
      <c r="E23" t="s">
        <v>22</v>
      </c>
      <c r="F23" t="s">
        <v>22</v>
      </c>
      <c r="G23" t="s">
        <v>22</v>
      </c>
      <c r="H23" t="s">
        <v>22</v>
      </c>
      <c r="BR23">
        <f>DEGREES(ACOS((24.9805113790952^2+25.6024253297159^2-3.78359693707786^2)/(2*24.9805113790952*25.6024253297159)))</f>
        <v>8.4631805224528467</v>
      </c>
      <c r="BS23">
        <f>DEGREES(ACOS((3.78359693707786^2+18.2804740336778^2-18.0184874281849^2)/(2*3.78359693707786*18.2804740336778)))</f>
        <v>80.082269124944602</v>
      </c>
    </row>
    <row r="24" spans="1:131" x14ac:dyDescent="0.25">
      <c r="A24">
        <v>75.062819000000005</v>
      </c>
      <c r="B24">
        <v>8.253698</v>
      </c>
      <c r="C24">
        <v>55.042709000000002</v>
      </c>
      <c r="D24">
        <v>6.8201549999999997</v>
      </c>
      <c r="E24">
        <v>50.523506000000005</v>
      </c>
      <c r="F24">
        <v>10.101470000000001</v>
      </c>
      <c r="G24">
        <v>50.747589000000005</v>
      </c>
      <c r="H24">
        <v>6.6876090000000001</v>
      </c>
      <c r="K24">
        <f>(14/200)</f>
        <v>7.0000000000000007E-2</v>
      </c>
      <c r="L24">
        <f>(14/200)</f>
        <v>7.0000000000000007E-2</v>
      </c>
      <c r="M24">
        <f>(15/200)</f>
        <v>7.4999999999999997E-2</v>
      </c>
      <c r="N24">
        <f>(15/200)</f>
        <v>7.4999999999999997E-2</v>
      </c>
      <c r="P24">
        <f>(8/200)</f>
        <v>0.04</v>
      </c>
      <c r="Q24">
        <f>(11/200)</f>
        <v>5.5E-2</v>
      </c>
      <c r="R24">
        <f>(12/200)</f>
        <v>0.06</v>
      </c>
      <c r="S24">
        <f>(12/200)</f>
        <v>0.06</v>
      </c>
      <c r="U24">
        <f>0.07+0.04</f>
        <v>0.11000000000000001</v>
      </c>
      <c r="V24">
        <f>0.07+0.055</f>
        <v>0.125</v>
      </c>
      <c r="W24">
        <f>0.075+0.06</f>
        <v>0.13500000000000001</v>
      </c>
      <c r="X24">
        <f>0.075+0.06</f>
        <v>0.13500000000000001</v>
      </c>
      <c r="Z24">
        <f>SQRT((ABS($A$25-$A$24)^2+(ABS($B$25-$B$24)^2)))</f>
        <v>20.243187263262797</v>
      </c>
      <c r="AA24">
        <f>SQRT((ABS($C$25-$C$24)^2+(ABS($D$25-$D$24)^2)))</f>
        <v>17.92096460408786</v>
      </c>
      <c r="AB24">
        <f>SQRT((ABS($E$25-$E$24)^2+(ABS($F$25-$F$24)^2)))</f>
        <v>22.255945960696458</v>
      </c>
      <c r="AC24">
        <f>SQRT((ABS($G$25-$G$24)^2+(ABS($H$25-$H$24)^2)))</f>
        <v>22.272362334641421</v>
      </c>
      <c r="AJ24">
        <f>1/0.11</f>
        <v>9.0909090909090917</v>
      </c>
      <c r="AK24">
        <f>1/0.125</f>
        <v>8</v>
      </c>
      <c r="AL24">
        <f>1/0.135</f>
        <v>7.4074074074074066</v>
      </c>
      <c r="AM24">
        <f>1/0.135</f>
        <v>7.4074074074074066</v>
      </c>
      <c r="AO24">
        <f>$Z24/$U24</f>
        <v>184.02897512057086</v>
      </c>
      <c r="AP24">
        <f>$AA24/$V24</f>
        <v>143.36771683270288</v>
      </c>
      <c r="AQ24">
        <f>$AB24/$W24</f>
        <v>164.85885896812189</v>
      </c>
      <c r="AR24">
        <f>$AC24/$X24</f>
        <v>164.98046173808459</v>
      </c>
      <c r="AV24">
        <f>((0.07/0.11)*100)</f>
        <v>63.636363636363647</v>
      </c>
      <c r="AW24">
        <f>((0.07/0.125)*100)</f>
        <v>56.000000000000007</v>
      </c>
      <c r="AX24">
        <f>((0.075/0.135)*100)</f>
        <v>55.55555555555555</v>
      </c>
      <c r="AY24">
        <f>((0.075/0.135)*100)</f>
        <v>55.55555555555555</v>
      </c>
      <c r="BA24">
        <f>((0.04/0.11)*100)</f>
        <v>36.363636363636367</v>
      </c>
      <c r="BB24">
        <f>((0.055/0.125)*100)</f>
        <v>44</v>
      </c>
      <c r="BC24">
        <f>((0.06/0.135)*100)</f>
        <v>44.444444444444443</v>
      </c>
      <c r="BD24">
        <f>((0.06/0.135)*100)</f>
        <v>44.444444444444443</v>
      </c>
      <c r="BF24">
        <f>ABS($B$24-$D$24)</f>
        <v>1.4335430000000002</v>
      </c>
      <c r="BG24">
        <f>ABS($F$24-$H$24)</f>
        <v>3.4138610000000007</v>
      </c>
      <c r="BL24">
        <f>SQRT((ABS($A$24-$E$25)^2+(ABS($B$24-$F$25)^2)))</f>
        <v>2.3821134617599569</v>
      </c>
      <c r="BM24">
        <f>SQRT((ABS($C$24-$G$24)^2+(ABS($D$24-$H$24)^2)))</f>
        <v>4.2971646764484106</v>
      </c>
      <c r="BO24">
        <f>SQRT((ABS($A$24-$G$25)^2+(ABS($B$24-$H$25)^2)))</f>
        <v>3.2971612919554008</v>
      </c>
      <c r="BP24">
        <f>SQRT((ABS($C$24-$E$24)^2+(ABS($D$24-$F$24)^2)))</f>
        <v>5.5848208462254174</v>
      </c>
      <c r="BR24">
        <f>DEGREES(ACOS((18.0184874281849^2+20.0844187434148^2-4.15065715945765^2)/(2*18.0184874281849*20.0844187434148)))</f>
        <v>10.858867596993063</v>
      </c>
      <c r="BS24">
        <f>DEGREES(ACOS((4.15065715945765^2+15.0816428061626^2-12.9876340478127^2)/(2*4.15065715945765*15.0816428061626)))</f>
        <v>52.621106980816492</v>
      </c>
      <c r="BU24">
        <v>14</v>
      </c>
      <c r="BV24">
        <v>14</v>
      </c>
      <c r="BW24">
        <v>7</v>
      </c>
      <c r="BX24">
        <v>7</v>
      </c>
      <c r="BY24">
        <v>14</v>
      </c>
      <c r="BZ24">
        <v>14</v>
      </c>
      <c r="CA24">
        <v>6</v>
      </c>
      <c r="CB24">
        <v>6</v>
      </c>
      <c r="CC24">
        <v>15</v>
      </c>
      <c r="CD24">
        <v>9</v>
      </c>
      <c r="CE24">
        <v>6</v>
      </c>
      <c r="CF24">
        <v>15</v>
      </c>
      <c r="CG24">
        <v>15</v>
      </c>
      <c r="CH24">
        <v>9</v>
      </c>
      <c r="CI24">
        <v>6</v>
      </c>
      <c r="CJ24">
        <v>15</v>
      </c>
      <c r="CL24">
        <v>8</v>
      </c>
      <c r="CM24">
        <v>6</v>
      </c>
      <c r="CN24">
        <v>2</v>
      </c>
      <c r="CO24">
        <v>2</v>
      </c>
      <c r="CP24">
        <v>11</v>
      </c>
      <c r="CQ24">
        <v>0</v>
      </c>
      <c r="CR24">
        <v>4</v>
      </c>
      <c r="CS24">
        <v>4</v>
      </c>
      <c r="CT24">
        <v>12</v>
      </c>
      <c r="CU24">
        <v>0</v>
      </c>
      <c r="CV24">
        <v>4</v>
      </c>
      <c r="CW24">
        <v>12</v>
      </c>
      <c r="CX24">
        <v>12</v>
      </c>
      <c r="CY24">
        <v>0</v>
      </c>
      <c r="CZ24">
        <v>4</v>
      </c>
      <c r="DA24">
        <v>12</v>
      </c>
      <c r="DC24">
        <f>((14/14)*100)</f>
        <v>100</v>
      </c>
      <c r="DD24">
        <f>((7/14)*100)</f>
        <v>50</v>
      </c>
      <c r="DE24">
        <f>((7/14)*100)</f>
        <v>50</v>
      </c>
      <c r="DF24">
        <f>((14/14)*100)</f>
        <v>100</v>
      </c>
      <c r="DG24">
        <f>((6/14)*100)</f>
        <v>42.857142857142854</v>
      </c>
      <c r="DH24">
        <f>((6/14)*100)</f>
        <v>42.857142857142854</v>
      </c>
      <c r="DI24">
        <f>((9/15)*100)</f>
        <v>60</v>
      </c>
      <c r="DJ24">
        <f>((6/15)*100)</f>
        <v>40</v>
      </c>
      <c r="DK24">
        <f>((15/15)*100)</f>
        <v>100</v>
      </c>
      <c r="DL24">
        <f>((9/15)*100)</f>
        <v>60</v>
      </c>
      <c r="DM24">
        <f>((6/15)*100)</f>
        <v>40</v>
      </c>
      <c r="DN24">
        <f>((15/15)*100)</f>
        <v>100</v>
      </c>
      <c r="DP24">
        <f>((6/8)*100)</f>
        <v>75</v>
      </c>
      <c r="DQ24">
        <f>((2/8)*100)</f>
        <v>25</v>
      </c>
      <c r="DR24">
        <f>((2/8)*100)</f>
        <v>25</v>
      </c>
      <c r="DS24">
        <f>((0/11)*100)</f>
        <v>0</v>
      </c>
      <c r="DT24">
        <f>((4/11)*100)</f>
        <v>36.363636363636367</v>
      </c>
      <c r="DU24">
        <f>((4/11)*100)</f>
        <v>36.363636363636367</v>
      </c>
      <c r="DV24">
        <f>((0/12)*100)</f>
        <v>0</v>
      </c>
      <c r="DW24">
        <f>((4/12)*100)</f>
        <v>33.333333333333329</v>
      </c>
      <c r="DX24">
        <f>((12/12)*100)</f>
        <v>100</v>
      </c>
      <c r="DY24">
        <f>((0/12)*100)</f>
        <v>0</v>
      </c>
      <c r="DZ24">
        <f>((4/12)*100)</f>
        <v>33.333333333333329</v>
      </c>
      <c r="EA24">
        <f>((12/12)*100)</f>
        <v>100</v>
      </c>
    </row>
    <row r="25" spans="1:131" x14ac:dyDescent="0.25">
      <c r="A25">
        <v>95.232836000000006</v>
      </c>
      <c r="B25">
        <v>9.9733040000000006</v>
      </c>
      <c r="C25">
        <v>72.963656</v>
      </c>
      <c r="D25">
        <v>6.7950359999999996</v>
      </c>
      <c r="E25">
        <v>72.740402000000003</v>
      </c>
      <c r="F25">
        <v>8.7836449999999999</v>
      </c>
      <c r="G25">
        <v>72.997314000000003</v>
      </c>
      <c r="H25">
        <v>5.6836859999999998</v>
      </c>
      <c r="K25">
        <f>(15/200)</f>
        <v>7.4999999999999997E-2</v>
      </c>
      <c r="L25">
        <f>(18/200)</f>
        <v>0.09</v>
      </c>
      <c r="M25">
        <f>(15/200)</f>
        <v>7.4999999999999997E-2</v>
      </c>
      <c r="N25">
        <f>(14/200)</f>
        <v>7.0000000000000007E-2</v>
      </c>
      <c r="P25">
        <f>(8/200)</f>
        <v>0.04</v>
      </c>
      <c r="Q25">
        <f>(9/200)</f>
        <v>4.4999999999999998E-2</v>
      </c>
      <c r="R25">
        <f>(9/200)</f>
        <v>4.4999999999999998E-2</v>
      </c>
      <c r="S25">
        <f>(9/200)</f>
        <v>4.4999999999999998E-2</v>
      </c>
      <c r="U25">
        <f>0.075+0.04</f>
        <v>0.11499999999999999</v>
      </c>
      <c r="V25">
        <f>0.09+0.045</f>
        <v>0.13500000000000001</v>
      </c>
      <c r="W25">
        <f>0.075+0.045</f>
        <v>0.12</v>
      </c>
      <c r="X25">
        <f>0.07+0.045</f>
        <v>0.115</v>
      </c>
      <c r="Z25">
        <f>SQRT((ABS($A$26-$A$25)^2+(ABS($B$26-$B$25)^2)))</f>
        <v>29.584004050586692</v>
      </c>
      <c r="AA25">
        <f>SQRT((ABS($C$26-$C$25)^2+(ABS($D$26-$D$25)^2)))</f>
        <v>23.532598867743022</v>
      </c>
      <c r="AB25">
        <f>SQRT((ABS($E$26-$E$25)^2+(ABS($F$26-$F$25)^2)))</f>
        <v>20.761918344047334</v>
      </c>
      <c r="AC25">
        <f>SQRT((ABS($G$26-$G$25)^2+(ABS($H$26-$H$25)^2)))</f>
        <v>21.23543407222035</v>
      </c>
      <c r="AJ25">
        <f>1/0.115</f>
        <v>8.695652173913043</v>
      </c>
      <c r="AK25">
        <f>1/0.135</f>
        <v>7.4074074074074066</v>
      </c>
      <c r="AL25">
        <f>1/0.12</f>
        <v>8.3333333333333339</v>
      </c>
      <c r="AM25">
        <f>1/0.115</f>
        <v>8.695652173913043</v>
      </c>
      <c r="AO25">
        <f>$Z25/$U25</f>
        <v>257.25220913553648</v>
      </c>
      <c r="AP25">
        <f>$AA25/$V25</f>
        <v>174.31554716846682</v>
      </c>
      <c r="AQ25">
        <f>$AB25/$W25</f>
        <v>173.01598620039445</v>
      </c>
      <c r="AR25">
        <f>$AC25/$X25</f>
        <v>184.65594845409001</v>
      </c>
      <c r="AV25">
        <f>((0.075/0.115)*100)</f>
        <v>65.217391304347814</v>
      </c>
      <c r="AW25">
        <f>((0.09/0.135)*100)</f>
        <v>66.666666666666657</v>
      </c>
      <c r="AX25">
        <f>((0.075/0.12)*100)</f>
        <v>62.5</v>
      </c>
      <c r="AY25">
        <f>((0.07/0.115)*100)</f>
        <v>60.869565217391312</v>
      </c>
      <c r="BA25">
        <f>((0.04/0.115)*100)</f>
        <v>34.782608695652172</v>
      </c>
      <c r="BB25">
        <f>((0.045/0.135)*100)</f>
        <v>33.333333333333329</v>
      </c>
      <c r="BC25">
        <f>((0.045/0.12)*100)</f>
        <v>37.5</v>
      </c>
      <c r="BD25">
        <f>((0.045/0.115)*100)</f>
        <v>39.130434782608688</v>
      </c>
      <c r="BF25">
        <f>ABS($B$25-$D$25)</f>
        <v>3.178268000000001</v>
      </c>
      <c r="BG25">
        <f>ABS($F$25-$H$25)</f>
        <v>3.0999590000000001</v>
      </c>
      <c r="BL25">
        <f>SQRT((ABS($A$25-$E$26)^2+(ABS($B$25-$F$26)^2)))</f>
        <v>1.8733636915132093</v>
      </c>
      <c r="BM25">
        <f>SQRT((ABS($C$25-$G$25)^2+(ABS($D$25-$H$25)^2)))</f>
        <v>1.1118595610345758</v>
      </c>
      <c r="BO25">
        <f>SQRT((ABS($A$25-$G$26)^2+(ABS($B$25-$H$26)^2)))</f>
        <v>3.0262364075222239</v>
      </c>
      <c r="BP25">
        <f>SQRT((ABS($C$25-$E$25)^2+(ABS($D$25-$F$25)^2)))</f>
        <v>2.0011017224011876</v>
      </c>
      <c r="BR25">
        <f>DEGREES(ACOS((12.9876340478127^2+15.9617285898802^2-5.19709115937214^2)/(2*12.9876340478127*15.9617285898802)))</f>
        <v>17.022684826014707</v>
      </c>
      <c r="BS25">
        <f>DEGREES(ACOS((5.19709115937214^2+15.2748389780868^2-12.2417450740425^2)/(2*5.19709115937214*15.2748389780868)))</f>
        <v>45.90982846207519</v>
      </c>
      <c r="BU25">
        <v>15</v>
      </c>
      <c r="BV25">
        <v>13</v>
      </c>
      <c r="BW25">
        <v>7</v>
      </c>
      <c r="BX25">
        <v>7</v>
      </c>
      <c r="BY25">
        <v>18</v>
      </c>
      <c r="BZ25">
        <v>14</v>
      </c>
      <c r="CA25">
        <v>9</v>
      </c>
      <c r="CB25">
        <v>9</v>
      </c>
      <c r="CC25">
        <v>15</v>
      </c>
      <c r="CD25">
        <v>7</v>
      </c>
      <c r="CE25">
        <v>9</v>
      </c>
      <c r="CF25">
        <v>14</v>
      </c>
      <c r="CG25">
        <v>14</v>
      </c>
      <c r="CH25">
        <v>7</v>
      </c>
      <c r="CI25">
        <v>9</v>
      </c>
      <c r="CJ25">
        <v>14</v>
      </c>
      <c r="CL25">
        <v>8</v>
      </c>
      <c r="CM25">
        <v>6</v>
      </c>
      <c r="CN25">
        <v>0</v>
      </c>
      <c r="CO25">
        <v>1</v>
      </c>
      <c r="CP25">
        <v>9</v>
      </c>
      <c r="CQ25">
        <v>6</v>
      </c>
      <c r="CR25">
        <v>0</v>
      </c>
      <c r="CS25">
        <v>0</v>
      </c>
      <c r="CT25">
        <v>9</v>
      </c>
      <c r="CU25">
        <v>2</v>
      </c>
      <c r="CV25">
        <v>0</v>
      </c>
      <c r="CW25">
        <v>9</v>
      </c>
      <c r="CX25">
        <v>9</v>
      </c>
      <c r="CY25">
        <v>2</v>
      </c>
      <c r="CZ25">
        <v>0</v>
      </c>
      <c r="DA25">
        <v>9</v>
      </c>
      <c r="DC25">
        <f>((13/15)*100)</f>
        <v>86.666666666666671</v>
      </c>
      <c r="DD25">
        <f>((7/15)*100)</f>
        <v>46.666666666666664</v>
      </c>
      <c r="DE25">
        <f>((7/15)*100)</f>
        <v>46.666666666666664</v>
      </c>
      <c r="DF25">
        <f>((14/18)*100)</f>
        <v>77.777777777777786</v>
      </c>
      <c r="DG25">
        <f>((9/18)*100)</f>
        <v>50</v>
      </c>
      <c r="DH25">
        <f>((9/18)*100)</f>
        <v>50</v>
      </c>
      <c r="DI25">
        <f>((7/15)*100)</f>
        <v>46.666666666666664</v>
      </c>
      <c r="DJ25">
        <f>((9/15)*100)</f>
        <v>60</v>
      </c>
      <c r="DK25">
        <f>((14/15)*100)</f>
        <v>93.333333333333329</v>
      </c>
      <c r="DL25">
        <f>((7/14)*100)</f>
        <v>50</v>
      </c>
      <c r="DM25">
        <f>((9/14)*100)</f>
        <v>64.285714285714292</v>
      </c>
      <c r="DN25">
        <f>((14/14)*100)</f>
        <v>100</v>
      </c>
      <c r="DP25">
        <f>((6/8)*100)</f>
        <v>75</v>
      </c>
      <c r="DQ25">
        <f>((0/8)*100)</f>
        <v>0</v>
      </c>
      <c r="DR25">
        <f>((1/8)*100)</f>
        <v>12.5</v>
      </c>
      <c r="DS25">
        <f>((6/9)*100)</f>
        <v>66.666666666666657</v>
      </c>
      <c r="DT25">
        <f>((0/9)*100)</f>
        <v>0</v>
      </c>
      <c r="DU25">
        <f>((0/9)*100)</f>
        <v>0</v>
      </c>
      <c r="DV25">
        <f>((2/9)*100)</f>
        <v>22.222222222222221</v>
      </c>
      <c r="DW25">
        <f>((0/9)*100)</f>
        <v>0</v>
      </c>
      <c r="DX25">
        <f>((9/9)*100)</f>
        <v>100</v>
      </c>
      <c r="DY25">
        <f>((2/9)*100)</f>
        <v>22.222222222222221</v>
      </c>
      <c r="DZ25">
        <f>((0/9)*100)</f>
        <v>0</v>
      </c>
      <c r="EA25">
        <f>((9/9)*100)</f>
        <v>100</v>
      </c>
    </row>
    <row r="26" spans="1:131" x14ac:dyDescent="0.25">
      <c r="A26">
        <v>124.792349</v>
      </c>
      <c r="B26">
        <v>8.7697730000000007</v>
      </c>
      <c r="C26">
        <v>96.461702000000002</v>
      </c>
      <c r="D26">
        <v>8.0698080000000001</v>
      </c>
      <c r="E26">
        <v>93.432094000000006</v>
      </c>
      <c r="F26">
        <v>10.489850000000001</v>
      </c>
      <c r="G26">
        <v>94.183098000000001</v>
      </c>
      <c r="H26">
        <v>7.1349669999999996</v>
      </c>
      <c r="K26">
        <f>(13/200)</f>
        <v>6.5000000000000002E-2</v>
      </c>
      <c r="L26">
        <f>(13/200)</f>
        <v>6.5000000000000002E-2</v>
      </c>
      <c r="M26">
        <f>(15/200)</f>
        <v>7.4999999999999997E-2</v>
      </c>
      <c r="N26">
        <f>(14/200)</f>
        <v>7.0000000000000007E-2</v>
      </c>
      <c r="P26">
        <f>(9/200)</f>
        <v>4.4999999999999998E-2</v>
      </c>
      <c r="Q26">
        <f>(7/200)</f>
        <v>3.5000000000000003E-2</v>
      </c>
      <c r="R26">
        <f>(8/200)</f>
        <v>0.04</v>
      </c>
      <c r="S26">
        <f>(9/200)</f>
        <v>4.4999999999999998E-2</v>
      </c>
      <c r="U26">
        <f>0.065+0.045</f>
        <v>0.11</v>
      </c>
      <c r="V26">
        <f>0.065+0.035</f>
        <v>0.1</v>
      </c>
      <c r="W26">
        <f>0.075+0.04</f>
        <v>0.11499999999999999</v>
      </c>
      <c r="X26">
        <f>0.07+0.045</f>
        <v>0.115</v>
      </c>
      <c r="Z26">
        <f>SQRT((ABS($A$27-$A$26)^2+(ABS($B$27-$B$26)^2)))</f>
        <v>31.306820227637079</v>
      </c>
      <c r="AA26">
        <f>SQRT((ABS($C$27-$C$26)^2+(ABS($D$27-$D$26)^2)))</f>
        <v>25.400529335616078</v>
      </c>
      <c r="AB26">
        <f>SQRT((ABS($E$27-$E$26)^2+(ABS($F$27-$F$26)^2)))</f>
        <v>31.181975110410082</v>
      </c>
      <c r="AC26">
        <f>SQRT((ABS($G$27-$G$26)^2+(ABS($H$27-$H$26)^2)))</f>
        <v>30.015479459160822</v>
      </c>
      <c r="AJ26">
        <f>1/0.11</f>
        <v>9.0909090909090917</v>
      </c>
      <c r="AK26">
        <f>1/0.1</f>
        <v>10</v>
      </c>
      <c r="AL26">
        <f>1/0.115</f>
        <v>8.695652173913043</v>
      </c>
      <c r="AM26">
        <f>1/0.115</f>
        <v>8.695652173913043</v>
      </c>
      <c r="AO26">
        <f>$Z26/$U26</f>
        <v>284.60745661488255</v>
      </c>
      <c r="AP26">
        <f>$AA26/$V26</f>
        <v>254.00529335616076</v>
      </c>
      <c r="AQ26">
        <f>$AB26/$W26</f>
        <v>271.14760965573987</v>
      </c>
      <c r="AR26">
        <f>$AC26/$X26</f>
        <v>261.00416921009412</v>
      </c>
      <c r="AV26">
        <f>((0.065/0.11)*100)</f>
        <v>59.090909090909093</v>
      </c>
      <c r="AW26">
        <f>((0.065/0.1)*100)</f>
        <v>65</v>
      </c>
      <c r="AX26">
        <f>((0.075/0.115)*100)</f>
        <v>65.217391304347814</v>
      </c>
      <c r="AY26">
        <f>((0.07/0.115)*100)</f>
        <v>60.869565217391312</v>
      </c>
      <c r="BA26">
        <f>((0.045/0.11)*100)</f>
        <v>40.909090909090907</v>
      </c>
      <c r="BB26">
        <f>((0.035/0.1)*100)</f>
        <v>35</v>
      </c>
      <c r="BC26">
        <f>((0.04/0.115)*100)</f>
        <v>34.782608695652172</v>
      </c>
      <c r="BD26">
        <f>((0.045/0.115)*100)</f>
        <v>39.130434782608688</v>
      </c>
      <c r="BF26">
        <f>ABS($B$26-$D$26)</f>
        <v>0.69996500000000061</v>
      </c>
      <c r="BG26">
        <f>ABS($F$26-$H$26)</f>
        <v>3.3548830000000009</v>
      </c>
      <c r="BL26">
        <f>SQRT((ABS($A$26-$E$27)^2+(ABS($B$26-$F$27)^2)))</f>
        <v>1.0504970413094927</v>
      </c>
      <c r="BM26">
        <f>SQRT((ABS($C$26-$G$26)^2+(ABS($D$26-$H$26)^2)))</f>
        <v>2.4629177582893438</v>
      </c>
      <c r="BO26">
        <f>SQRT((ABS($A$26-$G$27)^2+(ABS($B$26-$H$27)^2)))</f>
        <v>3.3953837919495937</v>
      </c>
      <c r="BP26">
        <f>SQRT((ABS($C$26-$E$26)^2+(ABS($D$26-$F$26)^2)))</f>
        <v>3.8775156886114566</v>
      </c>
      <c r="BU26">
        <v>13</v>
      </c>
      <c r="BV26">
        <v>8</v>
      </c>
      <c r="BW26">
        <v>6</v>
      </c>
      <c r="BX26">
        <v>6</v>
      </c>
      <c r="BY26">
        <v>13</v>
      </c>
      <c r="BZ26">
        <v>13</v>
      </c>
      <c r="CA26">
        <v>6</v>
      </c>
      <c r="CB26">
        <v>6</v>
      </c>
      <c r="CC26">
        <v>15</v>
      </c>
      <c r="CD26">
        <v>7</v>
      </c>
      <c r="CE26">
        <v>7</v>
      </c>
      <c r="CF26">
        <v>14</v>
      </c>
      <c r="CG26">
        <v>14</v>
      </c>
      <c r="CH26">
        <v>7</v>
      </c>
      <c r="CI26">
        <v>6</v>
      </c>
      <c r="CJ26">
        <v>14</v>
      </c>
      <c r="CL26">
        <v>9</v>
      </c>
      <c r="CM26">
        <v>7</v>
      </c>
      <c r="CN26">
        <v>1</v>
      </c>
      <c r="CO26">
        <v>2</v>
      </c>
      <c r="CP26">
        <v>7</v>
      </c>
      <c r="CQ26">
        <v>6</v>
      </c>
      <c r="CR26">
        <v>1</v>
      </c>
      <c r="CS26">
        <v>2</v>
      </c>
      <c r="CT26">
        <v>8</v>
      </c>
      <c r="CU26">
        <v>0</v>
      </c>
      <c r="CV26">
        <v>1</v>
      </c>
      <c r="CW26">
        <v>8</v>
      </c>
      <c r="CX26">
        <v>9</v>
      </c>
      <c r="CY26">
        <v>1</v>
      </c>
      <c r="CZ26">
        <v>2</v>
      </c>
      <c r="DA26">
        <v>8</v>
      </c>
      <c r="DC26">
        <f>((8/13)*100)</f>
        <v>61.53846153846154</v>
      </c>
      <c r="DD26">
        <f>((6/13)*100)</f>
        <v>46.153846153846153</v>
      </c>
      <c r="DE26">
        <f>((6/13)*100)</f>
        <v>46.153846153846153</v>
      </c>
      <c r="DF26">
        <f>((13/13)*100)</f>
        <v>100</v>
      </c>
      <c r="DG26">
        <f>((6/13)*100)</f>
        <v>46.153846153846153</v>
      </c>
      <c r="DH26">
        <f>((6/13)*100)</f>
        <v>46.153846153846153</v>
      </c>
      <c r="DI26">
        <f>((7/15)*100)</f>
        <v>46.666666666666664</v>
      </c>
      <c r="DJ26">
        <f>((7/15)*100)</f>
        <v>46.666666666666664</v>
      </c>
      <c r="DK26">
        <f>((14/15)*100)</f>
        <v>93.333333333333329</v>
      </c>
      <c r="DL26">
        <f>((7/14)*100)</f>
        <v>50</v>
      </c>
      <c r="DM26">
        <f>((6/14)*100)</f>
        <v>42.857142857142854</v>
      </c>
      <c r="DN26">
        <f>((14/14)*100)</f>
        <v>100</v>
      </c>
      <c r="DP26">
        <f>((7/9)*100)</f>
        <v>77.777777777777786</v>
      </c>
      <c r="DQ26">
        <f>((1/9)*100)</f>
        <v>11.111111111111111</v>
      </c>
      <c r="DR26">
        <f>((2/9)*100)</f>
        <v>22.222222222222221</v>
      </c>
      <c r="DS26">
        <f>((6/7)*100)</f>
        <v>85.714285714285708</v>
      </c>
      <c r="DT26">
        <f>((1/7)*100)</f>
        <v>14.285714285714285</v>
      </c>
      <c r="DU26">
        <f>((2/7)*100)</f>
        <v>28.571428571428569</v>
      </c>
      <c r="DV26">
        <f>((0/8)*100)</f>
        <v>0</v>
      </c>
      <c r="DW26">
        <f>((1/8)*100)</f>
        <v>12.5</v>
      </c>
      <c r="DX26">
        <f>((8/8)*100)</f>
        <v>100</v>
      </c>
      <c r="DY26">
        <f>((1/9)*100)</f>
        <v>11.111111111111111</v>
      </c>
      <c r="DZ26">
        <f>((2/9)*100)</f>
        <v>22.222222222222221</v>
      </c>
      <c r="EA26">
        <f>((8/9)*100)</f>
        <v>88.888888888888886</v>
      </c>
    </row>
    <row r="27" spans="1:131" x14ac:dyDescent="0.25">
      <c r="A27">
        <v>156.06076400000001</v>
      </c>
      <c r="B27">
        <v>10.320004000000001</v>
      </c>
      <c r="C27">
        <v>121.826864</v>
      </c>
      <c r="D27">
        <v>6.7298650000000002</v>
      </c>
      <c r="E27">
        <v>124.60651900000001</v>
      </c>
      <c r="F27">
        <v>9.8037030000000005</v>
      </c>
      <c r="G27">
        <v>124.150434</v>
      </c>
      <c r="H27">
        <v>5.4356200000000001</v>
      </c>
      <c r="K27">
        <f>(16/200)</f>
        <v>0.08</v>
      </c>
      <c r="L27">
        <f>(10/200)</f>
        <v>0.05</v>
      </c>
      <c r="M27">
        <f>(13/200)</f>
        <v>6.5000000000000002E-2</v>
      </c>
      <c r="N27">
        <f>(13/200)</f>
        <v>6.5000000000000002E-2</v>
      </c>
      <c r="P27">
        <f>(8/200)</f>
        <v>0.04</v>
      </c>
      <c r="Q27">
        <f>(8/200)</f>
        <v>0.04</v>
      </c>
      <c r="R27">
        <f>(8/200)</f>
        <v>0.04</v>
      </c>
      <c r="S27">
        <f>(9/200)</f>
        <v>4.4999999999999998E-2</v>
      </c>
      <c r="U27">
        <f>0.08+0.04</f>
        <v>0.12</v>
      </c>
      <c r="V27">
        <f>0.05+0.04</f>
        <v>0.09</v>
      </c>
      <c r="W27">
        <f>0.065+0.04</f>
        <v>0.10500000000000001</v>
      </c>
      <c r="X27">
        <f>0.065+0.045</f>
        <v>0.11</v>
      </c>
      <c r="Z27">
        <f>SQRT((ABS($A$28-$A$27)^2+(ABS($B$28-$B$27)^2)))</f>
        <v>25.4554467054569</v>
      </c>
      <c r="AA27">
        <f>SQRT((ABS($C$28-$C$27)^2+(ABS($D$28-$D$27)^2)))</f>
        <v>30.069633274587915</v>
      </c>
      <c r="AB27">
        <f>SQRT((ABS($E$28-$E$27)^2+(ABS($F$28-$F$27)^2)))</f>
        <v>30.917910701810897</v>
      </c>
      <c r="AC27">
        <f>SQRT((ABS($G$28-$G$27)^2+(ABS($H$28-$H$27)^2)))</f>
        <v>31.356520173960757</v>
      </c>
      <c r="AJ27">
        <f>1/0.12</f>
        <v>8.3333333333333339</v>
      </c>
      <c r="AK27">
        <f>1/0.09</f>
        <v>11.111111111111111</v>
      </c>
      <c r="AL27">
        <f>1/0.105</f>
        <v>9.5238095238095237</v>
      </c>
      <c r="AM27">
        <f>1/0.11</f>
        <v>9.0909090909090917</v>
      </c>
      <c r="AO27">
        <f>$Z27/$U27</f>
        <v>212.12872254547418</v>
      </c>
      <c r="AP27">
        <f>$AA27/$V27</f>
        <v>334.10703638431016</v>
      </c>
      <c r="AQ27">
        <f>$AB27/$W27</f>
        <v>294.45629239819897</v>
      </c>
      <c r="AR27">
        <f>$AC27/$X27</f>
        <v>285.05927430873413</v>
      </c>
      <c r="AV27">
        <f>((0.08/0.12)*100)</f>
        <v>66.666666666666671</v>
      </c>
      <c r="AW27">
        <f>((0.05/0.09)*100)</f>
        <v>55.555555555555557</v>
      </c>
      <c r="AX27">
        <f>((0.065/0.105)*100)</f>
        <v>61.904761904761905</v>
      </c>
      <c r="AY27">
        <f>((0.065/0.11)*100)</f>
        <v>59.090909090909093</v>
      </c>
      <c r="BA27">
        <f>((0.04/0.12)*100)</f>
        <v>33.333333333333336</v>
      </c>
      <c r="BB27">
        <f>((0.04/0.09)*100)</f>
        <v>44.44444444444445</v>
      </c>
      <c r="BC27">
        <f>((0.04/0.105)*100)</f>
        <v>38.095238095238102</v>
      </c>
      <c r="BD27">
        <f>((0.045/0.11)*100)</f>
        <v>40.909090909090907</v>
      </c>
      <c r="BF27">
        <f>ABS($B$27-$D$27)</f>
        <v>3.5901390000000006</v>
      </c>
      <c r="BG27">
        <f>ABS($F$27-$H$27)</f>
        <v>4.3680830000000004</v>
      </c>
      <c r="BL27">
        <f>SQRT((ABS($A$27-$E$28)^2+(ABS($B$27-$F$28)^2)))</f>
        <v>0.66518233957690243</v>
      </c>
      <c r="BM27">
        <f>SQRT((ABS($C$27-$G$27)^2+(ABS($D$27-$H$27)^2)))</f>
        <v>2.6597081916866401</v>
      </c>
      <c r="BO27">
        <f>SQRT((ABS($A$27-$G$28)^2+(ABS($B$27-$H$28)^2)))</f>
        <v>2.9015658765158214</v>
      </c>
      <c r="BP27">
        <f>SQRT((ABS($C$27-$E$27)^2+(ABS($D$27-$F$27)^2)))</f>
        <v>4.1442685686703546</v>
      </c>
      <c r="BU27">
        <v>16</v>
      </c>
      <c r="BV27">
        <v>13</v>
      </c>
      <c r="BW27">
        <v>8</v>
      </c>
      <c r="BX27">
        <v>9</v>
      </c>
      <c r="BY27">
        <v>10</v>
      </c>
      <c r="BZ27">
        <v>8</v>
      </c>
      <c r="CA27">
        <v>2</v>
      </c>
      <c r="CB27">
        <v>1</v>
      </c>
      <c r="CC27">
        <v>13</v>
      </c>
      <c r="CD27">
        <v>6</v>
      </c>
      <c r="CE27">
        <v>4</v>
      </c>
      <c r="CF27">
        <v>13</v>
      </c>
      <c r="CG27">
        <v>13</v>
      </c>
      <c r="CH27">
        <v>6</v>
      </c>
      <c r="CI27">
        <v>4</v>
      </c>
      <c r="CJ27">
        <v>13</v>
      </c>
      <c r="CL27">
        <v>8</v>
      </c>
      <c r="CM27">
        <v>4</v>
      </c>
      <c r="CN27">
        <v>1</v>
      </c>
      <c r="CO27">
        <v>1</v>
      </c>
      <c r="CP27">
        <v>8</v>
      </c>
      <c r="CQ27">
        <v>7</v>
      </c>
      <c r="CR27">
        <v>0</v>
      </c>
      <c r="CS27">
        <v>0</v>
      </c>
      <c r="CT27">
        <v>8</v>
      </c>
      <c r="CU27">
        <v>1</v>
      </c>
      <c r="CV27">
        <v>0</v>
      </c>
      <c r="CW27">
        <v>8</v>
      </c>
      <c r="CX27">
        <v>9</v>
      </c>
      <c r="CY27">
        <v>2</v>
      </c>
      <c r="CZ27">
        <v>0</v>
      </c>
      <c r="DA27">
        <v>8</v>
      </c>
      <c r="DC27">
        <f>((13/16)*100)</f>
        <v>81.25</v>
      </c>
      <c r="DD27">
        <f>((8/16)*100)</f>
        <v>50</v>
      </c>
      <c r="DE27">
        <f>((9/16)*100)</f>
        <v>56.25</v>
      </c>
      <c r="DF27">
        <f>((8/10)*100)</f>
        <v>80</v>
      </c>
      <c r="DG27">
        <f>((2/10)*100)</f>
        <v>20</v>
      </c>
      <c r="DH27">
        <f>((1/10)*100)</f>
        <v>10</v>
      </c>
      <c r="DI27">
        <f>((6/13)*100)</f>
        <v>46.153846153846153</v>
      </c>
      <c r="DJ27">
        <f>((4/13)*100)</f>
        <v>30.76923076923077</v>
      </c>
      <c r="DK27">
        <f>((13/13)*100)</f>
        <v>100</v>
      </c>
      <c r="DL27">
        <f>((6/13)*100)</f>
        <v>46.153846153846153</v>
      </c>
      <c r="DM27">
        <f>((4/13)*100)</f>
        <v>30.76923076923077</v>
      </c>
      <c r="DN27">
        <f>((13/13)*100)</f>
        <v>100</v>
      </c>
      <c r="DP27">
        <f>((4/8)*100)</f>
        <v>50</v>
      </c>
      <c r="DQ27">
        <f>((1/8)*100)</f>
        <v>12.5</v>
      </c>
      <c r="DR27">
        <f>((1/8)*100)</f>
        <v>12.5</v>
      </c>
      <c r="DS27">
        <f>((7/8)*100)</f>
        <v>87.5</v>
      </c>
      <c r="DT27">
        <f>((0/8)*100)</f>
        <v>0</v>
      </c>
      <c r="DU27">
        <f>((0/8)*100)</f>
        <v>0</v>
      </c>
      <c r="DV27">
        <f>((1/8)*100)</f>
        <v>12.5</v>
      </c>
      <c r="DW27">
        <f>((0/8)*100)</f>
        <v>0</v>
      </c>
      <c r="DX27">
        <f>((8/8)*100)</f>
        <v>100</v>
      </c>
      <c r="DY27">
        <f>((2/9)*100)</f>
        <v>22.222222222222221</v>
      </c>
      <c r="DZ27">
        <f>((0/9)*100)</f>
        <v>0</v>
      </c>
      <c r="EA27">
        <f>((8/9)*100)</f>
        <v>88.888888888888886</v>
      </c>
    </row>
    <row r="28" spans="1:131" x14ac:dyDescent="0.25">
      <c r="A28">
        <v>181.50963000000002</v>
      </c>
      <c r="B28">
        <v>10.898783999999999</v>
      </c>
      <c r="C28">
        <v>151.846003</v>
      </c>
      <c r="D28">
        <v>8.471743</v>
      </c>
      <c r="E28">
        <v>155.511571</v>
      </c>
      <c r="F28">
        <v>10.695309999999999</v>
      </c>
      <c r="G28">
        <v>155.43986899999999</v>
      </c>
      <c r="H28">
        <v>7.4856480000000003</v>
      </c>
      <c r="K28">
        <f>(13/200)</f>
        <v>6.5000000000000002E-2</v>
      </c>
      <c r="L28">
        <f>(17/200)</f>
        <v>8.5000000000000006E-2</v>
      </c>
      <c r="M28">
        <f>(17/200)</f>
        <v>8.5000000000000006E-2</v>
      </c>
      <c r="N28">
        <f>(18/200)</f>
        <v>0.09</v>
      </c>
      <c r="P28">
        <f>(8/200)</f>
        <v>0.04</v>
      </c>
      <c r="Q28">
        <f>(9/200)</f>
        <v>4.4999999999999998E-2</v>
      </c>
      <c r="R28">
        <f>(9/200)</f>
        <v>4.4999999999999998E-2</v>
      </c>
      <c r="S28">
        <f>(8/200)</f>
        <v>0.04</v>
      </c>
      <c r="U28">
        <f>0.065+0.04</f>
        <v>0.10500000000000001</v>
      </c>
      <c r="V28">
        <f>0.085+0.045</f>
        <v>0.13</v>
      </c>
      <c r="W28">
        <f>0.085+0.045</f>
        <v>0.13</v>
      </c>
      <c r="X28">
        <f>0.09+0.04</f>
        <v>0.13</v>
      </c>
      <c r="Z28">
        <f>SQRT((ABS($A$29-$A$28)^2+(ABS($B$29-$B$28)^2)))</f>
        <v>25.55564286614883</v>
      </c>
      <c r="AA28">
        <f>SQRT((ABS($C$29-$C$28)^2+(ABS($D$29-$D$28)^2)))</f>
        <v>25.813921112685421</v>
      </c>
      <c r="AB28">
        <f>SQRT((ABS($E$29-$E$28)^2+(ABS($F$29-$F$28)^2)))</f>
        <v>26.500266319616074</v>
      </c>
      <c r="AC28">
        <f>SQRT((ABS($G$29-$G$28)^2+(ABS($H$29-$H$28)^2)))</f>
        <v>27.65964077542985</v>
      </c>
      <c r="AJ28">
        <f>1/0.105</f>
        <v>9.5238095238095237</v>
      </c>
      <c r="AK28">
        <f>1/0.13</f>
        <v>7.6923076923076916</v>
      </c>
      <c r="AL28">
        <f>1/0.13</f>
        <v>7.6923076923076916</v>
      </c>
      <c r="AM28">
        <f>1/0.13</f>
        <v>7.6923076923076916</v>
      </c>
      <c r="AO28">
        <f>$Z28/$U28</f>
        <v>243.38707491570312</v>
      </c>
      <c r="AP28">
        <f>$AA28/$V28</f>
        <v>198.568623943734</v>
      </c>
      <c r="AQ28">
        <f>$AB28/$W28</f>
        <v>203.84820245858518</v>
      </c>
      <c r="AR28">
        <f>$AC28/$X28</f>
        <v>212.76646750330653</v>
      </c>
      <c r="AV28">
        <f>((0.065/0.105)*100)</f>
        <v>61.904761904761905</v>
      </c>
      <c r="AW28">
        <f>((0.085/0.13)*100)</f>
        <v>65.384615384615387</v>
      </c>
      <c r="AX28">
        <f>((0.085/0.13)*100)</f>
        <v>65.384615384615387</v>
      </c>
      <c r="AY28">
        <f>((0.09/0.13)*100)</f>
        <v>69.230769230769226</v>
      </c>
      <c r="BA28">
        <f>((0.04/0.105)*100)</f>
        <v>38.095238095238102</v>
      </c>
      <c r="BB28">
        <f>((0.045/0.13)*100)</f>
        <v>34.615384615384613</v>
      </c>
      <c r="BC28">
        <f>((0.045/0.13)*100)</f>
        <v>34.615384615384613</v>
      </c>
      <c r="BD28">
        <f>((0.04/0.13)*100)</f>
        <v>30.76923076923077</v>
      </c>
      <c r="BF28">
        <f>ABS($B$28-$D$28)</f>
        <v>2.4270409999999991</v>
      </c>
      <c r="BG28">
        <f>ABS($F$28-$H$28)</f>
        <v>3.2096619999999989</v>
      </c>
      <c r="BL28">
        <f>SQRT((ABS($A$28-$E$29)^2+(ABS($B$28-$F$29)^2)))</f>
        <v>0.54934177081029267</v>
      </c>
      <c r="BM28">
        <f>SQRT((ABS($C$28-$G$28)^2+(ABS($D$28-$H$28)^2)))</f>
        <v>3.7266950740543474</v>
      </c>
      <c r="BO28">
        <f>SQRT((ABS($A$28-$G$29)^2+(ABS($B$28-$H$29)^2)))</f>
        <v>3.2470410440799693</v>
      </c>
      <c r="BP28">
        <f>SQRT((ABS($C$28-$E$28)^2+(ABS($D$28-$F$28)^2)))</f>
        <v>4.2872647417803647</v>
      </c>
      <c r="BR28">
        <f>DEGREES(ACOS((24.0125908070624^2+24.6986355586071^2-4.56262290735987^2)/(2*24.0125908070624*24.6986355586071)))</f>
        <v>10.627673955794172</v>
      </c>
      <c r="BS28">
        <f>DEGREES(ACOS((4.1884820136035^2+24.6549855423665^2-24.0125908070624^2)/(2*4.1884820136035*24.6549855423665)))</f>
        <v>76.330817980539365</v>
      </c>
      <c r="BU28">
        <v>13</v>
      </c>
      <c r="BV28">
        <v>8</v>
      </c>
      <c r="BW28">
        <v>5</v>
      </c>
      <c r="BX28">
        <v>4</v>
      </c>
      <c r="BY28">
        <v>17</v>
      </c>
      <c r="BZ28">
        <v>13</v>
      </c>
      <c r="CA28">
        <v>8</v>
      </c>
      <c r="CB28">
        <v>9</v>
      </c>
      <c r="CC28">
        <v>17</v>
      </c>
      <c r="CD28">
        <v>9</v>
      </c>
      <c r="CE28">
        <v>9</v>
      </c>
      <c r="CF28">
        <v>17</v>
      </c>
      <c r="CG28">
        <v>18</v>
      </c>
      <c r="CH28">
        <v>10</v>
      </c>
      <c r="CI28">
        <v>10</v>
      </c>
      <c r="CJ28">
        <v>17</v>
      </c>
      <c r="CL28">
        <v>8</v>
      </c>
      <c r="CM28">
        <v>5</v>
      </c>
      <c r="CN28">
        <v>0</v>
      </c>
      <c r="CO28">
        <v>0</v>
      </c>
      <c r="CP28">
        <v>9</v>
      </c>
      <c r="CQ28">
        <v>4</v>
      </c>
      <c r="CR28">
        <v>0</v>
      </c>
      <c r="CS28">
        <v>0</v>
      </c>
      <c r="CT28">
        <v>9</v>
      </c>
      <c r="CU28">
        <v>1</v>
      </c>
      <c r="CV28">
        <v>0</v>
      </c>
      <c r="CW28">
        <v>8</v>
      </c>
      <c r="CX28">
        <v>8</v>
      </c>
      <c r="CY28">
        <v>1</v>
      </c>
      <c r="CZ28">
        <v>0</v>
      </c>
      <c r="DA28">
        <v>8</v>
      </c>
      <c r="DC28">
        <f>((8/13)*100)</f>
        <v>61.53846153846154</v>
      </c>
      <c r="DD28">
        <f>((5/13)*100)</f>
        <v>38.461538461538467</v>
      </c>
      <c r="DE28">
        <f>((4/13)*100)</f>
        <v>30.76923076923077</v>
      </c>
      <c r="DF28">
        <f>((13/17)*100)</f>
        <v>76.470588235294116</v>
      </c>
      <c r="DG28">
        <f>((8/17)*100)</f>
        <v>47.058823529411761</v>
      </c>
      <c r="DH28">
        <f>((9/17)*100)</f>
        <v>52.941176470588239</v>
      </c>
      <c r="DI28">
        <f>((9/17)*100)</f>
        <v>52.941176470588239</v>
      </c>
      <c r="DJ28">
        <f>((9/17)*100)</f>
        <v>52.941176470588239</v>
      </c>
      <c r="DK28">
        <f>((17/17)*100)</f>
        <v>100</v>
      </c>
      <c r="DL28">
        <f>((10/18)*100)</f>
        <v>55.555555555555557</v>
      </c>
      <c r="DM28">
        <f>((10/18)*100)</f>
        <v>55.555555555555557</v>
      </c>
      <c r="DN28">
        <f>((17/18)*100)</f>
        <v>94.444444444444443</v>
      </c>
      <c r="DP28">
        <f>((5/8)*100)</f>
        <v>62.5</v>
      </c>
      <c r="DQ28">
        <f>((0/8)*100)</f>
        <v>0</v>
      </c>
      <c r="DR28">
        <f>((0/8)*100)</f>
        <v>0</v>
      </c>
      <c r="DS28">
        <f>((4/9)*100)</f>
        <v>44.444444444444443</v>
      </c>
      <c r="DT28">
        <f>((0/9)*100)</f>
        <v>0</v>
      </c>
      <c r="DU28">
        <f>((0/9)*100)</f>
        <v>0</v>
      </c>
      <c r="DV28">
        <f>((1/9)*100)</f>
        <v>11.111111111111111</v>
      </c>
      <c r="DW28">
        <f>((0/9)*100)</f>
        <v>0</v>
      </c>
      <c r="DX28">
        <f>((8/9)*100)</f>
        <v>88.888888888888886</v>
      </c>
      <c r="DY28">
        <f>((1/8)*100)</f>
        <v>12.5</v>
      </c>
      <c r="DZ28">
        <f>((0/8)*100)</f>
        <v>0</v>
      </c>
      <c r="EA28">
        <f>((8/8)*100)</f>
        <v>100</v>
      </c>
    </row>
    <row r="29" spans="1:131" x14ac:dyDescent="0.25">
      <c r="A29">
        <v>207.06315799999999</v>
      </c>
      <c r="B29">
        <v>10.570015</v>
      </c>
      <c r="C29">
        <v>177.637642</v>
      </c>
      <c r="D29">
        <v>9.5440679999999993</v>
      </c>
      <c r="E29">
        <v>182.008284</v>
      </c>
      <c r="F29">
        <v>11.129263</v>
      </c>
      <c r="G29">
        <v>183.093458</v>
      </c>
      <c r="H29">
        <v>8.0642180000000003</v>
      </c>
      <c r="K29">
        <f>(15/200)</f>
        <v>7.4999999999999997E-2</v>
      </c>
      <c r="L29">
        <f>(11/200)</f>
        <v>5.5E-2</v>
      </c>
      <c r="M29">
        <f>(14/200)</f>
        <v>7.0000000000000007E-2</v>
      </c>
      <c r="N29">
        <f>(12/200)</f>
        <v>0.06</v>
      </c>
      <c r="P29">
        <f>(9/200)</f>
        <v>4.4999999999999998E-2</v>
      </c>
      <c r="Q29">
        <f>(8/200)</f>
        <v>0.04</v>
      </c>
      <c r="R29">
        <f>(8/200)</f>
        <v>0.04</v>
      </c>
      <c r="S29">
        <f>(9/200)</f>
        <v>4.4999999999999998E-2</v>
      </c>
      <c r="U29">
        <f>0.075+0.045</f>
        <v>0.12</v>
      </c>
      <c r="V29">
        <f>0.055+0.04</f>
        <v>9.5000000000000001E-2</v>
      </c>
      <c r="W29">
        <f>0.07+0.04</f>
        <v>0.11000000000000001</v>
      </c>
      <c r="X29">
        <f>0.06+0.045</f>
        <v>0.105</v>
      </c>
      <c r="Z29">
        <f>SQRT((ABS($A$30-$A$29)^2+(ABS($B$30-$B$29)^2)))</f>
        <v>21.296729764420505</v>
      </c>
      <c r="AA29">
        <f>SQRT((ABS($C$30-$C$29)^2+(ABS($D$30-$D$29)^2)))</f>
        <v>24.385507104860498</v>
      </c>
      <c r="AB29">
        <f>SQRT((ABS($E$30-$E$29)^2+(ABS($F$30-$F$29)^2)))</f>
        <v>25.602425329715945</v>
      </c>
      <c r="AC29">
        <f>SQRT((ABS($G$30-$G$29)^2+(ABS($H$30-$H$29)^2)))</f>
        <v>23.704114443262476</v>
      </c>
      <c r="AJ29">
        <f>1/0.12</f>
        <v>8.3333333333333339</v>
      </c>
      <c r="AK29">
        <f>1/0.095</f>
        <v>10.526315789473685</v>
      </c>
      <c r="AL29">
        <f>1/0.11</f>
        <v>9.0909090909090917</v>
      </c>
      <c r="AM29">
        <f>1/0.105</f>
        <v>9.5238095238095237</v>
      </c>
      <c r="AO29">
        <f>$Z29/$U29</f>
        <v>177.47274803683754</v>
      </c>
      <c r="AP29">
        <f>$AA29/$V29</f>
        <v>256.68954847221573</v>
      </c>
      <c r="AQ29">
        <f>$AB29/$W29</f>
        <v>232.74932117923584</v>
      </c>
      <c r="AR29">
        <f>$AC29/$X29</f>
        <v>225.75347088821405</v>
      </c>
      <c r="AV29">
        <f>((0.075/0.12)*100)</f>
        <v>62.5</v>
      </c>
      <c r="AW29">
        <f>((0.055/0.095)*100)</f>
        <v>57.894736842105267</v>
      </c>
      <c r="AX29">
        <f>((0.07/0.11)*100)</f>
        <v>63.636363636363647</v>
      </c>
      <c r="AY29">
        <f>((0.06/0.105)*100)</f>
        <v>57.142857142857139</v>
      </c>
      <c r="BA29">
        <f>((0.045/0.12)*100)</f>
        <v>37.5</v>
      </c>
      <c r="BB29">
        <f>((0.04/0.095)*100)</f>
        <v>42.105263157894733</v>
      </c>
      <c r="BC29">
        <f>((0.04/0.11)*100)</f>
        <v>36.363636363636367</v>
      </c>
      <c r="BD29">
        <f>((0.045/0.105)*100)</f>
        <v>42.857142857142854</v>
      </c>
      <c r="BF29">
        <f>ABS($B$29-$D$29)</f>
        <v>1.0259470000000004</v>
      </c>
      <c r="BG29">
        <f>ABS($F$29-$H$29)</f>
        <v>3.0650449999999996</v>
      </c>
      <c r="BL29">
        <f>SQRT((ABS($A$29-$E$30)^2+(ABS($B$29-$F$30)^2)))</f>
        <v>1.2895978461725988</v>
      </c>
      <c r="BM29">
        <f>SQRT((ABS($C$29-$G$29)^2+(ABS($D$29-$H$29)^2)))</f>
        <v>5.6529535862552409</v>
      </c>
      <c r="BO29">
        <f>SQRT((ABS($A$29-$G$30)^2+(ABS($B$29-$H$30)^2)))</f>
        <v>2.5397295169470295</v>
      </c>
      <c r="BP29">
        <f>SQRT((ABS($C$29-$E$29)^2+(ABS($D$29-$F$29)^2)))</f>
        <v>4.6492316225575419</v>
      </c>
      <c r="BR29">
        <f>DEGREES(ACOS((23.7897116273398^2+23.3399434717141^2-3.49924573391081^2)/(2*23.7897116273398*23.3399434717141)))</f>
        <v>8.4455598054232279</v>
      </c>
      <c r="BS29">
        <f>DEGREES(ACOS((4.56262290735987^2+24.5389962433427^2-23.7897116273398^2)/(2*4.56262290735987*24.5389962433427)))</f>
        <v>75.24526283844196</v>
      </c>
      <c r="BU29">
        <v>15</v>
      </c>
      <c r="BV29">
        <v>7</v>
      </c>
      <c r="BW29">
        <v>5</v>
      </c>
      <c r="BX29">
        <v>6</v>
      </c>
      <c r="BY29">
        <v>11</v>
      </c>
      <c r="BZ29">
        <v>8</v>
      </c>
      <c r="CA29">
        <v>4</v>
      </c>
      <c r="CB29">
        <v>4</v>
      </c>
      <c r="CC29">
        <v>14</v>
      </c>
      <c r="CD29">
        <v>5</v>
      </c>
      <c r="CE29">
        <v>5</v>
      </c>
      <c r="CF29">
        <v>12</v>
      </c>
      <c r="CG29">
        <v>12</v>
      </c>
      <c r="CH29">
        <v>3</v>
      </c>
      <c r="CI29">
        <v>4</v>
      </c>
      <c r="CJ29">
        <v>12</v>
      </c>
      <c r="CL29">
        <v>9</v>
      </c>
      <c r="CM29">
        <v>5</v>
      </c>
      <c r="CN29">
        <v>0</v>
      </c>
      <c r="CO29">
        <v>0</v>
      </c>
      <c r="CP29">
        <v>8</v>
      </c>
      <c r="CQ29">
        <v>5</v>
      </c>
      <c r="CR29">
        <v>0</v>
      </c>
      <c r="CS29">
        <v>0</v>
      </c>
      <c r="CT29">
        <v>8</v>
      </c>
      <c r="CU29">
        <v>0</v>
      </c>
      <c r="CV29">
        <v>1</v>
      </c>
      <c r="CW29">
        <v>8</v>
      </c>
      <c r="CX29">
        <v>9</v>
      </c>
      <c r="CY29">
        <v>0</v>
      </c>
      <c r="CZ29">
        <v>2</v>
      </c>
      <c r="DA29">
        <v>8</v>
      </c>
      <c r="DC29">
        <f>((7/15)*100)</f>
        <v>46.666666666666664</v>
      </c>
      <c r="DD29">
        <f>((5/15)*100)</f>
        <v>33.333333333333329</v>
      </c>
      <c r="DE29">
        <f>((6/15)*100)</f>
        <v>40</v>
      </c>
      <c r="DF29">
        <f>((8/11)*100)</f>
        <v>72.727272727272734</v>
      </c>
      <c r="DG29">
        <f>((4/11)*100)</f>
        <v>36.363636363636367</v>
      </c>
      <c r="DH29">
        <f>((4/11)*100)</f>
        <v>36.363636363636367</v>
      </c>
      <c r="DI29">
        <f>((5/14)*100)</f>
        <v>35.714285714285715</v>
      </c>
      <c r="DJ29">
        <f>((5/14)*100)</f>
        <v>35.714285714285715</v>
      </c>
      <c r="DK29">
        <f>((12/14)*100)</f>
        <v>85.714285714285708</v>
      </c>
      <c r="DL29">
        <f>((3/12)*100)</f>
        <v>25</v>
      </c>
      <c r="DM29">
        <f>((4/12)*100)</f>
        <v>33.333333333333329</v>
      </c>
      <c r="DN29">
        <f>((12/12)*100)</f>
        <v>100</v>
      </c>
      <c r="DP29">
        <f>((5/9)*100)</f>
        <v>55.555555555555557</v>
      </c>
      <c r="DQ29">
        <f>((0/9)*100)</f>
        <v>0</v>
      </c>
      <c r="DR29">
        <f>((0/9)*100)</f>
        <v>0</v>
      </c>
      <c r="DS29">
        <f>((5/8)*100)</f>
        <v>62.5</v>
      </c>
      <c r="DT29">
        <f>((0/8)*100)</f>
        <v>0</v>
      </c>
      <c r="DU29">
        <f>((0/8)*100)</f>
        <v>0</v>
      </c>
      <c r="DV29">
        <f>((0/8)*100)</f>
        <v>0</v>
      </c>
      <c r="DW29">
        <f>((1/8)*100)</f>
        <v>12.5</v>
      </c>
      <c r="DX29">
        <f>((8/8)*100)</f>
        <v>100</v>
      </c>
      <c r="DY29">
        <f>((0/9)*100)</f>
        <v>0</v>
      </c>
      <c r="DZ29">
        <f>((2/9)*100)</f>
        <v>22.222222222222221</v>
      </c>
      <c r="EA29">
        <f>((8/9)*100)</f>
        <v>88.888888888888886</v>
      </c>
    </row>
    <row r="30" spans="1:131" x14ac:dyDescent="0.25">
      <c r="A30">
        <v>228.34089299999999</v>
      </c>
      <c r="B30">
        <v>9.6707420000000006</v>
      </c>
      <c r="C30">
        <v>202.00791800000002</v>
      </c>
      <c r="D30">
        <v>8.6823230000000002</v>
      </c>
      <c r="E30">
        <v>207.60339999999999</v>
      </c>
      <c r="F30">
        <v>11.740997999999999</v>
      </c>
      <c r="G30">
        <v>206.79756399999999</v>
      </c>
      <c r="H30">
        <v>8.0442110000000007</v>
      </c>
      <c r="K30">
        <f>(14/200)</f>
        <v>7.0000000000000007E-2</v>
      </c>
      <c r="L30">
        <f>(11/200)</f>
        <v>5.5E-2</v>
      </c>
      <c r="M30">
        <f>(15/200)</f>
        <v>7.4999999999999997E-2</v>
      </c>
      <c r="N30">
        <f>(14/200)</f>
        <v>7.0000000000000007E-2</v>
      </c>
      <c r="P30">
        <f>(11/200)</f>
        <v>5.5E-2</v>
      </c>
      <c r="Q30">
        <f>(10/200)</f>
        <v>0.05</v>
      </c>
      <c r="R30">
        <f>(10/200)</f>
        <v>0.05</v>
      </c>
      <c r="S30">
        <f>(9/200)</f>
        <v>4.4999999999999998E-2</v>
      </c>
      <c r="U30">
        <f>0.07+0.055</f>
        <v>0.125</v>
      </c>
      <c r="V30">
        <f>0.055+0.05</f>
        <v>0.10500000000000001</v>
      </c>
      <c r="W30">
        <f>0.075+0.05</f>
        <v>0.125</v>
      </c>
      <c r="X30">
        <f>0.07+0.045</f>
        <v>0.115</v>
      </c>
      <c r="Z30">
        <f>SQRT((ABS($A$31-$A$30)^2+(ABS($B$31-$B$30)^2)))</f>
        <v>18.289919436372884</v>
      </c>
      <c r="AA30">
        <f>SQRT((ABS($C$31-$C$30)^2+(ABS($D$31-$D$30)^2)))</f>
        <v>20.002177416822818</v>
      </c>
      <c r="AB30">
        <f>SQRT((ABS($E$31-$E$30)^2+(ABS($F$31-$F$30)^2)))</f>
        <v>20.084418743414847</v>
      </c>
      <c r="AC30">
        <f>SQRT((ABS($G$31-$G$30)^2+(ABS($H$31-$H$30)^2)))</f>
        <v>18.28047403367782</v>
      </c>
      <c r="AJ30">
        <f>1/0.125</f>
        <v>8</v>
      </c>
      <c r="AK30">
        <f>1/0.105</f>
        <v>9.5238095238095237</v>
      </c>
      <c r="AL30">
        <f>1/0.125</f>
        <v>8</v>
      </c>
      <c r="AM30">
        <f>1/0.115</f>
        <v>8.695652173913043</v>
      </c>
      <c r="AO30">
        <f>$Z30/$U30</f>
        <v>146.31935549098307</v>
      </c>
      <c r="AP30">
        <f>$AA30/$V30</f>
        <v>190.49692777926492</v>
      </c>
      <c r="AQ30">
        <f>$AB30/$W30</f>
        <v>160.67534994731878</v>
      </c>
      <c r="AR30">
        <f>$AC30/$X30</f>
        <v>158.96064377111148</v>
      </c>
      <c r="AV30">
        <f>((0.07/0.125)*100)</f>
        <v>56.000000000000007</v>
      </c>
      <c r="AW30">
        <f>((0.055/0.105)*100)</f>
        <v>52.380952380952387</v>
      </c>
      <c r="AX30">
        <f>((0.075/0.125)*100)</f>
        <v>60</v>
      </c>
      <c r="AY30">
        <f>((0.07/0.115)*100)</f>
        <v>60.869565217391312</v>
      </c>
      <c r="BA30">
        <f>((0.055/0.125)*100)</f>
        <v>44</v>
      </c>
      <c r="BB30">
        <f>((0.05/0.105)*100)</f>
        <v>47.61904761904762</v>
      </c>
      <c r="BC30">
        <f>((0.05/0.125)*100)</f>
        <v>40</v>
      </c>
      <c r="BD30">
        <f>((0.045/0.115)*100)</f>
        <v>39.130434782608688</v>
      </c>
      <c r="BF30">
        <f>ABS($B$30-$D$30)</f>
        <v>0.98841900000000038</v>
      </c>
      <c r="BG30">
        <f>ABS($F$30-$H$30)</f>
        <v>3.6967869999999987</v>
      </c>
      <c r="BL30">
        <f>SQRT((ABS($A$30-$E$31)^2+(ABS($B$30-$F$31)^2)))</f>
        <v>1.1014165729250569</v>
      </c>
      <c r="BM30">
        <f>SQRT((ABS($C$30-$G$30)^2+(ABS($D$30-$H$30)^2)))</f>
        <v>4.8319660315299995</v>
      </c>
      <c r="BO30">
        <f>SQRT((ABS($A$30-$G$31)^2+(ABS($B$30-$H$31)^2)))</f>
        <v>4.0546016780069785</v>
      </c>
      <c r="BP30">
        <f>SQRT((ABS($C$30-$E$30)^2+(ABS($D$30-$F$30)^2)))</f>
        <v>6.3769045443654493</v>
      </c>
      <c r="BR30">
        <f>DEGREES(ACOS((31.0864540405145^2+30.0283805986289^2-3.92327677070036^2)/(2*31.0864540405145*30.0283805986289)))</f>
        <v>7.0892356084868338</v>
      </c>
      <c r="BS30">
        <f>DEGREES(ACOS((25.4823506668393^2+24.5285515875952^2-4.30046280905032^2)/(2*25.4823506668393*24.5285515875952)))</f>
        <v>9.6214212621902035</v>
      </c>
      <c r="BU30">
        <v>14</v>
      </c>
      <c r="BV30">
        <v>4</v>
      </c>
      <c r="BW30">
        <v>0</v>
      </c>
      <c r="BX30">
        <v>6</v>
      </c>
      <c r="BY30">
        <v>11</v>
      </c>
      <c r="BZ30">
        <v>7</v>
      </c>
      <c r="CA30">
        <v>5</v>
      </c>
      <c r="CB30">
        <v>4</v>
      </c>
      <c r="CC30">
        <v>15</v>
      </c>
      <c r="CD30">
        <v>4</v>
      </c>
      <c r="CE30">
        <v>8</v>
      </c>
      <c r="CF30">
        <v>12</v>
      </c>
      <c r="CG30">
        <v>14</v>
      </c>
      <c r="CH30">
        <v>6</v>
      </c>
      <c r="CI30">
        <v>5</v>
      </c>
      <c r="CJ30">
        <v>12</v>
      </c>
      <c r="CL30">
        <v>11</v>
      </c>
      <c r="CM30">
        <v>3</v>
      </c>
      <c r="CN30">
        <v>0</v>
      </c>
      <c r="CO30">
        <v>3</v>
      </c>
      <c r="CP30">
        <v>10</v>
      </c>
      <c r="CQ30">
        <v>5</v>
      </c>
      <c r="CR30">
        <v>1</v>
      </c>
      <c r="CS30">
        <v>2</v>
      </c>
      <c r="CT30">
        <v>10</v>
      </c>
      <c r="CU30">
        <v>0</v>
      </c>
      <c r="CV30">
        <v>4</v>
      </c>
      <c r="CW30">
        <v>8</v>
      </c>
      <c r="CX30">
        <v>9</v>
      </c>
      <c r="CY30">
        <v>0</v>
      </c>
      <c r="CZ30">
        <v>2</v>
      </c>
      <c r="DA30">
        <v>8</v>
      </c>
      <c r="DC30">
        <f>((4/14)*100)</f>
        <v>28.571428571428569</v>
      </c>
      <c r="DD30">
        <f>((0/14)*100)</f>
        <v>0</v>
      </c>
      <c r="DE30">
        <f>((6/14)*100)</f>
        <v>42.857142857142854</v>
      </c>
      <c r="DF30">
        <f>((7/11)*100)</f>
        <v>63.636363636363633</v>
      </c>
      <c r="DG30">
        <f>((5/11)*100)</f>
        <v>45.454545454545453</v>
      </c>
      <c r="DH30">
        <f>((4/11)*100)</f>
        <v>36.363636363636367</v>
      </c>
      <c r="DI30">
        <f>((4/15)*100)</f>
        <v>26.666666666666668</v>
      </c>
      <c r="DJ30">
        <f>((8/15)*100)</f>
        <v>53.333333333333336</v>
      </c>
      <c r="DK30">
        <f>((12/15)*100)</f>
        <v>80</v>
      </c>
      <c r="DL30">
        <f>((6/14)*100)</f>
        <v>42.857142857142854</v>
      </c>
      <c r="DM30">
        <f>((5/14)*100)</f>
        <v>35.714285714285715</v>
      </c>
      <c r="DN30">
        <f>((12/14)*100)</f>
        <v>85.714285714285708</v>
      </c>
      <c r="DP30">
        <f>((3/11)*100)</f>
        <v>27.27272727272727</v>
      </c>
      <c r="DQ30">
        <f>((0/11)*100)</f>
        <v>0</v>
      </c>
      <c r="DR30">
        <f>((3/11)*100)</f>
        <v>27.27272727272727</v>
      </c>
      <c r="DS30">
        <f>((5/10)*100)</f>
        <v>50</v>
      </c>
      <c r="DT30">
        <f>((1/10)*100)</f>
        <v>10</v>
      </c>
      <c r="DU30">
        <f>((2/10)*100)</f>
        <v>20</v>
      </c>
      <c r="DV30">
        <f>((0/10)*100)</f>
        <v>0</v>
      </c>
      <c r="DW30">
        <f>((4/10)*100)</f>
        <v>40</v>
      </c>
      <c r="DX30">
        <f>((8/10)*100)</f>
        <v>80</v>
      </c>
      <c r="DY30">
        <f>((0/9)*100)</f>
        <v>0</v>
      </c>
      <c r="DZ30">
        <f>((2/9)*100)</f>
        <v>22.222222222222221</v>
      </c>
      <c r="EA30">
        <f>((8/9)*100)</f>
        <v>88.888888888888886</v>
      </c>
    </row>
    <row r="31" spans="1:131" x14ac:dyDescent="0.25">
      <c r="A31">
        <v>246.63078200000001</v>
      </c>
      <c r="B31">
        <v>9.7041090000000008</v>
      </c>
      <c r="C31">
        <v>222.00617499999998</v>
      </c>
      <c r="D31">
        <v>8.2863199999999999</v>
      </c>
      <c r="E31">
        <v>227.65124800000001</v>
      </c>
      <c r="F31">
        <v>10.529525</v>
      </c>
      <c r="G31">
        <v>225.06227699999999</v>
      </c>
      <c r="H31">
        <v>7.2852709999999998</v>
      </c>
      <c r="K31">
        <f>(12/200)</f>
        <v>0.06</v>
      </c>
      <c r="L31">
        <f>(12/200)</f>
        <v>0.06</v>
      </c>
      <c r="M31">
        <f>(15/200)</f>
        <v>7.4999999999999997E-2</v>
      </c>
      <c r="N31">
        <f>(14/200)</f>
        <v>7.0000000000000007E-2</v>
      </c>
      <c r="P31">
        <f>(19/200)</f>
        <v>9.5000000000000001E-2</v>
      </c>
      <c r="Q31">
        <f>(11/200)</f>
        <v>5.5E-2</v>
      </c>
      <c r="R31">
        <f>(14/200)</f>
        <v>7.0000000000000007E-2</v>
      </c>
      <c r="S31">
        <f>(11/200)</f>
        <v>5.5E-2</v>
      </c>
      <c r="U31">
        <f>0.06+0.095</f>
        <v>0.155</v>
      </c>
      <c r="V31">
        <f>0.06+0.055</f>
        <v>0.11499999999999999</v>
      </c>
      <c r="W31">
        <f>0.075+0.07</f>
        <v>0.14500000000000002</v>
      </c>
      <c r="X31">
        <f>0.07+0.055</f>
        <v>0.125</v>
      </c>
      <c r="Z31">
        <f>SQRT((ABS($A$32-$A$31)^2+(ABS($B$32-$B$31)^2)))</f>
        <v>15.460143451695547</v>
      </c>
      <c r="AA31">
        <f>SQRT((ABS($C$32-$C$31)^2+(ABS($D$32-$D$31)^2)))</f>
        <v>18.378882747024758</v>
      </c>
      <c r="AB31">
        <f>SQRT((ABS($E$32-$E$31)^2+(ABS($F$32-$F$31)^2)))</f>
        <v>15.961728589880227</v>
      </c>
      <c r="AC31">
        <f>SQRT((ABS($G$32-$G$31)^2+(ABS($H$32-$H$31)^2)))</f>
        <v>15.08164280616263</v>
      </c>
      <c r="AJ31">
        <f>1/0.155</f>
        <v>6.4516129032258069</v>
      </c>
      <c r="AK31">
        <f>1/0.115</f>
        <v>8.695652173913043</v>
      </c>
      <c r="AL31">
        <f>1/0.145</f>
        <v>6.8965517241379315</v>
      </c>
      <c r="AM31">
        <f>1/0.125</f>
        <v>8</v>
      </c>
      <c r="AO31">
        <f>$Z31/$U31</f>
        <v>99.742860978680952</v>
      </c>
      <c r="AP31">
        <f>$AA31/$V31</f>
        <v>159.81637171325877</v>
      </c>
      <c r="AQ31">
        <f>$AB31/$W31</f>
        <v>110.08088682676018</v>
      </c>
      <c r="AR31">
        <f>$AC31/$X31</f>
        <v>120.65314244930104</v>
      </c>
      <c r="AV31">
        <f>((0.06/0.155)*100)</f>
        <v>38.70967741935484</v>
      </c>
      <c r="AW31">
        <f>((0.06/0.115)*100)</f>
        <v>52.173913043478258</v>
      </c>
      <c r="AX31">
        <f>((0.075/0.145)*100)</f>
        <v>51.724137931034484</v>
      </c>
      <c r="AY31">
        <f>((0.07/0.125)*100)</f>
        <v>56.000000000000007</v>
      </c>
      <c r="BA31">
        <f>((0.095/0.155)*100)</f>
        <v>61.29032258064516</v>
      </c>
      <c r="BB31">
        <f>((0.055/0.115)*100)</f>
        <v>47.826086956521735</v>
      </c>
      <c r="BC31">
        <f>((0.07/0.145)*100)</f>
        <v>48.275862068965523</v>
      </c>
      <c r="BD31">
        <f>((0.055/0.125)*100)</f>
        <v>44</v>
      </c>
      <c r="BF31">
        <f>ABS($B$31-$D$31)</f>
        <v>1.4177890000000009</v>
      </c>
      <c r="BG31">
        <f>ABS($F$31-$H$31)</f>
        <v>3.2442539999999997</v>
      </c>
      <c r="BL31">
        <f>SQRT((ABS($A$31-$E$32)^2+(ABS($B$31-$F$32)^2)))</f>
        <v>3.2257723906270952</v>
      </c>
      <c r="BM31">
        <f>SQRT((ABS($C$31-$G$31)^2+(ABS($D$31-$H$31)^2)))</f>
        <v>3.2158760135933506</v>
      </c>
      <c r="BO31">
        <f>SQRT((ABS($A$31-$G$32)^2+(ABS($B$31-$H$32)^2)))</f>
        <v>7.0440268226760896</v>
      </c>
      <c r="BP31">
        <f>SQRT((ABS($C$31-$E$31)^2+(ABS($D$31-$F$31)^2)))</f>
        <v>6.0744397146859788</v>
      </c>
      <c r="BR31">
        <f>DEGREES(ACOS((3.62789688162715^2+28.2396187754446^2-27.2945016442921^2)/(2*3.62789688162715*28.2396187754446)))</f>
        <v>71.313576168610496</v>
      </c>
      <c r="BS31">
        <f>DEGREES(ACOS((30.4657793664816^2+31.1217476475176^2-3.62789688162715^2)/(2*30.4657793664816*31.1217476475176)))</f>
        <v>6.6430092873544222</v>
      </c>
      <c r="BU31">
        <v>12</v>
      </c>
      <c r="BV31">
        <v>0</v>
      </c>
      <c r="BW31">
        <v>0</v>
      </c>
      <c r="BX31">
        <v>5</v>
      </c>
      <c r="BY31">
        <v>12</v>
      </c>
      <c r="BZ31">
        <v>4</v>
      </c>
      <c r="CA31">
        <v>8</v>
      </c>
      <c r="CB31">
        <v>5</v>
      </c>
      <c r="CC31">
        <v>15</v>
      </c>
      <c r="CD31">
        <v>0</v>
      </c>
      <c r="CE31">
        <v>9</v>
      </c>
      <c r="CF31">
        <v>8</v>
      </c>
      <c r="CG31">
        <v>14</v>
      </c>
      <c r="CH31">
        <v>6</v>
      </c>
      <c r="CI31">
        <v>2</v>
      </c>
      <c r="CJ31">
        <v>8</v>
      </c>
      <c r="CL31">
        <v>19</v>
      </c>
      <c r="CM31">
        <v>6</v>
      </c>
      <c r="CN31">
        <v>4</v>
      </c>
      <c r="CO31">
        <v>11</v>
      </c>
      <c r="CP31">
        <v>11</v>
      </c>
      <c r="CQ31">
        <v>3</v>
      </c>
      <c r="CR31">
        <v>4</v>
      </c>
      <c r="CS31">
        <v>2</v>
      </c>
      <c r="CT31">
        <v>14</v>
      </c>
      <c r="CU31">
        <v>0</v>
      </c>
      <c r="CV31">
        <v>10</v>
      </c>
      <c r="CW31">
        <v>8</v>
      </c>
      <c r="CX31">
        <v>11</v>
      </c>
      <c r="CY31">
        <v>3</v>
      </c>
      <c r="CZ31">
        <v>4</v>
      </c>
      <c r="DA31">
        <v>8</v>
      </c>
      <c r="DC31">
        <f>((0/12)*100)</f>
        <v>0</v>
      </c>
      <c r="DD31">
        <f>((0/12)*100)</f>
        <v>0</v>
      </c>
      <c r="DE31">
        <f>((5/12)*100)</f>
        <v>41.666666666666671</v>
      </c>
      <c r="DF31">
        <f>((4/12)*100)</f>
        <v>33.333333333333329</v>
      </c>
      <c r="DG31">
        <f>((8/12)*100)</f>
        <v>66.666666666666657</v>
      </c>
      <c r="DH31">
        <f>((5/12)*100)</f>
        <v>41.666666666666671</v>
      </c>
      <c r="DI31">
        <f>((0/15)*100)</f>
        <v>0</v>
      </c>
      <c r="DJ31">
        <f>((9/15)*100)</f>
        <v>60</v>
      </c>
      <c r="DK31">
        <f>((8/15)*100)</f>
        <v>53.333333333333336</v>
      </c>
      <c r="DL31">
        <f>((6/14)*100)</f>
        <v>42.857142857142854</v>
      </c>
      <c r="DM31">
        <f>((2/14)*100)</f>
        <v>14.285714285714285</v>
      </c>
      <c r="DN31">
        <f>((8/14)*100)</f>
        <v>57.142857142857139</v>
      </c>
      <c r="DP31">
        <f>((6/19)*100)</f>
        <v>31.578947368421051</v>
      </c>
      <c r="DQ31">
        <f>((4/19)*100)</f>
        <v>21.052631578947366</v>
      </c>
      <c r="DR31">
        <f>((11/19)*100)</f>
        <v>57.894736842105267</v>
      </c>
      <c r="DS31">
        <f>((3/11)*100)</f>
        <v>27.27272727272727</v>
      </c>
      <c r="DT31">
        <f>((4/11)*100)</f>
        <v>36.363636363636367</v>
      </c>
      <c r="DU31">
        <f>((2/11)*100)</f>
        <v>18.181818181818183</v>
      </c>
      <c r="DV31">
        <f>((0/14)*100)</f>
        <v>0</v>
      </c>
      <c r="DW31">
        <f>((10/14)*100)</f>
        <v>71.428571428571431</v>
      </c>
      <c r="DX31">
        <f>((8/14)*100)</f>
        <v>57.142857142857139</v>
      </c>
      <c r="DY31">
        <f>((3/11)*100)</f>
        <v>27.27272727272727</v>
      </c>
      <c r="DZ31">
        <f>((4/11)*100)</f>
        <v>36.363636363636367</v>
      </c>
      <c r="EA31">
        <f>((8/11)*100)</f>
        <v>72.727272727272734</v>
      </c>
    </row>
    <row r="32" spans="1:131" x14ac:dyDescent="0.25">
      <c r="A32">
        <v>262.080016</v>
      </c>
      <c r="B32">
        <v>10.284802000000001</v>
      </c>
      <c r="C32">
        <v>240.38479699999999</v>
      </c>
      <c r="D32">
        <v>8.1884200000000007</v>
      </c>
      <c r="E32">
        <v>243.610038</v>
      </c>
      <c r="F32">
        <v>10.835794999999999</v>
      </c>
      <c r="G32">
        <v>240.140548</v>
      </c>
      <c r="H32">
        <v>6.9663769999999996</v>
      </c>
      <c r="L32">
        <f>(13/200)</f>
        <v>6.5000000000000002E-2</v>
      </c>
      <c r="Q32">
        <f>(16/200)</f>
        <v>0.08</v>
      </c>
      <c r="R32">
        <f>(23/200)</f>
        <v>0.115</v>
      </c>
      <c r="S32">
        <f>(18/200)</f>
        <v>0.09</v>
      </c>
      <c r="V32">
        <f>0.065+0.08</f>
        <v>0.14500000000000002</v>
      </c>
      <c r="AA32">
        <f>SQRT((ABS($C$33-$C$32)^2+(ABS($D$33-$D$32)^2)))</f>
        <v>16.132277738753313</v>
      </c>
      <c r="AK32">
        <f>1/0.145</f>
        <v>6.8965517241379315</v>
      </c>
      <c r="AP32">
        <f>$AA32/$V32</f>
        <v>111.25708785347111</v>
      </c>
      <c r="AW32">
        <f>((0.065/0.145)*100)</f>
        <v>44.827586206896555</v>
      </c>
      <c r="BB32">
        <f>((0.08/0.145)*100)</f>
        <v>55.172413793103459</v>
      </c>
      <c r="BF32">
        <f>ABS($B$32-$D$32)</f>
        <v>2.0963820000000002</v>
      </c>
      <c r="BG32">
        <f>ABS($F$32-$H$32)</f>
        <v>3.8694179999999996</v>
      </c>
      <c r="BI32">
        <v>2.7983839999999995</v>
      </c>
      <c r="BJ32">
        <v>2.8781954999999995</v>
      </c>
      <c r="BM32">
        <f>SQRT((ABS($C$32-$G$32)^2+(ABS($D$32-$H$32)^2)))</f>
        <v>1.2462129303814822</v>
      </c>
      <c r="BP32">
        <f>SQRT((ABS($C$32-$E$32)^2+(ABS($D$32-$F$32)^2)))</f>
        <v>4.1726219453367763</v>
      </c>
      <c r="BR32">
        <f>DEGREES(ACOS((25.9074915521527^2+25.4143505981923^2-2.95889532076044^2)/(2*25.9074915521527*25.4143505981923)))</f>
        <v>6.5180431948197741</v>
      </c>
      <c r="BS32">
        <f>DEGREES(ACOS((27.2945016442921^2+26.6318537745411^2-3.5394981232566^2)/(2*27.2945016442921*26.6318537745411)))</f>
        <v>7.394008558899861</v>
      </c>
      <c r="BY32">
        <v>13</v>
      </c>
      <c r="BZ32">
        <v>0</v>
      </c>
      <c r="CA32">
        <v>9</v>
      </c>
      <c r="CB32">
        <v>2</v>
      </c>
      <c r="CP32">
        <v>16</v>
      </c>
      <c r="CQ32">
        <v>6</v>
      </c>
      <c r="CR32">
        <v>10</v>
      </c>
      <c r="CS32">
        <v>4</v>
      </c>
      <c r="CT32">
        <v>23</v>
      </c>
      <c r="CU32">
        <v>11</v>
      </c>
      <c r="CV32">
        <v>19</v>
      </c>
      <c r="CW32">
        <v>11</v>
      </c>
      <c r="CX32">
        <v>18</v>
      </c>
      <c r="CY32">
        <v>11</v>
      </c>
      <c r="CZ32">
        <v>7</v>
      </c>
      <c r="DA32">
        <v>11</v>
      </c>
      <c r="DF32">
        <f>((0/13)*100)</f>
        <v>0</v>
      </c>
      <c r="DG32">
        <f>((9/13)*100)</f>
        <v>69.230769230769226</v>
      </c>
      <c r="DH32">
        <f>((2/13)*100)</f>
        <v>15.384615384615385</v>
      </c>
      <c r="DS32">
        <f>((6/16)*100)</f>
        <v>37.5</v>
      </c>
      <c r="DT32">
        <f>((10/16)*100)</f>
        <v>62.5</v>
      </c>
      <c r="DU32">
        <f>((4/16)*100)</f>
        <v>25</v>
      </c>
      <c r="DV32">
        <f>((11/23)*100)</f>
        <v>47.826086956521742</v>
      </c>
      <c r="DW32">
        <f>((19/23)*100)</f>
        <v>82.608695652173907</v>
      </c>
      <c r="DX32">
        <f>((11/23)*100)</f>
        <v>47.826086956521742</v>
      </c>
      <c r="DY32">
        <f>((11/18)*100)</f>
        <v>61.111111111111114</v>
      </c>
      <c r="DZ32">
        <f>((7/18)*100)</f>
        <v>38.888888888888893</v>
      </c>
      <c r="EA32">
        <f>((11/18)*100)</f>
        <v>61.111111111111114</v>
      </c>
    </row>
    <row r="33" spans="1:131" x14ac:dyDescent="0.25">
      <c r="C33">
        <v>256.51707299999998</v>
      </c>
      <c r="D33">
        <v>8.1959099999999996</v>
      </c>
      <c r="Q33">
        <f>(22/200)</f>
        <v>0.11</v>
      </c>
      <c r="BR33" t="e">
        <f>DEGREES(ACOS((4.92059709036473^2+0^2-4.92059709036473^2)/(2*4.92059709036473*0)))</f>
        <v>#DIV/0!</v>
      </c>
      <c r="BS33">
        <f>DEGREES(ACOS((18.6160068875752^2+14.6730170049885^2-4.92059709036473^2)/(2*18.6160068875752*14.6730170049885)))</f>
        <v>10.218386474129478</v>
      </c>
      <c r="CP33">
        <v>22</v>
      </c>
      <c r="CQ33">
        <v>10</v>
      </c>
      <c r="CR33">
        <v>19</v>
      </c>
      <c r="CS33">
        <v>7</v>
      </c>
      <c r="DS33">
        <f>((10/22)*100)</f>
        <v>45.454545454545453</v>
      </c>
      <c r="DT33">
        <f>((19/22)*100)</f>
        <v>86.36363636363636</v>
      </c>
      <c r="DU33">
        <f>((7/22)*100)</f>
        <v>31.818181818181817</v>
      </c>
    </row>
    <row r="34" spans="1:131" x14ac:dyDescent="0.25">
      <c r="A34" t="s">
        <v>22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22</v>
      </c>
      <c r="H34" t="s">
        <v>22</v>
      </c>
    </row>
    <row r="35" spans="1:131" x14ac:dyDescent="0.25">
      <c r="A35">
        <v>33.794907000000009</v>
      </c>
      <c r="B35">
        <v>9.4345079999999992</v>
      </c>
      <c r="C35">
        <v>28.660648000000009</v>
      </c>
      <c r="D35">
        <v>7.5987629999999999</v>
      </c>
      <c r="E35">
        <v>29.807262000000009</v>
      </c>
      <c r="F35">
        <v>10.458470999999999</v>
      </c>
      <c r="G35">
        <v>28.687424000000007</v>
      </c>
      <c r="H35">
        <v>6.4224649999999999</v>
      </c>
      <c r="K35">
        <f>(14/200)</f>
        <v>7.0000000000000007E-2</v>
      </c>
      <c r="L35">
        <f>(13/200)</f>
        <v>6.5000000000000002E-2</v>
      </c>
      <c r="M35">
        <f>(13/200)</f>
        <v>6.5000000000000002E-2</v>
      </c>
      <c r="N35">
        <f>(13/200)</f>
        <v>6.5000000000000002E-2</v>
      </c>
      <c r="P35">
        <f>(10/200)</f>
        <v>0.05</v>
      </c>
      <c r="Q35">
        <f>(12/200)</f>
        <v>0.06</v>
      </c>
      <c r="R35">
        <f>(10/200)</f>
        <v>0.05</v>
      </c>
      <c r="S35">
        <f>(10/200)</f>
        <v>0.05</v>
      </c>
      <c r="U35">
        <f>0.07+0.05</f>
        <v>0.12000000000000001</v>
      </c>
      <c r="V35">
        <f>0.065+0.06</f>
        <v>0.125</v>
      </c>
      <c r="W35">
        <f>0.065+0.05</f>
        <v>0.115</v>
      </c>
      <c r="X35">
        <f>0.065+0.05</f>
        <v>0.115</v>
      </c>
      <c r="Z35">
        <f>SQRT((ABS($A$36-$A$35)^2+(ABS($B$36-$B$35)^2)))</f>
        <v>24.09013638653915</v>
      </c>
      <c r="AA35">
        <f>SQRT((ABS($C$36-$C$35)^2+(ABS($D$36-$D$35)^2)))</f>
        <v>24.311597792550138</v>
      </c>
      <c r="AB35">
        <f>SQRT((ABS($E$36-$E$35)^2+(ABS($F$36-$F$35)^2)))</f>
        <v>24.698635558607073</v>
      </c>
      <c r="AC35">
        <f>SQRT((ABS($G$36-$G$35)^2+(ABS($H$36-$H$35)^2)))</f>
        <v>24.654985542366489</v>
      </c>
      <c r="AJ35">
        <f>1/0.12</f>
        <v>8.3333333333333339</v>
      </c>
      <c r="AK35">
        <f>1/0.125</f>
        <v>8</v>
      </c>
      <c r="AL35">
        <f>1/0.115</f>
        <v>8.695652173913043</v>
      </c>
      <c r="AM35">
        <f>1/0.115</f>
        <v>8.695652173913043</v>
      </c>
      <c r="AO35">
        <f>$Z35/$U35</f>
        <v>200.75113655449292</v>
      </c>
      <c r="AP35">
        <f>$AA35/$V35</f>
        <v>194.49278234040111</v>
      </c>
      <c r="AQ35">
        <f>$AB35/$W35</f>
        <v>214.77074398788758</v>
      </c>
      <c r="AR35">
        <f>$AC35/$X35</f>
        <v>214.39117862927381</v>
      </c>
      <c r="AV35">
        <f>((0.07/0.12)*100)</f>
        <v>58.333333333333336</v>
      </c>
      <c r="AW35">
        <f>((0.065/0.125)*100)</f>
        <v>52</v>
      </c>
      <c r="AX35">
        <f>((0.065/0.115)*100)</f>
        <v>56.521739130434781</v>
      </c>
      <c r="AY35">
        <f>((0.065/0.115)*100)</f>
        <v>56.521739130434781</v>
      </c>
      <c r="BA35">
        <f>((0.05/0.12)*100)</f>
        <v>41.666666666666671</v>
      </c>
      <c r="BB35">
        <f>((0.06/0.125)*100)</f>
        <v>48</v>
      </c>
      <c r="BC35">
        <f>((0.05/0.115)*100)</f>
        <v>43.478260869565219</v>
      </c>
      <c r="BD35">
        <f>((0.05/0.115)*100)</f>
        <v>43.478260869565219</v>
      </c>
      <c r="BF35">
        <f>ABS($B$35-$D$35)</f>
        <v>1.8357449999999993</v>
      </c>
      <c r="BG35">
        <f>ABS($F$35-$H$35)</f>
        <v>4.0360059999999995</v>
      </c>
      <c r="BL35">
        <f>SQRT((ABS($A$35-$E$35)^2+(ABS($B$35-$F$35)^2)))</f>
        <v>4.1170150438629687</v>
      </c>
      <c r="BM35">
        <f>SQRT((ABS($C$35-$G$35)^2+(ABS($D$35-$H$35)^2)))</f>
        <v>1.1766027107651928</v>
      </c>
      <c r="BO35">
        <f>SQRT((ABS($A$35-$G$35)^2+(ABS($B$35-$H$35)^2)))</f>
        <v>5.9294844319837807</v>
      </c>
      <c r="BP35">
        <f>SQRT((ABS($C$35-$E$35)^2+(ABS($D$35-$F$35)^2)))</f>
        <v>3.0810150129884137</v>
      </c>
      <c r="BR35">
        <f>DEGREES(ACOS((9.20527972853319^2+28.8845728673333^2-20.5209635348836^2)/(2*9.20527972853319*28.8845728673333)))</f>
        <v>20.548809344763647</v>
      </c>
      <c r="BU35">
        <v>14</v>
      </c>
      <c r="BV35">
        <v>9</v>
      </c>
      <c r="BW35">
        <v>7</v>
      </c>
      <c r="BX35">
        <v>8</v>
      </c>
      <c r="BY35">
        <v>13</v>
      </c>
      <c r="BZ35">
        <v>9</v>
      </c>
      <c r="CA35">
        <v>3</v>
      </c>
      <c r="CB35">
        <v>3</v>
      </c>
      <c r="CC35">
        <v>13</v>
      </c>
      <c r="CD35">
        <v>7</v>
      </c>
      <c r="CE35">
        <v>3</v>
      </c>
      <c r="CF35">
        <v>12</v>
      </c>
      <c r="CG35">
        <v>13</v>
      </c>
      <c r="CH35">
        <v>8</v>
      </c>
      <c r="CI35">
        <v>3</v>
      </c>
      <c r="CJ35">
        <v>12</v>
      </c>
      <c r="CL35">
        <v>10</v>
      </c>
      <c r="CM35">
        <v>6</v>
      </c>
      <c r="CN35">
        <v>3</v>
      </c>
      <c r="CO35">
        <v>4</v>
      </c>
      <c r="CP35">
        <v>12</v>
      </c>
      <c r="CQ35">
        <v>6</v>
      </c>
      <c r="CR35">
        <v>0</v>
      </c>
      <c r="CS35">
        <v>0</v>
      </c>
      <c r="CT35">
        <v>10</v>
      </c>
      <c r="CU35">
        <v>3</v>
      </c>
      <c r="CV35">
        <v>0</v>
      </c>
      <c r="CW35">
        <v>9</v>
      </c>
      <c r="CX35">
        <v>10</v>
      </c>
      <c r="CY35">
        <v>4</v>
      </c>
      <c r="CZ35">
        <v>0</v>
      </c>
      <c r="DA35">
        <v>9</v>
      </c>
      <c r="DC35">
        <f>((9/14)*100)</f>
        <v>64.285714285714292</v>
      </c>
      <c r="DD35">
        <f>((7/14)*100)</f>
        <v>50</v>
      </c>
      <c r="DE35">
        <f>((8/14)*100)</f>
        <v>57.142857142857139</v>
      </c>
      <c r="DF35">
        <f>((9/13)*100)</f>
        <v>69.230769230769226</v>
      </c>
      <c r="DG35">
        <f>((3/13)*100)</f>
        <v>23.076923076923077</v>
      </c>
      <c r="DH35">
        <f>((3/13)*100)</f>
        <v>23.076923076923077</v>
      </c>
      <c r="DI35">
        <f>((7/13)*100)</f>
        <v>53.846153846153847</v>
      </c>
      <c r="DJ35">
        <f>((3/13)*100)</f>
        <v>23.076923076923077</v>
      </c>
      <c r="DK35">
        <f>((12/13)*100)</f>
        <v>92.307692307692307</v>
      </c>
      <c r="DL35">
        <f>((8/13)*100)</f>
        <v>61.53846153846154</v>
      </c>
      <c r="DM35">
        <f>((3/13)*100)</f>
        <v>23.076923076923077</v>
      </c>
      <c r="DN35">
        <f>((12/13)*100)</f>
        <v>92.307692307692307</v>
      </c>
      <c r="DP35">
        <f>((6/10)*100)</f>
        <v>60</v>
      </c>
      <c r="DQ35">
        <f>((3/10)*100)</f>
        <v>30</v>
      </c>
      <c r="DR35">
        <f>((4/10)*100)</f>
        <v>40</v>
      </c>
      <c r="DS35">
        <f>((6/12)*100)</f>
        <v>50</v>
      </c>
      <c r="DT35">
        <f>((0/12)*100)</f>
        <v>0</v>
      </c>
      <c r="DU35">
        <f>((0/12)*100)</f>
        <v>0</v>
      </c>
      <c r="DV35">
        <f>((3/10)*100)</f>
        <v>30</v>
      </c>
      <c r="DW35">
        <f>((0/10)*100)</f>
        <v>0</v>
      </c>
      <c r="DX35">
        <f>((9/10)*100)</f>
        <v>90</v>
      </c>
      <c r="DY35">
        <f>((4/10)*100)</f>
        <v>40</v>
      </c>
      <c r="DZ35">
        <f>((0/10)*100)</f>
        <v>0</v>
      </c>
      <c r="EA35">
        <f>((9/10)*100)</f>
        <v>90</v>
      </c>
    </row>
    <row r="36" spans="1:131" x14ac:dyDescent="0.25">
      <c r="A36">
        <v>57.885010000000001</v>
      </c>
      <c r="B36">
        <v>9.3944010000000002</v>
      </c>
      <c r="C36">
        <v>52.968700000000005</v>
      </c>
      <c r="D36">
        <v>7.1835579999999997</v>
      </c>
      <c r="E36">
        <v>54.502369000000002</v>
      </c>
      <c r="F36">
        <v>10.040991999999999</v>
      </c>
      <c r="G36">
        <v>53.329723000000001</v>
      </c>
      <c r="H36">
        <v>5.6316350000000002</v>
      </c>
      <c r="K36">
        <f>(14/200)</f>
        <v>7.0000000000000007E-2</v>
      </c>
      <c r="L36">
        <f>(13/200)</f>
        <v>6.5000000000000002E-2</v>
      </c>
      <c r="M36">
        <f>(13/200)</f>
        <v>6.5000000000000002E-2</v>
      </c>
      <c r="N36">
        <f>(14/200)</f>
        <v>7.0000000000000007E-2</v>
      </c>
      <c r="P36">
        <f>(8/200)</f>
        <v>0.04</v>
      </c>
      <c r="Q36">
        <f>(10/200)</f>
        <v>0.05</v>
      </c>
      <c r="R36">
        <f>(10/200)</f>
        <v>0.05</v>
      </c>
      <c r="S36">
        <f>(10/200)</f>
        <v>0.05</v>
      </c>
      <c r="U36">
        <f>0.07+0.04</f>
        <v>0.11000000000000001</v>
      </c>
      <c r="V36">
        <f>0.065+0.05</f>
        <v>0.115</v>
      </c>
      <c r="W36">
        <f>0.065+0.05</f>
        <v>0.115</v>
      </c>
      <c r="X36">
        <f>0.07+0.05</f>
        <v>0.12000000000000001</v>
      </c>
      <c r="Z36">
        <f>SQRT((ABS($A$37-$A$36)^2+(ABS($B$37-$B$36)^2)))</f>
        <v>21.546913876825819</v>
      </c>
      <c r="AA36">
        <f>SQRT((ABS($C$37-$C$36)^2+(ABS($D$37-$D$36)^2)))</f>
        <v>22.734238010894938</v>
      </c>
      <c r="AB36">
        <f>SQRT((ABS($E$37-$E$36)^2+(ABS($F$37-$F$36)^2)))</f>
        <v>23.339943471714118</v>
      </c>
      <c r="AC36">
        <f>SQRT((ABS($G$37-$G$36)^2+(ABS($H$37-$H$36)^2)))</f>
        <v>24.538996243342684</v>
      </c>
      <c r="AJ36">
        <f>1/0.11</f>
        <v>9.0909090909090917</v>
      </c>
      <c r="AK36">
        <f>1/0.115</f>
        <v>8.695652173913043</v>
      </c>
      <c r="AL36">
        <f>1/0.115</f>
        <v>8.695652173913043</v>
      </c>
      <c r="AM36">
        <f>1/0.12</f>
        <v>8.3333333333333339</v>
      </c>
      <c r="AO36">
        <f>$Z36/$U36</f>
        <v>195.88103524387105</v>
      </c>
      <c r="AP36">
        <f>$AA36/$V36</f>
        <v>197.68902618169511</v>
      </c>
      <c r="AQ36">
        <f>$AB36/$W36</f>
        <v>202.9560301888184</v>
      </c>
      <c r="AR36">
        <f>$AC36/$X36</f>
        <v>204.49163536118903</v>
      </c>
      <c r="AV36">
        <f>((0.07/0.11)*100)</f>
        <v>63.636363636363647</v>
      </c>
      <c r="AW36">
        <f>((0.065/0.115)*100)</f>
        <v>56.521739130434781</v>
      </c>
      <c r="AX36">
        <f>((0.065/0.115)*100)</f>
        <v>56.521739130434781</v>
      </c>
      <c r="AY36">
        <f>((0.07/0.12)*100)</f>
        <v>58.333333333333336</v>
      </c>
      <c r="BA36">
        <f>((0.04/0.11)*100)</f>
        <v>36.363636363636367</v>
      </c>
      <c r="BB36">
        <f>((0.05/0.115)*100)</f>
        <v>43.478260869565219</v>
      </c>
      <c r="BC36">
        <f>((0.05/0.115)*100)</f>
        <v>43.478260869565219</v>
      </c>
      <c r="BD36">
        <f>((0.05/0.12)*100)</f>
        <v>41.666666666666671</v>
      </c>
      <c r="BF36">
        <f>ABS($B$36-$D$36)</f>
        <v>2.2108430000000006</v>
      </c>
      <c r="BG36">
        <f>ABS($F$36-$H$36)</f>
        <v>4.4093569999999991</v>
      </c>
      <c r="BL36">
        <f>SQRT((ABS($A$36-$E$36)^2+(ABS($B$36-$F$36)^2)))</f>
        <v>3.443884442916457</v>
      </c>
      <c r="BM36">
        <f>SQRT((ABS($C$36-$G$36)^2+(ABS($D$36-$H$36)^2)))</f>
        <v>1.5933620443759779</v>
      </c>
      <c r="BO36">
        <f>SQRT((ABS($A$36-$G$36)^2+(ABS($B$36-$H$36)^2)))</f>
        <v>5.9083879039146536</v>
      </c>
      <c r="BP36">
        <f>SQRT((ABS($C$36-$E$36)^2+(ABS($D$36-$F$36)^2)))</f>
        <v>3.2430031862329374</v>
      </c>
      <c r="BR36">
        <f>DEGREES(ACOS((31.040809825591^2+29.0837097485334^2-3.95350653943268^2)/(2*31.040809825591*29.0837097485334)))</f>
        <v>6.5540315402866094</v>
      </c>
      <c r="BS36">
        <f>DEGREES(ACOS((16.6116523512908^2+24.976753172363^2-9.20527972853319^2)/(2*16.6116523512908*24.976753172363)))</f>
        <v>10.823572855612762</v>
      </c>
      <c r="BU36">
        <v>14</v>
      </c>
      <c r="BV36">
        <v>10</v>
      </c>
      <c r="BW36">
        <v>6</v>
      </c>
      <c r="BX36">
        <v>7</v>
      </c>
      <c r="BY36">
        <v>13</v>
      </c>
      <c r="BZ36">
        <v>10</v>
      </c>
      <c r="CA36">
        <v>3</v>
      </c>
      <c r="CB36">
        <v>3</v>
      </c>
      <c r="CC36">
        <v>13</v>
      </c>
      <c r="CD36">
        <v>6</v>
      </c>
      <c r="CE36">
        <v>3</v>
      </c>
      <c r="CF36">
        <v>13</v>
      </c>
      <c r="CG36">
        <v>14</v>
      </c>
      <c r="CH36">
        <v>7</v>
      </c>
      <c r="CI36">
        <v>4</v>
      </c>
      <c r="CJ36">
        <v>13</v>
      </c>
      <c r="CL36">
        <v>8</v>
      </c>
      <c r="CM36">
        <v>5</v>
      </c>
      <c r="CN36">
        <v>2</v>
      </c>
      <c r="CO36">
        <v>3</v>
      </c>
      <c r="CP36">
        <v>10</v>
      </c>
      <c r="CQ36">
        <v>5</v>
      </c>
      <c r="CR36">
        <v>0</v>
      </c>
      <c r="CS36">
        <v>0</v>
      </c>
      <c r="CT36">
        <v>10</v>
      </c>
      <c r="CU36">
        <v>2</v>
      </c>
      <c r="CV36">
        <v>0</v>
      </c>
      <c r="CW36">
        <v>9</v>
      </c>
      <c r="CX36">
        <v>10</v>
      </c>
      <c r="CY36">
        <v>3</v>
      </c>
      <c r="CZ36">
        <v>0</v>
      </c>
      <c r="DA36">
        <v>9</v>
      </c>
      <c r="DC36">
        <f>((10/14)*100)</f>
        <v>71.428571428571431</v>
      </c>
      <c r="DD36">
        <f>((6/14)*100)</f>
        <v>42.857142857142854</v>
      </c>
      <c r="DE36">
        <f>((7/14)*100)</f>
        <v>50</v>
      </c>
      <c r="DF36">
        <f>((10/13)*100)</f>
        <v>76.923076923076934</v>
      </c>
      <c r="DG36">
        <f>((3/13)*100)</f>
        <v>23.076923076923077</v>
      </c>
      <c r="DH36">
        <f>((3/13)*100)</f>
        <v>23.076923076923077</v>
      </c>
      <c r="DI36">
        <f>((6/13)*100)</f>
        <v>46.153846153846153</v>
      </c>
      <c r="DJ36">
        <f>((3/13)*100)</f>
        <v>23.076923076923077</v>
      </c>
      <c r="DK36">
        <f>((13/13)*100)</f>
        <v>100</v>
      </c>
      <c r="DL36">
        <f>((7/14)*100)</f>
        <v>50</v>
      </c>
      <c r="DM36">
        <f>((4/14)*100)</f>
        <v>28.571428571428569</v>
      </c>
      <c r="DN36">
        <f>((13/14)*100)</f>
        <v>92.857142857142861</v>
      </c>
      <c r="DP36">
        <f>((5/8)*100)</f>
        <v>62.5</v>
      </c>
      <c r="DQ36">
        <f>((2/8)*100)</f>
        <v>25</v>
      </c>
      <c r="DR36">
        <f>((3/8)*100)</f>
        <v>37.5</v>
      </c>
      <c r="DS36">
        <f>((5/10)*100)</f>
        <v>50</v>
      </c>
      <c r="DT36">
        <f>((0/10)*100)</f>
        <v>0</v>
      </c>
      <c r="DU36">
        <f>((0/10)*100)</f>
        <v>0</v>
      </c>
      <c r="DV36">
        <f>((2/10)*100)</f>
        <v>20</v>
      </c>
      <c r="DW36">
        <f>((0/10)*100)</f>
        <v>0</v>
      </c>
      <c r="DX36">
        <f>((9/10)*100)</f>
        <v>90</v>
      </c>
      <c r="DY36">
        <f>((3/10)*100)</f>
        <v>30</v>
      </c>
      <c r="DZ36">
        <f>((0/10)*100)</f>
        <v>0</v>
      </c>
      <c r="EA36">
        <f>((9/10)*100)</f>
        <v>90</v>
      </c>
    </row>
    <row r="37" spans="1:131" x14ac:dyDescent="0.25">
      <c r="A37">
        <v>79.416560000000004</v>
      </c>
      <c r="B37">
        <v>8.5808579999999992</v>
      </c>
      <c r="C37">
        <v>75.70274400000001</v>
      </c>
      <c r="D37">
        <v>7.0896359999999996</v>
      </c>
      <c r="E37">
        <v>77.82216600000001</v>
      </c>
      <c r="F37">
        <v>9.0714410000000001</v>
      </c>
      <c r="G37">
        <v>77.868648000000007</v>
      </c>
      <c r="H37">
        <v>5.5725040000000003</v>
      </c>
      <c r="K37">
        <f>(15/200)</f>
        <v>7.4999999999999997E-2</v>
      </c>
      <c r="L37">
        <f>(15/200)</f>
        <v>7.4999999999999997E-2</v>
      </c>
      <c r="M37">
        <f>(14/200)</f>
        <v>7.0000000000000007E-2</v>
      </c>
      <c r="N37">
        <f>(13/200)</f>
        <v>6.5000000000000002E-2</v>
      </c>
      <c r="P37">
        <f>(9/200)</f>
        <v>4.4999999999999998E-2</v>
      </c>
      <c r="Q37">
        <f>(10/200)</f>
        <v>0.05</v>
      </c>
      <c r="R37">
        <f>(9/200)</f>
        <v>4.4999999999999998E-2</v>
      </c>
      <c r="S37">
        <f>(9/200)</f>
        <v>4.4999999999999998E-2</v>
      </c>
      <c r="U37">
        <f>0.075+0.045</f>
        <v>0.12</v>
      </c>
      <c r="V37">
        <f>0.075+0.05</f>
        <v>0.125</v>
      </c>
      <c r="W37">
        <f>0.07+0.045</f>
        <v>0.115</v>
      </c>
      <c r="X37">
        <f>0.065+0.045</f>
        <v>0.11</v>
      </c>
      <c r="Z37">
        <f>SQRT((ABS($A$38-$A$37)^2+(ABS($B$38-$B$37)^2)))</f>
        <v>24.6268651226377</v>
      </c>
      <c r="AA37">
        <f>SQRT((ABS($C$38-$C$37)^2+(ABS($D$38-$D$37)^2)))</f>
        <v>24.760004495951652</v>
      </c>
      <c r="AB37">
        <f>SQRT((ABS($E$38-$E$37)^2+(ABS($F$38-$F$37)^2)))</f>
        <v>25.290208700021157</v>
      </c>
      <c r="AC37">
        <f>SQRT((ABS($G$38-$G$37)^2+(ABS($H$38-$H$37)^2)))</f>
        <v>24.528551587595224</v>
      </c>
      <c r="AJ37">
        <f>1/0.12</f>
        <v>8.3333333333333339</v>
      </c>
      <c r="AK37">
        <f>1/0.125</f>
        <v>8</v>
      </c>
      <c r="AL37">
        <f>1/0.115</f>
        <v>8.695652173913043</v>
      </c>
      <c r="AM37">
        <f>1/0.11</f>
        <v>9.0909090909090917</v>
      </c>
      <c r="AO37">
        <f>$Z37/$U37</f>
        <v>205.22387602198083</v>
      </c>
      <c r="AP37">
        <f>$AA37/$V37</f>
        <v>198.08003596761321</v>
      </c>
      <c r="AQ37">
        <f>$AB37/$W37</f>
        <v>219.91485826105352</v>
      </c>
      <c r="AR37">
        <f>$AC37/$X37</f>
        <v>222.98683261450205</v>
      </c>
      <c r="AV37">
        <f>((0.075/0.12)*100)</f>
        <v>62.5</v>
      </c>
      <c r="AW37">
        <f>((0.075/0.125)*100)</f>
        <v>60</v>
      </c>
      <c r="AX37">
        <f>((0.07/0.115)*100)</f>
        <v>60.869565217391312</v>
      </c>
      <c r="AY37">
        <f>((0.065/0.11)*100)</f>
        <v>59.090909090909093</v>
      </c>
      <c r="BA37">
        <f>((0.045/0.12)*100)</f>
        <v>37.5</v>
      </c>
      <c r="BB37">
        <f>((0.05/0.125)*100)</f>
        <v>40</v>
      </c>
      <c r="BC37">
        <f>((0.045/0.115)*100)</f>
        <v>39.130434782608688</v>
      </c>
      <c r="BD37">
        <f>((0.045/0.11)*100)</f>
        <v>40.909090909090907</v>
      </c>
      <c r="BF37">
        <f>ABS($B$37-$D$37)</f>
        <v>1.4912219999999996</v>
      </c>
      <c r="BG37">
        <f>ABS($F$37-$H$37)</f>
        <v>3.4989369999999997</v>
      </c>
      <c r="BL37">
        <f>SQRT((ABS($A$37-$E$37)^2+(ABS($B$37-$F$37)^2)))</f>
        <v>1.6681618348124927</v>
      </c>
      <c r="BM37">
        <f>SQRT((ABS($C$37-$G$37)^2+(ABS($D$37-$H$37)^2)))</f>
        <v>2.6443958937042669</v>
      </c>
      <c r="BO37">
        <f>SQRT((ABS($A$37-$G$37)^2+(ABS($B$37-$H$37)^2)))</f>
        <v>3.3832270614104489</v>
      </c>
      <c r="BP37">
        <f>SQRT((ABS($C$37-$E$37)^2+(ABS($D$37-$F$37)^2)))</f>
        <v>2.9016375845561764</v>
      </c>
      <c r="BR37">
        <f>DEGREES(ACOS((37.7579447960296^2+37.7864375522132^2-3.74830258311626^2)/(2*37.7579447960296*37.7864375522132)))</f>
        <v>5.6878865505671978</v>
      </c>
      <c r="BS37">
        <f>DEGREES(ACOS((20.5209635348836^2+19.9762353649221^2-3.86292603108706^2)/(2*20.5209635348836*19.9762353649221)))</f>
        <v>10.838509575421584</v>
      </c>
      <c r="BU37">
        <v>15</v>
      </c>
      <c r="BV37">
        <v>12</v>
      </c>
      <c r="BW37">
        <v>8</v>
      </c>
      <c r="BX37">
        <v>8</v>
      </c>
      <c r="BY37">
        <v>15</v>
      </c>
      <c r="BZ37">
        <v>12</v>
      </c>
      <c r="CA37">
        <v>6</v>
      </c>
      <c r="CB37">
        <v>6</v>
      </c>
      <c r="CC37">
        <v>14</v>
      </c>
      <c r="CD37">
        <v>8</v>
      </c>
      <c r="CE37">
        <v>6</v>
      </c>
      <c r="CF37">
        <v>13</v>
      </c>
      <c r="CG37">
        <v>13</v>
      </c>
      <c r="CH37">
        <v>8</v>
      </c>
      <c r="CI37">
        <v>5</v>
      </c>
      <c r="CJ37">
        <v>13</v>
      </c>
      <c r="CL37">
        <v>9</v>
      </c>
      <c r="CM37">
        <v>6</v>
      </c>
      <c r="CN37">
        <v>2</v>
      </c>
      <c r="CO37">
        <v>2</v>
      </c>
      <c r="CP37">
        <v>10</v>
      </c>
      <c r="CQ37">
        <v>6</v>
      </c>
      <c r="CR37">
        <v>0</v>
      </c>
      <c r="CS37">
        <v>0</v>
      </c>
      <c r="CT37">
        <v>9</v>
      </c>
      <c r="CU37">
        <v>2</v>
      </c>
      <c r="CV37">
        <v>0</v>
      </c>
      <c r="CW37">
        <v>9</v>
      </c>
      <c r="CX37">
        <v>9</v>
      </c>
      <c r="CY37">
        <v>2</v>
      </c>
      <c r="CZ37">
        <v>0</v>
      </c>
      <c r="DA37">
        <v>9</v>
      </c>
      <c r="DC37">
        <f>((12/15)*100)</f>
        <v>80</v>
      </c>
      <c r="DD37">
        <f>((8/15)*100)</f>
        <v>53.333333333333336</v>
      </c>
      <c r="DE37">
        <f>((8/15)*100)</f>
        <v>53.333333333333336</v>
      </c>
      <c r="DF37">
        <f>((12/15)*100)</f>
        <v>80</v>
      </c>
      <c r="DG37">
        <f>((6/15)*100)</f>
        <v>40</v>
      </c>
      <c r="DH37">
        <f>((6/15)*100)</f>
        <v>40</v>
      </c>
      <c r="DI37">
        <f>((8/14)*100)</f>
        <v>57.142857142857139</v>
      </c>
      <c r="DJ37">
        <f>((6/14)*100)</f>
        <v>42.857142857142854</v>
      </c>
      <c r="DK37">
        <f>((13/14)*100)</f>
        <v>92.857142857142861</v>
      </c>
      <c r="DL37">
        <f>((8/13)*100)</f>
        <v>61.53846153846154</v>
      </c>
      <c r="DM37">
        <f>((5/13)*100)</f>
        <v>38.461538461538467</v>
      </c>
      <c r="DN37">
        <f>((13/13)*100)</f>
        <v>100</v>
      </c>
      <c r="DP37">
        <f>((6/9)*100)</f>
        <v>66.666666666666657</v>
      </c>
      <c r="DQ37">
        <f>((2/9)*100)</f>
        <v>22.222222222222221</v>
      </c>
      <c r="DR37">
        <f>((2/9)*100)</f>
        <v>22.222222222222221</v>
      </c>
      <c r="DS37">
        <f>((6/10)*100)</f>
        <v>60</v>
      </c>
      <c r="DT37">
        <f>((0/10)*100)</f>
        <v>0</v>
      </c>
      <c r="DU37">
        <f>((0/10)*100)</f>
        <v>0</v>
      </c>
      <c r="DV37">
        <f>((2/9)*100)</f>
        <v>22.222222222222221</v>
      </c>
      <c r="DW37">
        <f>((0/9)*100)</f>
        <v>0</v>
      </c>
      <c r="DX37">
        <f>((9/9)*100)</f>
        <v>100</v>
      </c>
      <c r="DY37">
        <f>((2/9)*100)</f>
        <v>22.222222222222221</v>
      </c>
      <c r="DZ37">
        <f>((0/9)*100)</f>
        <v>0</v>
      </c>
      <c r="EA37">
        <f>((9/9)*100)</f>
        <v>100</v>
      </c>
    </row>
    <row r="38" spans="1:131" x14ac:dyDescent="0.25">
      <c r="A38">
        <v>104.03590200000001</v>
      </c>
      <c r="B38">
        <v>7.9721830000000002</v>
      </c>
      <c r="C38">
        <v>100.44813300000001</v>
      </c>
      <c r="D38">
        <v>6.2390210000000002</v>
      </c>
      <c r="E38">
        <v>103.11236700000001</v>
      </c>
      <c r="F38">
        <v>9.0517059999999994</v>
      </c>
      <c r="G38">
        <v>102.38544200000001</v>
      </c>
      <c r="H38">
        <v>4.8131259999999996</v>
      </c>
      <c r="K38">
        <f>(15/200)</f>
        <v>7.4999999999999997E-2</v>
      </c>
      <c r="L38">
        <f>(14/200)</f>
        <v>7.0000000000000007E-2</v>
      </c>
      <c r="M38">
        <f>(13/200)</f>
        <v>6.5000000000000002E-2</v>
      </c>
      <c r="N38">
        <f>(15/200)</f>
        <v>7.4999999999999997E-2</v>
      </c>
      <c r="P38">
        <f>(7/200)</f>
        <v>3.5000000000000003E-2</v>
      </c>
      <c r="Q38">
        <f>(8/200)</f>
        <v>0.04</v>
      </c>
      <c r="R38">
        <f>(9/200)</f>
        <v>4.4999999999999998E-2</v>
      </c>
      <c r="S38">
        <f>(9/200)</f>
        <v>4.4999999999999998E-2</v>
      </c>
      <c r="U38">
        <f>0.075+0.035</f>
        <v>0.11</v>
      </c>
      <c r="V38">
        <f>0.07+0.04</f>
        <v>0.11000000000000001</v>
      </c>
      <c r="W38">
        <f>0.065+0.045</f>
        <v>0.11</v>
      </c>
      <c r="X38">
        <f>0.075+0.045</f>
        <v>0.12</v>
      </c>
      <c r="Z38">
        <f>SQRT((ABS($A$39-$A$38)^2+(ABS($B$39-$B$38)^2)))</f>
        <v>29.445131138627627</v>
      </c>
      <c r="AA38">
        <f>SQRT((ABS($C$39-$C$38)^2+(ABS($D$39-$D$38)^2)))</f>
        <v>28.734680209110458</v>
      </c>
      <c r="AB38">
        <f>SQRT((ABS($E$39-$E$38)^2+(ABS($F$39-$F$38)^2)))</f>
        <v>30.028380598628967</v>
      </c>
      <c r="AC38">
        <f>SQRT((ABS($G$39-$G$38)^2+(ABS($H$39-$H$38)^2)))</f>
        <v>31.599457260992715</v>
      </c>
      <c r="AJ38">
        <f>1/0.11</f>
        <v>9.0909090909090917</v>
      </c>
      <c r="AK38">
        <f>1/0.11</f>
        <v>9.0909090909090917</v>
      </c>
      <c r="AL38">
        <f>1/0.11</f>
        <v>9.0909090909090917</v>
      </c>
      <c r="AM38">
        <f>1/0.12</f>
        <v>8.3333333333333339</v>
      </c>
      <c r="AO38">
        <f>$Z38/$U38</f>
        <v>267.68301035116025</v>
      </c>
      <c r="AP38">
        <f>$AA38/$V38</f>
        <v>261.22436553736776</v>
      </c>
      <c r="AQ38">
        <f>$AB38/$W38</f>
        <v>272.98527816935422</v>
      </c>
      <c r="AR38">
        <f>$AC38/$X38</f>
        <v>263.32881050827262</v>
      </c>
      <c r="AV38">
        <f>((0.075/0.11)*100)</f>
        <v>68.181818181818173</v>
      </c>
      <c r="AW38">
        <f>((0.07/0.11)*100)</f>
        <v>63.636363636363647</v>
      </c>
      <c r="AX38">
        <f>((0.065/0.11)*100)</f>
        <v>59.090909090909093</v>
      </c>
      <c r="AY38">
        <f>((0.075/0.12)*100)</f>
        <v>62.5</v>
      </c>
      <c r="BA38">
        <f>((0.035/0.11)*100)</f>
        <v>31.818181818181824</v>
      </c>
      <c r="BB38">
        <f>((0.04/0.11)*100)</f>
        <v>36.363636363636367</v>
      </c>
      <c r="BC38">
        <f>((0.045/0.11)*100)</f>
        <v>40.909090909090907</v>
      </c>
      <c r="BD38">
        <f>((0.045/0.12)*100)</f>
        <v>37.5</v>
      </c>
      <c r="BF38">
        <f>ABS($B$38-$D$38)</f>
        <v>1.7331620000000001</v>
      </c>
      <c r="BG38">
        <f>ABS($F$38-$H$38)</f>
        <v>4.2385799999999998</v>
      </c>
      <c r="BL38">
        <f>SQRT((ABS($A$38-$E$38)^2+(ABS($B$38-$F$38)^2)))</f>
        <v>1.4206642121747137</v>
      </c>
      <c r="BM38">
        <f>SQRT((ABS($C$38-$G$38)^2+(ABS($D$38-$H$38)^2)))</f>
        <v>2.4054818046507851</v>
      </c>
      <c r="BO38">
        <f>SQRT((ABS($A$38-$G$38)^2+(ABS($B$38-$H$38)^2)))</f>
        <v>3.5642193171645582</v>
      </c>
      <c r="BP38">
        <f>SQRT((ABS($C$38-$E$38)^2+(ABS($D$38-$F$38)^2)))</f>
        <v>3.8741889107245351</v>
      </c>
      <c r="BR38">
        <f>DEGREES(ACOS((17.2415656568297^2+17.5796965548079^2-3.01924808126825^2)/(2*17.2415656568297*17.5796965548079)))</f>
        <v>9.8861125374559471</v>
      </c>
      <c r="BS38">
        <f>DEGREES(ACOS((24.7877636430312^2+25.5930297150578^2-3.15992542015568^2)/(2*24.7877636430312*25.5930297150578)))</f>
        <v>6.9551406377052274</v>
      </c>
      <c r="BU38">
        <v>15</v>
      </c>
      <c r="BV38">
        <v>12</v>
      </c>
      <c r="BW38">
        <v>7</v>
      </c>
      <c r="BX38">
        <v>8</v>
      </c>
      <c r="BY38">
        <v>14</v>
      </c>
      <c r="BZ38">
        <v>12</v>
      </c>
      <c r="CA38">
        <v>5</v>
      </c>
      <c r="CB38">
        <v>5</v>
      </c>
      <c r="CC38">
        <v>13</v>
      </c>
      <c r="CD38">
        <v>7</v>
      </c>
      <c r="CE38">
        <v>6</v>
      </c>
      <c r="CF38">
        <v>13</v>
      </c>
      <c r="CG38">
        <v>15</v>
      </c>
      <c r="CH38">
        <v>8</v>
      </c>
      <c r="CI38">
        <v>8</v>
      </c>
      <c r="CJ38">
        <v>13</v>
      </c>
      <c r="CL38">
        <v>7</v>
      </c>
      <c r="CM38">
        <v>5</v>
      </c>
      <c r="CN38">
        <v>1</v>
      </c>
      <c r="CO38">
        <v>2</v>
      </c>
      <c r="CP38">
        <v>8</v>
      </c>
      <c r="CQ38">
        <v>5</v>
      </c>
      <c r="CR38">
        <v>0</v>
      </c>
      <c r="CS38">
        <v>0</v>
      </c>
      <c r="CT38">
        <v>9</v>
      </c>
      <c r="CU38">
        <v>1</v>
      </c>
      <c r="CV38">
        <v>0</v>
      </c>
      <c r="CW38">
        <v>8</v>
      </c>
      <c r="CX38">
        <v>9</v>
      </c>
      <c r="CY38">
        <v>2</v>
      </c>
      <c r="CZ38">
        <v>0</v>
      </c>
      <c r="DA38">
        <v>8</v>
      </c>
      <c r="DC38">
        <f>((12/15)*100)</f>
        <v>80</v>
      </c>
      <c r="DD38">
        <f>((7/15)*100)</f>
        <v>46.666666666666664</v>
      </c>
      <c r="DE38">
        <f>((8/15)*100)</f>
        <v>53.333333333333336</v>
      </c>
      <c r="DF38">
        <f>((12/14)*100)</f>
        <v>85.714285714285708</v>
      </c>
      <c r="DG38">
        <f>((5/14)*100)</f>
        <v>35.714285714285715</v>
      </c>
      <c r="DH38">
        <f>((5/14)*100)</f>
        <v>35.714285714285715</v>
      </c>
      <c r="DI38">
        <f>((7/13)*100)</f>
        <v>53.846153846153847</v>
      </c>
      <c r="DJ38">
        <f>((6/13)*100)</f>
        <v>46.153846153846153</v>
      </c>
      <c r="DK38">
        <f>((13/13)*100)</f>
        <v>100</v>
      </c>
      <c r="DL38">
        <f>((8/15)*100)</f>
        <v>53.333333333333336</v>
      </c>
      <c r="DM38">
        <f>((8/15)*100)</f>
        <v>53.333333333333336</v>
      </c>
      <c r="DN38">
        <f>((13/15)*100)</f>
        <v>86.666666666666671</v>
      </c>
      <c r="DP38">
        <f>((5/7)*100)</f>
        <v>71.428571428571431</v>
      </c>
      <c r="DQ38">
        <f>((1/7)*100)</f>
        <v>14.285714285714285</v>
      </c>
      <c r="DR38">
        <f>((2/7)*100)</f>
        <v>28.571428571428569</v>
      </c>
      <c r="DS38">
        <f>((5/8)*100)</f>
        <v>62.5</v>
      </c>
      <c r="DT38">
        <f>((0/8)*100)</f>
        <v>0</v>
      </c>
      <c r="DU38">
        <f>((0/8)*100)</f>
        <v>0</v>
      </c>
      <c r="DV38">
        <f>((1/9)*100)</f>
        <v>11.111111111111111</v>
      </c>
      <c r="DW38">
        <f>((0/9)*100)</f>
        <v>0</v>
      </c>
      <c r="DX38">
        <f>((8/9)*100)</f>
        <v>88.888888888888886</v>
      </c>
      <c r="DY38">
        <f>((2/9)*100)</f>
        <v>22.222222222222221</v>
      </c>
      <c r="DZ38">
        <f>((0/9)*100)</f>
        <v>0</v>
      </c>
      <c r="EA38">
        <f>((8/9)*100)</f>
        <v>88.888888888888886</v>
      </c>
    </row>
    <row r="39" spans="1:131" x14ac:dyDescent="0.25">
      <c r="A39">
        <v>133.47527500000001</v>
      </c>
      <c r="B39">
        <v>8.5544759999999993</v>
      </c>
      <c r="C39">
        <v>129.18079500000002</v>
      </c>
      <c r="D39">
        <v>6.5795810000000001</v>
      </c>
      <c r="E39">
        <v>133.14037100000002</v>
      </c>
      <c r="F39">
        <v>9.2020959999999992</v>
      </c>
      <c r="G39">
        <v>133.979997</v>
      </c>
      <c r="H39">
        <v>5.3697169999999996</v>
      </c>
      <c r="K39">
        <f>(12/200)</f>
        <v>0.06</v>
      </c>
      <c r="L39">
        <f>(13/200)</f>
        <v>6.5000000000000002E-2</v>
      </c>
      <c r="M39">
        <f>(12/200)</f>
        <v>0.06</v>
      </c>
      <c r="N39">
        <f>(13/200)</f>
        <v>6.5000000000000002E-2</v>
      </c>
      <c r="P39">
        <f>(7/200)</f>
        <v>3.5000000000000003E-2</v>
      </c>
      <c r="Q39">
        <f>(7/200)</f>
        <v>3.5000000000000003E-2</v>
      </c>
      <c r="R39">
        <f>(8/200)</f>
        <v>0.04</v>
      </c>
      <c r="S39">
        <f>(7/200)</f>
        <v>3.5000000000000003E-2</v>
      </c>
      <c r="U39">
        <f>0.06+0.035</f>
        <v>9.5000000000000001E-2</v>
      </c>
      <c r="V39">
        <f>0.065+0.035</f>
        <v>0.1</v>
      </c>
      <c r="W39">
        <f>0.06+0.04</f>
        <v>0.1</v>
      </c>
      <c r="X39">
        <f>0.065+0.035</f>
        <v>0.1</v>
      </c>
      <c r="Z39">
        <f>SQRT((ABS($A$40-$A$39)^2+(ABS($B$40-$B$39)^2)))</f>
        <v>30.944065730576014</v>
      </c>
      <c r="AA39">
        <f>SQRT((ABS($C$40-$C$39)^2+(ABS($D$40-$D$39)^2)))</f>
        <v>32.332913960849751</v>
      </c>
      <c r="AB39">
        <f>SQRT((ABS($E$40-$E$39)^2+(ABS($F$40-$F$39)^2)))</f>
        <v>30.758217744577848</v>
      </c>
      <c r="AC39">
        <f>SQRT((ABS($G$40-$G$39)^2+(ABS($H$40-$H$39)^2)))</f>
        <v>31.121747647517648</v>
      </c>
      <c r="AJ39">
        <f>1/0.095</f>
        <v>10.526315789473685</v>
      </c>
      <c r="AK39">
        <f>1/0.1</f>
        <v>10</v>
      </c>
      <c r="AL39">
        <f>1/0.1</f>
        <v>10</v>
      </c>
      <c r="AM39">
        <f>1/0.1</f>
        <v>10</v>
      </c>
      <c r="AO39">
        <f>$Z39/$U39</f>
        <v>325.72700769027381</v>
      </c>
      <c r="AP39">
        <f>$AA39/$V39</f>
        <v>323.32913960849748</v>
      </c>
      <c r="AQ39">
        <f>$AB39/$W39</f>
        <v>307.58217744577848</v>
      </c>
      <c r="AR39">
        <f>$AC39/$X39</f>
        <v>311.21747647517645</v>
      </c>
      <c r="AV39">
        <f>((0.06/0.095)*100)</f>
        <v>63.157894736842103</v>
      </c>
      <c r="AW39">
        <f>((0.065/0.1)*100)</f>
        <v>65</v>
      </c>
      <c r="AX39">
        <f>((0.06/0.1)*100)</f>
        <v>60</v>
      </c>
      <c r="AY39">
        <f>((0.065/0.1)*100)</f>
        <v>65</v>
      </c>
      <c r="BA39">
        <f>((0.035/0.095)*100)</f>
        <v>36.842105263157897</v>
      </c>
      <c r="BB39">
        <f>((0.035/0.1)*100)</f>
        <v>35</v>
      </c>
      <c r="BC39">
        <f>((0.04/0.1)*100)</f>
        <v>40</v>
      </c>
      <c r="BD39">
        <f>((0.035/0.1)*100)</f>
        <v>35</v>
      </c>
      <c r="BF39">
        <f>ABS($B$39-$D$39)</f>
        <v>1.9748949999999992</v>
      </c>
      <c r="BG39">
        <f>ABS($F$39-$H$39)</f>
        <v>3.8323789999999995</v>
      </c>
      <c r="BL39">
        <f>SQRT((ABS($A$39-$E$39)^2+(ABS($B$39-$F$39)^2)))</f>
        <v>0.72909008607715697</v>
      </c>
      <c r="BM39">
        <f>SQRT((ABS($C$39-$G$39)^2+(ABS($D$39-$H$39)^2)))</f>
        <v>4.9493545776494745</v>
      </c>
      <c r="BO39">
        <f>SQRT((ABS($A$39-$G$39)^2+(ABS($B$39-$H$39)^2)))</f>
        <v>3.2245052621084347</v>
      </c>
      <c r="BP39">
        <f>SQRT((ABS($C$39-$E$39)^2+(ABS($D$39-$F$39)^2)))</f>
        <v>4.749297529635407</v>
      </c>
      <c r="BR39">
        <f>DEGREES(ACOS((18.1267759251618^2+21.0756819949761^2-5.35790704975973^2)/(2*18.1267759251618*21.0756819949761)))</f>
        <v>13.141946029442312</v>
      </c>
      <c r="BS39">
        <f>DEGREES(ACOS((28.3160474906342^2+27.620617399689^2-3.46691291304887^2)/(2*28.3160474906342*27.620617399689)))</f>
        <v>6.9627679374948643</v>
      </c>
      <c r="BU39">
        <v>12</v>
      </c>
      <c r="BV39">
        <v>10</v>
      </c>
      <c r="BW39">
        <v>5</v>
      </c>
      <c r="BX39">
        <v>5</v>
      </c>
      <c r="BY39">
        <v>13</v>
      </c>
      <c r="BZ39">
        <v>10</v>
      </c>
      <c r="CA39">
        <v>5</v>
      </c>
      <c r="CB39">
        <v>6</v>
      </c>
      <c r="CC39">
        <v>12</v>
      </c>
      <c r="CD39">
        <v>5</v>
      </c>
      <c r="CE39">
        <v>5</v>
      </c>
      <c r="CF39">
        <v>12</v>
      </c>
      <c r="CG39">
        <v>13</v>
      </c>
      <c r="CH39">
        <v>6</v>
      </c>
      <c r="CI39">
        <v>6</v>
      </c>
      <c r="CJ39">
        <v>12</v>
      </c>
      <c r="CL39">
        <v>7</v>
      </c>
      <c r="CM39">
        <v>4</v>
      </c>
      <c r="CN39">
        <v>1</v>
      </c>
      <c r="CO39">
        <v>0</v>
      </c>
      <c r="CP39">
        <v>7</v>
      </c>
      <c r="CQ39">
        <v>4</v>
      </c>
      <c r="CR39">
        <v>0</v>
      </c>
      <c r="CS39">
        <v>0</v>
      </c>
      <c r="CT39">
        <v>8</v>
      </c>
      <c r="CU39">
        <v>1</v>
      </c>
      <c r="CV39">
        <v>0</v>
      </c>
      <c r="CW39">
        <v>7</v>
      </c>
      <c r="CX39">
        <v>7</v>
      </c>
      <c r="CY39">
        <v>0</v>
      </c>
      <c r="CZ39">
        <v>0</v>
      </c>
      <c r="DA39">
        <v>7</v>
      </c>
      <c r="DC39">
        <f>((10/12)*100)</f>
        <v>83.333333333333343</v>
      </c>
      <c r="DD39">
        <f>((5/12)*100)</f>
        <v>41.666666666666671</v>
      </c>
      <c r="DE39">
        <f>((5/12)*100)</f>
        <v>41.666666666666671</v>
      </c>
      <c r="DF39">
        <f>((10/13)*100)</f>
        <v>76.923076923076934</v>
      </c>
      <c r="DG39">
        <f>((5/13)*100)</f>
        <v>38.461538461538467</v>
      </c>
      <c r="DH39">
        <f>((6/13)*100)</f>
        <v>46.153846153846153</v>
      </c>
      <c r="DI39">
        <f>((5/12)*100)</f>
        <v>41.666666666666671</v>
      </c>
      <c r="DJ39">
        <f>((5/12)*100)</f>
        <v>41.666666666666671</v>
      </c>
      <c r="DK39">
        <f>((12/12)*100)</f>
        <v>100</v>
      </c>
      <c r="DL39">
        <f>((6/13)*100)</f>
        <v>46.153846153846153</v>
      </c>
      <c r="DM39">
        <f>((6/13)*100)</f>
        <v>46.153846153846153</v>
      </c>
      <c r="DN39">
        <f>((12/13)*100)</f>
        <v>92.307692307692307</v>
      </c>
      <c r="DP39">
        <f>((4/7)*100)</f>
        <v>57.142857142857139</v>
      </c>
      <c r="DQ39">
        <f>((1/7)*100)</f>
        <v>14.285714285714285</v>
      </c>
      <c r="DR39">
        <f>((0/7)*100)</f>
        <v>0</v>
      </c>
      <c r="DS39">
        <f>((4/7)*100)</f>
        <v>57.142857142857139</v>
      </c>
      <c r="DT39">
        <f>((0/7)*100)</f>
        <v>0</v>
      </c>
      <c r="DU39">
        <f>((0/7)*100)</f>
        <v>0</v>
      </c>
      <c r="DV39">
        <f>((1/8)*100)</f>
        <v>12.5</v>
      </c>
      <c r="DW39">
        <f>((0/8)*100)</f>
        <v>0</v>
      </c>
      <c r="DX39">
        <f>((7/8)*100)</f>
        <v>87.5</v>
      </c>
      <c r="DY39">
        <f>((0/7)*100)</f>
        <v>0</v>
      </c>
      <c r="DZ39">
        <f>((0/7)*100)</f>
        <v>0</v>
      </c>
      <c r="EA39">
        <f>((7/7)*100)</f>
        <v>100</v>
      </c>
    </row>
    <row r="40" spans="1:131" x14ac:dyDescent="0.25">
      <c r="A40">
        <v>164.31313399999999</v>
      </c>
      <c r="B40">
        <v>11.116049</v>
      </c>
      <c r="C40">
        <v>161.36390800000001</v>
      </c>
      <c r="D40">
        <v>9.6883689999999998</v>
      </c>
      <c r="E40">
        <v>163.806794</v>
      </c>
      <c r="F40">
        <v>11.576639999999999</v>
      </c>
      <c r="G40">
        <v>164.977936</v>
      </c>
      <c r="H40">
        <v>8.1429740000000006</v>
      </c>
      <c r="K40">
        <f>(14/200)</f>
        <v>7.0000000000000007E-2</v>
      </c>
      <c r="L40">
        <f>(12/200)</f>
        <v>0.06</v>
      </c>
      <c r="M40">
        <f>(15/200)</f>
        <v>7.4999999999999997E-2</v>
      </c>
      <c r="N40">
        <f>(12/200)</f>
        <v>0.06</v>
      </c>
      <c r="P40">
        <f>(7/200)</f>
        <v>3.5000000000000003E-2</v>
      </c>
      <c r="Q40">
        <f>(7/200)</f>
        <v>3.5000000000000003E-2</v>
      </c>
      <c r="R40">
        <f>(8/200)</f>
        <v>0.04</v>
      </c>
      <c r="S40">
        <f>(8/200)</f>
        <v>0.04</v>
      </c>
      <c r="U40">
        <f>0.07+0.035</f>
        <v>0.10500000000000001</v>
      </c>
      <c r="V40">
        <f>0.06+0.035</f>
        <v>9.5000000000000001E-2</v>
      </c>
      <c r="W40">
        <f>0.075+0.04</f>
        <v>0.11499999999999999</v>
      </c>
      <c r="X40">
        <f>0.06+0.04</f>
        <v>0.1</v>
      </c>
      <c r="Z40">
        <f>SQRT((ABS($A$41-$A$40)^2+(ABS($B$41-$B$40)^2)))</f>
        <v>26.954897647733148</v>
      </c>
      <c r="AA40">
        <f>SQRT((ABS($C$41-$C$40)^2+(ABS($D$41-$D$40)^2)))</f>
        <v>24.515357483987394</v>
      </c>
      <c r="AB40">
        <f>SQRT((ABS($E$41-$E$40)^2+(ABS($F$41-$F$40)^2)))</f>
        <v>28.239618775444644</v>
      </c>
      <c r="AC40">
        <f>SQRT((ABS($G$41-$G$40)^2+(ABS($H$41-$H$40)^2)))</f>
        <v>26.631853774541089</v>
      </c>
      <c r="AJ40">
        <f>1/0.105</f>
        <v>9.5238095238095237</v>
      </c>
      <c r="AK40">
        <f>1/0.095</f>
        <v>10.526315789473685</v>
      </c>
      <c r="AL40">
        <f>1/0.115</f>
        <v>8.695652173913043</v>
      </c>
      <c r="AM40">
        <f>1/0.1</f>
        <v>10</v>
      </c>
      <c r="AO40">
        <f>$Z40/$U40</f>
        <v>256.71331093079186</v>
      </c>
      <c r="AP40">
        <f>$AA40/$V40</f>
        <v>258.05639456828834</v>
      </c>
      <c r="AQ40">
        <f>$AB40/$W40</f>
        <v>245.56190239517085</v>
      </c>
      <c r="AR40">
        <f>$AC40/$X40</f>
        <v>266.31853774541088</v>
      </c>
      <c r="AV40">
        <f>((0.07/0.105)*100)</f>
        <v>66.666666666666671</v>
      </c>
      <c r="AW40">
        <f>((0.06/0.095)*100)</f>
        <v>63.157894736842103</v>
      </c>
      <c r="AX40">
        <f>((0.075/0.115)*100)</f>
        <v>65.217391304347814</v>
      </c>
      <c r="AY40">
        <f>((0.06/0.1)*100)</f>
        <v>60</v>
      </c>
      <c r="BA40">
        <f>((0.035/0.105)*100)</f>
        <v>33.333333333333336</v>
      </c>
      <c r="BB40">
        <f>((0.035/0.095)*100)</f>
        <v>36.842105263157897</v>
      </c>
      <c r="BC40">
        <f>((0.04/0.115)*100)</f>
        <v>34.782608695652172</v>
      </c>
      <c r="BD40">
        <f>((0.04/0.1)*100)</f>
        <v>40</v>
      </c>
      <c r="BF40">
        <f>ABS($B$40-$D$40)</f>
        <v>1.4276800000000005</v>
      </c>
      <c r="BG40">
        <f>ABS($F$40-$H$40)</f>
        <v>3.4336659999999988</v>
      </c>
      <c r="BL40">
        <f>SQRT((ABS($A$40-$E$40)^2+(ABS($B$40-$F$40)^2)))</f>
        <v>0.68448832340734167</v>
      </c>
      <c r="BM40">
        <f>SQRT((ABS($C$40-$G$40)^2+(ABS($D$40-$H$40)^2)))</f>
        <v>3.9305780860846578</v>
      </c>
      <c r="BO40">
        <f>SQRT((ABS($A$40-$G$40)^2+(ABS($B$40-$H$40)^2)))</f>
        <v>3.0464957992468999</v>
      </c>
      <c r="BP40">
        <f>SQRT((ABS($C$40-$E$40)^2+(ABS($D$40-$F$40)^2)))</f>
        <v>3.0875976710764852</v>
      </c>
      <c r="BR40" t="e">
        <f>DEGREES(ACOS((5.35790704975973^2+0^2-5.35790704975973^2)/(2*5.35790704975973*0)))</f>
        <v>#DIV/0!</v>
      </c>
      <c r="BS40" t="e">
        <f>DEGREES(ACOS((5.35790704975973^2+0^2-5.35790704975973^2)/(2*5.35790704975973*0)))</f>
        <v>#DIV/0!</v>
      </c>
      <c r="BU40">
        <v>14</v>
      </c>
      <c r="BV40">
        <v>10</v>
      </c>
      <c r="BW40">
        <v>6</v>
      </c>
      <c r="BX40">
        <v>6</v>
      </c>
      <c r="BY40">
        <v>12</v>
      </c>
      <c r="BZ40">
        <v>10</v>
      </c>
      <c r="CA40">
        <v>4</v>
      </c>
      <c r="CB40">
        <v>4</v>
      </c>
      <c r="CC40">
        <v>15</v>
      </c>
      <c r="CD40">
        <v>8</v>
      </c>
      <c r="CE40">
        <v>7</v>
      </c>
      <c r="CF40">
        <v>12</v>
      </c>
      <c r="CG40">
        <v>12</v>
      </c>
      <c r="CH40">
        <v>5</v>
      </c>
      <c r="CI40">
        <v>4</v>
      </c>
      <c r="CJ40">
        <v>12</v>
      </c>
      <c r="CL40">
        <v>7</v>
      </c>
      <c r="CM40">
        <v>5</v>
      </c>
      <c r="CN40">
        <v>0</v>
      </c>
      <c r="CO40">
        <v>0</v>
      </c>
      <c r="CP40">
        <v>7</v>
      </c>
      <c r="CQ40">
        <v>5</v>
      </c>
      <c r="CR40">
        <v>0</v>
      </c>
      <c r="CS40">
        <v>0</v>
      </c>
      <c r="CT40">
        <v>8</v>
      </c>
      <c r="CU40">
        <v>0</v>
      </c>
      <c r="CV40">
        <v>0</v>
      </c>
      <c r="CW40">
        <v>7</v>
      </c>
      <c r="CX40">
        <v>8</v>
      </c>
      <c r="CY40">
        <v>0</v>
      </c>
      <c r="CZ40">
        <v>0</v>
      </c>
      <c r="DA40">
        <v>7</v>
      </c>
      <c r="DC40">
        <f>((10/14)*100)</f>
        <v>71.428571428571431</v>
      </c>
      <c r="DD40">
        <f>((6/14)*100)</f>
        <v>42.857142857142854</v>
      </c>
      <c r="DE40">
        <f>((6/14)*100)</f>
        <v>42.857142857142854</v>
      </c>
      <c r="DF40">
        <f>((10/12)*100)</f>
        <v>83.333333333333343</v>
      </c>
      <c r="DG40">
        <f>((4/12)*100)</f>
        <v>33.333333333333329</v>
      </c>
      <c r="DH40">
        <f>((4/12)*100)</f>
        <v>33.333333333333329</v>
      </c>
      <c r="DI40">
        <f>((8/15)*100)</f>
        <v>53.333333333333336</v>
      </c>
      <c r="DJ40">
        <f>((7/15)*100)</f>
        <v>46.666666666666664</v>
      </c>
      <c r="DK40">
        <f>((12/15)*100)</f>
        <v>80</v>
      </c>
      <c r="DL40">
        <f>((5/12)*100)</f>
        <v>41.666666666666671</v>
      </c>
      <c r="DM40">
        <f>((4/12)*100)</f>
        <v>33.333333333333329</v>
      </c>
      <c r="DN40">
        <f>((12/12)*100)</f>
        <v>100</v>
      </c>
      <c r="DP40">
        <f>((5/7)*100)</f>
        <v>71.428571428571431</v>
      </c>
      <c r="DQ40">
        <f>((0/7)*100)</f>
        <v>0</v>
      </c>
      <c r="DR40">
        <f>((0/7)*100)</f>
        <v>0</v>
      </c>
      <c r="DS40">
        <f>((5/7)*100)</f>
        <v>71.428571428571431</v>
      </c>
      <c r="DT40">
        <f>((0/7)*100)</f>
        <v>0</v>
      </c>
      <c r="DU40">
        <f>((0/7)*100)</f>
        <v>0</v>
      </c>
      <c r="DV40">
        <f>((0/8)*100)</f>
        <v>0</v>
      </c>
      <c r="DW40">
        <f>((0/8)*100)</f>
        <v>0</v>
      </c>
      <c r="DX40">
        <f>((7/8)*100)</f>
        <v>87.5</v>
      </c>
      <c r="DY40">
        <f>((0/8)*100)</f>
        <v>0</v>
      </c>
      <c r="DZ40">
        <f>((0/8)*100)</f>
        <v>0</v>
      </c>
      <c r="EA40">
        <f>((7/8)*100)</f>
        <v>87.5</v>
      </c>
    </row>
    <row r="41" spans="1:131" x14ac:dyDescent="0.25">
      <c r="A41">
        <v>191.26801900000001</v>
      </c>
      <c r="B41">
        <v>11.089937000000001</v>
      </c>
      <c r="C41">
        <v>185.87732499999998</v>
      </c>
      <c r="D41">
        <v>9.3799220000000005</v>
      </c>
      <c r="E41">
        <v>192.04632000000001</v>
      </c>
      <c r="F41">
        <v>11.649027</v>
      </c>
      <c r="G41">
        <v>191.60978900000001</v>
      </c>
      <c r="H41">
        <v>8.1365510000000008</v>
      </c>
      <c r="K41">
        <f>(14/200)</f>
        <v>7.0000000000000007E-2</v>
      </c>
      <c r="L41">
        <f>(12/200)</f>
        <v>0.06</v>
      </c>
      <c r="M41">
        <f>(15/200)</f>
        <v>7.4999999999999997E-2</v>
      </c>
      <c r="N41">
        <f>(15/200)</f>
        <v>7.4999999999999997E-2</v>
      </c>
      <c r="P41">
        <f>(7/200)</f>
        <v>3.5000000000000003E-2</v>
      </c>
      <c r="Q41">
        <f>(8/200)</f>
        <v>0.04</v>
      </c>
      <c r="R41">
        <f>(7/200)</f>
        <v>3.5000000000000003E-2</v>
      </c>
      <c r="S41">
        <f>(9/200)</f>
        <v>4.4999999999999998E-2</v>
      </c>
      <c r="U41">
        <f>0.07+0.035</f>
        <v>0.10500000000000001</v>
      </c>
      <c r="V41">
        <f>0.06+0.04</f>
        <v>0.1</v>
      </c>
      <c r="W41">
        <f>0.075+0.035</f>
        <v>0.11</v>
      </c>
      <c r="X41">
        <f>0.075+0.045</f>
        <v>0.12</v>
      </c>
      <c r="Z41">
        <f>SQRT((ABS($A$42-$A$41)^2+(ABS($B$42-$B$41)^2)))</f>
        <v>26.058006927854034</v>
      </c>
      <c r="AA41">
        <f>SQRT((ABS($C$42-$C$41)^2+(ABS($D$42-$D$41)^2)))</f>
        <v>27.248694535376188</v>
      </c>
      <c r="AB41">
        <f>SQRT((ABS($E$42-$E$41)^2+(ABS($F$42-$F$41)^2)))</f>
        <v>25.414350598192339</v>
      </c>
      <c r="AC41">
        <f>SQRT((ABS($G$42-$G$41)^2+(ABS($H$42-$H$41)^2)))</f>
        <v>26.091345397247746</v>
      </c>
      <c r="AJ41">
        <f>1/0.105</f>
        <v>9.5238095238095237</v>
      </c>
      <c r="AK41">
        <f>1/0.1</f>
        <v>10</v>
      </c>
      <c r="AL41">
        <f>1/0.11</f>
        <v>9.0909090909090917</v>
      </c>
      <c r="AM41">
        <f>1/0.12</f>
        <v>8.3333333333333339</v>
      </c>
      <c r="AO41">
        <f>$Z41/$U41</f>
        <v>248.17149455099079</v>
      </c>
      <c r="AP41">
        <f>$AA41/$V41</f>
        <v>272.48694535376188</v>
      </c>
      <c r="AQ41">
        <f>$AB41/$W41</f>
        <v>231.03955089265762</v>
      </c>
      <c r="AR41">
        <f>$AC41/$X41</f>
        <v>217.42787831039789</v>
      </c>
      <c r="AV41">
        <f>((0.07/0.105)*100)</f>
        <v>66.666666666666671</v>
      </c>
      <c r="AW41">
        <f>((0.06/0.1)*100)</f>
        <v>60</v>
      </c>
      <c r="AX41">
        <f>((0.075/0.11)*100)</f>
        <v>68.181818181818173</v>
      </c>
      <c r="AY41">
        <f>((0.075/0.12)*100)</f>
        <v>62.5</v>
      </c>
      <c r="BA41">
        <f>((0.035/0.105)*100)</f>
        <v>33.333333333333336</v>
      </c>
      <c r="BB41">
        <f>((0.04/0.1)*100)</f>
        <v>40</v>
      </c>
      <c r="BC41">
        <f>((0.035/0.11)*100)</f>
        <v>31.818181818181824</v>
      </c>
      <c r="BD41">
        <f>((0.045/0.12)*100)</f>
        <v>37.5</v>
      </c>
      <c r="BF41">
        <f>ABS($B$41-$D$41)</f>
        <v>1.7100150000000003</v>
      </c>
      <c r="BG41">
        <f>ABS($F$41-$H$41)</f>
        <v>3.5124759999999995</v>
      </c>
      <c r="BL41">
        <f>SQRT((ABS($A$41-$E$41)^2+(ABS($B$41-$F$41)^2)))</f>
        <v>0.95829748757940392</v>
      </c>
      <c r="BM41">
        <f>SQRT((ABS($C$41-$G$41)^2+(ABS($D$41-$H$41)^2)))</f>
        <v>5.8657578329604823</v>
      </c>
      <c r="BO41">
        <f>SQRT((ABS($A$41-$G$41)^2+(ABS($B$41-$H$41)^2)))</f>
        <v>2.9730952890709705</v>
      </c>
      <c r="BP41">
        <f>SQRT((ABS($C$41-$E$41)^2+(ABS($D$41-$F$41)^2)))</f>
        <v>6.5730766624960566</v>
      </c>
      <c r="BU41">
        <v>14</v>
      </c>
      <c r="BV41">
        <v>9</v>
      </c>
      <c r="BW41">
        <v>7</v>
      </c>
      <c r="BX41">
        <v>5</v>
      </c>
      <c r="BY41">
        <v>12</v>
      </c>
      <c r="BZ41">
        <v>9</v>
      </c>
      <c r="CA41">
        <v>5</v>
      </c>
      <c r="CB41">
        <v>3</v>
      </c>
      <c r="CC41">
        <v>15</v>
      </c>
      <c r="CD41">
        <v>6</v>
      </c>
      <c r="CE41">
        <v>6</v>
      </c>
      <c r="CF41">
        <v>15</v>
      </c>
      <c r="CG41">
        <v>15</v>
      </c>
      <c r="CH41">
        <v>6</v>
      </c>
      <c r="CI41">
        <v>6</v>
      </c>
      <c r="CJ41">
        <v>15</v>
      </c>
      <c r="CL41">
        <v>7</v>
      </c>
      <c r="CM41">
        <v>4</v>
      </c>
      <c r="CN41">
        <v>0</v>
      </c>
      <c r="CO41">
        <v>0</v>
      </c>
      <c r="CP41">
        <v>8</v>
      </c>
      <c r="CQ41">
        <v>4</v>
      </c>
      <c r="CR41">
        <v>0</v>
      </c>
      <c r="CS41">
        <v>0</v>
      </c>
      <c r="CT41">
        <v>7</v>
      </c>
      <c r="CU41">
        <v>0</v>
      </c>
      <c r="CV41">
        <v>0</v>
      </c>
      <c r="CW41">
        <v>7</v>
      </c>
      <c r="CX41">
        <v>9</v>
      </c>
      <c r="CY41">
        <v>0</v>
      </c>
      <c r="CZ41">
        <v>0</v>
      </c>
      <c r="DA41">
        <v>7</v>
      </c>
      <c r="DC41">
        <f>((9/14)*100)</f>
        <v>64.285714285714292</v>
      </c>
      <c r="DD41">
        <f>((7/14)*100)</f>
        <v>50</v>
      </c>
      <c r="DE41">
        <f>((5/14)*100)</f>
        <v>35.714285714285715</v>
      </c>
      <c r="DF41">
        <f>((9/12)*100)</f>
        <v>75</v>
      </c>
      <c r="DG41">
        <f>((5/12)*100)</f>
        <v>41.666666666666671</v>
      </c>
      <c r="DH41">
        <f>((3/12)*100)</f>
        <v>25</v>
      </c>
      <c r="DI41">
        <f>((6/15)*100)</f>
        <v>40</v>
      </c>
      <c r="DJ41">
        <f>((6/15)*100)</f>
        <v>40</v>
      </c>
      <c r="DK41">
        <f>((15/15)*100)</f>
        <v>100</v>
      </c>
      <c r="DL41">
        <f>((6/15)*100)</f>
        <v>40</v>
      </c>
      <c r="DM41">
        <f>((6/15)*100)</f>
        <v>40</v>
      </c>
      <c r="DN41">
        <f>((15/15)*100)</f>
        <v>100</v>
      </c>
      <c r="DP41">
        <f>((4/7)*100)</f>
        <v>57.142857142857139</v>
      </c>
      <c r="DQ41">
        <f>((0/7)*100)</f>
        <v>0</v>
      </c>
      <c r="DR41">
        <f>((0/7)*100)</f>
        <v>0</v>
      </c>
      <c r="DS41">
        <f>((4/8)*100)</f>
        <v>50</v>
      </c>
      <c r="DT41">
        <f>((0/8)*100)</f>
        <v>0</v>
      </c>
      <c r="DU41">
        <f>((0/8)*100)</f>
        <v>0</v>
      </c>
      <c r="DV41">
        <f>((0/7)*100)</f>
        <v>0</v>
      </c>
      <c r="DW41">
        <f>((0/7)*100)</f>
        <v>0</v>
      </c>
      <c r="DX41">
        <f>((7/7)*100)</f>
        <v>100</v>
      </c>
      <c r="DY41">
        <f>((0/9)*100)</f>
        <v>0</v>
      </c>
      <c r="DZ41">
        <f>((0/9)*100)</f>
        <v>0</v>
      </c>
      <c r="EA41">
        <f>((7/9)*100)</f>
        <v>77.777777777777786</v>
      </c>
    </row>
    <row r="42" spans="1:131" x14ac:dyDescent="0.25">
      <c r="A42">
        <v>217.32092599999999</v>
      </c>
      <c r="B42">
        <v>10.574415999999999</v>
      </c>
      <c r="C42">
        <v>213.11978099999999</v>
      </c>
      <c r="D42">
        <v>8.7968740000000007</v>
      </c>
      <c r="E42">
        <v>217.45203599999999</v>
      </c>
      <c r="F42">
        <v>10.986599</v>
      </c>
      <c r="G42">
        <v>217.70094900000001</v>
      </c>
      <c r="H42">
        <v>8.0381920000000004</v>
      </c>
      <c r="K42">
        <f>(15/200)</f>
        <v>7.4999999999999997E-2</v>
      </c>
      <c r="L42">
        <f>(10/200)</f>
        <v>0.05</v>
      </c>
      <c r="M42">
        <f>(18/200)</f>
        <v>0.09</v>
      </c>
      <c r="N42">
        <f>(12/200)</f>
        <v>0.06</v>
      </c>
      <c r="P42">
        <f>(9/200)</f>
        <v>4.4999999999999998E-2</v>
      </c>
      <c r="Q42">
        <f>(9/200)</f>
        <v>4.4999999999999998E-2</v>
      </c>
      <c r="R42">
        <f>(10/200)</f>
        <v>0.05</v>
      </c>
      <c r="S42">
        <f>(9/200)</f>
        <v>4.4999999999999998E-2</v>
      </c>
      <c r="U42">
        <f>0.075+0.045</f>
        <v>0.12</v>
      </c>
      <c r="V42">
        <f>0.05+0.045</f>
        <v>9.5000000000000001E-2</v>
      </c>
      <c r="W42">
        <f>0.09+0.05</f>
        <v>0.14000000000000001</v>
      </c>
      <c r="X42">
        <f>0.06+0.045</f>
        <v>0.105</v>
      </c>
      <c r="Z42">
        <f>SQRT((ABS($A$43-$A$42)^2+(ABS($B$43-$B$42)^2)))</f>
        <v>20.830077528992199</v>
      </c>
      <c r="AA42">
        <f>SQRT((ABS($C$43-$C$42)^2+(ABS($D$43-$D$42)^2)))</f>
        <v>17.718002310856296</v>
      </c>
      <c r="AB42">
        <f>SQRT((ABS($E$43-$E$42)^2+(ABS($F$43-$F$42)^2)))</f>
        <v>18.739523303032684</v>
      </c>
      <c r="AC42">
        <f>SQRT((ABS($G$43-$G$42)^2+(ABS($H$43-$H$42)^2)))</f>
        <v>14.673017004988452</v>
      </c>
      <c r="AJ42">
        <f>1/0.12</f>
        <v>8.3333333333333339</v>
      </c>
      <c r="AK42">
        <f>1/0.095</f>
        <v>10.526315789473685</v>
      </c>
      <c r="AL42">
        <f>1/0.14</f>
        <v>7.1428571428571423</v>
      </c>
      <c r="AM42">
        <f>1/0.105</f>
        <v>9.5238095238095237</v>
      </c>
      <c r="AO42">
        <f>$Z42/$U42</f>
        <v>173.58397940826833</v>
      </c>
      <c r="AP42">
        <f>$AA42/$V42</f>
        <v>186.50528748269784</v>
      </c>
      <c r="AQ42">
        <f>$AB42/$W42</f>
        <v>133.85373787880488</v>
      </c>
      <c r="AR42">
        <f>$AC42/$X42</f>
        <v>139.74301909512812</v>
      </c>
      <c r="AV42">
        <f>((0.075/0.12)*100)</f>
        <v>62.5</v>
      </c>
      <c r="AW42">
        <f>((0.05/0.095)*100)</f>
        <v>52.631578947368418</v>
      </c>
      <c r="AX42">
        <f>((0.09/0.14)*100)</f>
        <v>64.285714285714278</v>
      </c>
      <c r="AY42">
        <f>((0.06/0.105)*100)</f>
        <v>57.142857142857139</v>
      </c>
      <c r="BA42">
        <f>((0.045/0.12)*100)</f>
        <v>37.5</v>
      </c>
      <c r="BB42">
        <f>((0.045/0.095)*100)</f>
        <v>47.368421052631575</v>
      </c>
      <c r="BC42">
        <f>((0.05/0.14)*100)</f>
        <v>35.714285714285715</v>
      </c>
      <c r="BD42">
        <f>((0.045/0.105)*100)</f>
        <v>42.857142857142854</v>
      </c>
      <c r="BF42">
        <f>ABS($B$42-$D$42)</f>
        <v>1.7775419999999986</v>
      </c>
      <c r="BG42">
        <f>ABS($F$42-$H$42)</f>
        <v>2.9484069999999996</v>
      </c>
      <c r="BL42">
        <f>SQRT((ABS($A$42-$E$42)^2+(ABS($B$42-$F$42)^2)))</f>
        <v>0.43253283989658209</v>
      </c>
      <c r="BM42">
        <f>SQRT((ABS($C$42-$G$42)^2+(ABS($D$42-$H$42)^2)))</f>
        <v>4.6435652920302708</v>
      </c>
      <c r="BO42">
        <f>SQRT((ABS($A$42-$G$42)^2+(ABS($B$42-$H$42)^2)))</f>
        <v>2.5645369287076005</v>
      </c>
      <c r="BP42">
        <f>SQRT((ABS($C$42-$E$42)^2+(ABS($D$42-$F$42)^2)))</f>
        <v>4.8542073462770441</v>
      </c>
      <c r="BU42">
        <v>15</v>
      </c>
      <c r="BV42">
        <v>5</v>
      </c>
      <c r="BW42">
        <v>5</v>
      </c>
      <c r="BX42">
        <v>6</v>
      </c>
      <c r="BY42">
        <v>10</v>
      </c>
      <c r="BZ42">
        <v>5</v>
      </c>
      <c r="CA42">
        <v>6</v>
      </c>
      <c r="CB42">
        <v>6</v>
      </c>
      <c r="CC42">
        <v>18</v>
      </c>
      <c r="CD42">
        <v>4</v>
      </c>
      <c r="CE42">
        <v>11</v>
      </c>
      <c r="CF42">
        <v>11</v>
      </c>
      <c r="CG42">
        <v>12</v>
      </c>
      <c r="CH42">
        <v>5</v>
      </c>
      <c r="CI42">
        <v>4</v>
      </c>
      <c r="CJ42">
        <v>11</v>
      </c>
      <c r="CL42">
        <v>9</v>
      </c>
      <c r="CM42">
        <v>4</v>
      </c>
      <c r="CN42">
        <v>0</v>
      </c>
      <c r="CO42">
        <v>0</v>
      </c>
      <c r="CP42">
        <v>9</v>
      </c>
      <c r="CQ42">
        <v>4</v>
      </c>
      <c r="CR42">
        <v>0</v>
      </c>
      <c r="CS42">
        <v>0</v>
      </c>
      <c r="CT42">
        <v>10</v>
      </c>
      <c r="CU42">
        <v>0</v>
      </c>
      <c r="CV42">
        <v>6</v>
      </c>
      <c r="CW42">
        <v>9</v>
      </c>
      <c r="CX42">
        <v>9</v>
      </c>
      <c r="CY42">
        <v>0</v>
      </c>
      <c r="CZ42">
        <v>5</v>
      </c>
      <c r="DA42">
        <v>9</v>
      </c>
      <c r="DC42">
        <f>((5/15)*100)</f>
        <v>33.333333333333329</v>
      </c>
      <c r="DD42">
        <f>((5/15)*100)</f>
        <v>33.333333333333329</v>
      </c>
      <c r="DE42">
        <f>((6/15)*100)</f>
        <v>40</v>
      </c>
      <c r="DF42">
        <f>((5/10)*100)</f>
        <v>50</v>
      </c>
      <c r="DG42">
        <f>((6/10)*100)</f>
        <v>60</v>
      </c>
      <c r="DH42">
        <f>((6/10)*100)</f>
        <v>60</v>
      </c>
      <c r="DI42">
        <f>((4/18)*100)</f>
        <v>22.222222222222221</v>
      </c>
      <c r="DJ42">
        <f>((11/18)*100)</f>
        <v>61.111111111111114</v>
      </c>
      <c r="DK42">
        <f>((11/18)*100)</f>
        <v>61.111111111111114</v>
      </c>
      <c r="DL42">
        <f>((5/12)*100)</f>
        <v>41.666666666666671</v>
      </c>
      <c r="DM42">
        <f>((4/12)*100)</f>
        <v>33.333333333333329</v>
      </c>
      <c r="DN42">
        <f>((11/12)*100)</f>
        <v>91.666666666666657</v>
      </c>
      <c r="DP42">
        <f>((4/9)*100)</f>
        <v>44.444444444444443</v>
      </c>
      <c r="DQ42">
        <f>((0/9)*100)</f>
        <v>0</v>
      </c>
      <c r="DR42">
        <f>((0/9)*100)</f>
        <v>0</v>
      </c>
      <c r="DS42">
        <f>((4/9)*100)</f>
        <v>44.444444444444443</v>
      </c>
      <c r="DT42">
        <f>((0/9)*100)</f>
        <v>0</v>
      </c>
      <c r="DU42">
        <f>((0/9)*100)</f>
        <v>0</v>
      </c>
      <c r="DV42">
        <f>((0/10)*100)</f>
        <v>0</v>
      </c>
      <c r="DW42">
        <f>((6/10)*100)</f>
        <v>60</v>
      </c>
      <c r="DX42">
        <f>((9/10)*100)</f>
        <v>90</v>
      </c>
      <c r="DY42">
        <f>((0/9)*100)</f>
        <v>0</v>
      </c>
      <c r="DZ42">
        <f>((5/9)*100)</f>
        <v>55.555555555555557</v>
      </c>
      <c r="EA42">
        <f>((9/9)*100)</f>
        <v>100</v>
      </c>
    </row>
    <row r="43" spans="1:131" x14ac:dyDescent="0.25">
      <c r="A43">
        <v>238.143111</v>
      </c>
      <c r="B43">
        <v>10.001056</v>
      </c>
      <c r="C43">
        <v>230.82180299999999</v>
      </c>
      <c r="D43">
        <v>9.5492190000000008</v>
      </c>
      <c r="E43">
        <v>236.17899199999999</v>
      </c>
      <c r="F43">
        <v>10.300412</v>
      </c>
      <c r="G43">
        <v>232.35053299999998</v>
      </c>
      <c r="H43">
        <v>7.2092669999999996</v>
      </c>
      <c r="L43">
        <f>(11/200)</f>
        <v>5.5E-2</v>
      </c>
      <c r="P43">
        <f>(14/200)</f>
        <v>7.0000000000000007E-2</v>
      </c>
      <c r="Q43">
        <f>(13/200)</f>
        <v>6.5000000000000002E-2</v>
      </c>
      <c r="V43">
        <f>0.055+0.065</f>
        <v>0.12</v>
      </c>
      <c r="AA43">
        <f>SQRT((ABS($C$44-$C$43)^2+(ABS($D$44-$D$43)^2)))</f>
        <v>16.936148418241523</v>
      </c>
      <c r="AK43">
        <f>1/0.12</f>
        <v>8.3333333333333339</v>
      </c>
      <c r="AP43">
        <f>$AA43/$V43</f>
        <v>141.13457015201269</v>
      </c>
      <c r="AW43">
        <f>((0.055/0.12)*100)</f>
        <v>45.833333333333336</v>
      </c>
      <c r="BB43">
        <f>((0.065/0.12)*100)</f>
        <v>54.166666666666671</v>
      </c>
      <c r="BF43">
        <f>ABS($B$43-$D$43)</f>
        <v>0.45183699999999938</v>
      </c>
      <c r="BG43">
        <f>ABS($F$43-$H$43)</f>
        <v>3.091145</v>
      </c>
      <c r="BI43">
        <v>3.3032575</v>
      </c>
      <c r="BJ43">
        <v>3.0794375</v>
      </c>
      <c r="BM43">
        <f>SQRT((ABS($C$43-$G$43)^2+(ABS($D$43-$H$43)^2)))</f>
        <v>2.795065433080949</v>
      </c>
      <c r="BO43">
        <f>SQRT((ABS($A$43-$G$43)^2+(ABS($B$43-$H$43)^2)))</f>
        <v>6.4302446070585244</v>
      </c>
      <c r="BP43">
        <f>SQRT((ABS($C$43-$E$43)^2+(ABS($D$43-$F$43)^2)))</f>
        <v>5.4095993294300504</v>
      </c>
      <c r="BY43">
        <v>11</v>
      </c>
      <c r="BZ43">
        <v>0</v>
      </c>
      <c r="CA43">
        <v>11</v>
      </c>
      <c r="CB43">
        <v>4</v>
      </c>
      <c r="CL43">
        <v>14</v>
      </c>
      <c r="CM43">
        <v>3</v>
      </c>
      <c r="CN43">
        <v>0</v>
      </c>
      <c r="CO43">
        <v>7</v>
      </c>
      <c r="CP43">
        <v>13</v>
      </c>
      <c r="CQ43">
        <v>3</v>
      </c>
      <c r="CR43">
        <v>6</v>
      </c>
      <c r="CS43">
        <v>5</v>
      </c>
      <c r="DF43">
        <f>((0/11)*100)</f>
        <v>0</v>
      </c>
      <c r="DG43">
        <f>((11/11)*100)</f>
        <v>100</v>
      </c>
      <c r="DH43">
        <f>((4/11)*100)</f>
        <v>36.363636363636367</v>
      </c>
      <c r="DP43">
        <f>((3/14)*100)</f>
        <v>21.428571428571427</v>
      </c>
      <c r="DQ43">
        <f>((0/14)*100)</f>
        <v>0</v>
      </c>
      <c r="DR43">
        <f>((7/14)*100)</f>
        <v>50</v>
      </c>
      <c r="DS43">
        <f>((3/13)*100)</f>
        <v>23.076923076923077</v>
      </c>
      <c r="DT43">
        <f>((6/13)*100)</f>
        <v>46.153846153846153</v>
      </c>
      <c r="DU43">
        <f>((5/13)*100)</f>
        <v>38.461538461538467</v>
      </c>
    </row>
    <row r="44" spans="1:131" x14ac:dyDescent="0.25">
      <c r="C44">
        <v>247.74680999999998</v>
      </c>
      <c r="D44">
        <v>8.935003</v>
      </c>
    </row>
    <row r="45" spans="1:131" x14ac:dyDescent="0.25">
      <c r="A45" t="s">
        <v>22</v>
      </c>
      <c r="B45" t="s">
        <v>22</v>
      </c>
      <c r="C45" t="s">
        <v>22</v>
      </c>
      <c r="D45" t="s">
        <v>22</v>
      </c>
      <c r="E45" t="s">
        <v>22</v>
      </c>
      <c r="F45" t="s">
        <v>22</v>
      </c>
      <c r="G45" t="s">
        <v>22</v>
      </c>
      <c r="H45" t="s">
        <v>22</v>
      </c>
    </row>
    <row r="46" spans="1:131" x14ac:dyDescent="0.25">
      <c r="A46">
        <v>244.72637399999999</v>
      </c>
      <c r="B46">
        <v>5.0540609999999999</v>
      </c>
      <c r="C46">
        <v>228.247445</v>
      </c>
      <c r="D46">
        <v>7.0849149999999996</v>
      </c>
      <c r="E46">
        <v>238.58347599999999</v>
      </c>
      <c r="F46">
        <v>4.5688060000000004</v>
      </c>
      <c r="G46">
        <v>254.910292</v>
      </c>
      <c r="H46">
        <v>7.6318229999999998</v>
      </c>
      <c r="K46">
        <f>(19/200)</f>
        <v>9.5000000000000001E-2</v>
      </c>
      <c r="L46">
        <f>(10/200)</f>
        <v>0.05</v>
      </c>
      <c r="M46">
        <f>(13/200)</f>
        <v>6.5000000000000002E-2</v>
      </c>
      <c r="N46">
        <f>(11/200)</f>
        <v>5.5E-2</v>
      </c>
      <c r="P46">
        <f>(9/200)</f>
        <v>4.4999999999999998E-2</v>
      </c>
      <c r="Q46">
        <f>(7/200)</f>
        <v>3.5000000000000003E-2</v>
      </c>
      <c r="R46">
        <f>(8/200)</f>
        <v>0.04</v>
      </c>
      <c r="S46">
        <f>(9/200)</f>
        <v>4.4999999999999998E-2</v>
      </c>
      <c r="U46">
        <f>0.095+0.045</f>
        <v>0.14000000000000001</v>
      </c>
      <c r="V46">
        <f>0.05+0.035</f>
        <v>8.5000000000000006E-2</v>
      </c>
      <c r="W46">
        <f>0.065+0.04</f>
        <v>0.10500000000000001</v>
      </c>
      <c r="X46">
        <f>0.055+0.045</f>
        <v>0.1</v>
      </c>
      <c r="Z46">
        <f>SQRT((ABS($A$47-$A$46)^2+(ABS($B$47-$B$46)^2)))</f>
        <v>31.948505292533643</v>
      </c>
      <c r="AA46">
        <f>SQRT((ABS($C$47-$C$46)^2+(ABS($D$47-$D$46)^2)))</f>
        <v>20.376634120947074</v>
      </c>
      <c r="AB46">
        <f>SQRT((ABS($E$47-$E$46)^2+(ABS($F$47-$F$46)^2)))</f>
        <v>28.884572867333254</v>
      </c>
      <c r="AC46">
        <f>SQRT((ABS($G$47-$G$46)^2+(ABS($H$47-$H$46)^2)))</f>
        <v>24.976753172363004</v>
      </c>
      <c r="AJ46">
        <f>1/0.14</f>
        <v>7.1428571428571423</v>
      </c>
      <c r="AK46">
        <f>1/0.085</f>
        <v>11.76470588235294</v>
      </c>
      <c r="AL46">
        <f>1/0.105</f>
        <v>9.5238095238095237</v>
      </c>
      <c r="AM46">
        <f>1/0.1</f>
        <v>10</v>
      </c>
      <c r="AO46">
        <f>$Z46/$U46</f>
        <v>228.20360923238314</v>
      </c>
      <c r="AP46">
        <f>$AA46/$V46</f>
        <v>239.72510730525968</v>
      </c>
      <c r="AQ46">
        <f>$AB46/$W46</f>
        <v>275.09117016507861</v>
      </c>
      <c r="AR46">
        <f>$AC46/$X46</f>
        <v>249.76753172363004</v>
      </c>
      <c r="AV46">
        <f>((0.095/0.14)*100)</f>
        <v>67.857142857142847</v>
      </c>
      <c r="AW46">
        <f>((0.05/0.085)*100)</f>
        <v>58.82352941176471</v>
      </c>
      <c r="AX46">
        <f>((0.065/0.105)*100)</f>
        <v>61.904761904761905</v>
      </c>
      <c r="AY46">
        <f>((0.055/0.1)*100)</f>
        <v>54.999999999999993</v>
      </c>
      <c r="BA46">
        <f>((0.045/0.14)*100)</f>
        <v>32.142857142857139</v>
      </c>
      <c r="BB46">
        <f>((0.035/0.085)*100)</f>
        <v>41.176470588235297</v>
      </c>
      <c r="BC46">
        <f>((0.04/0.105)*100)</f>
        <v>38.095238095238102</v>
      </c>
      <c r="BD46">
        <f>((0.045/0.1)*100)</f>
        <v>44.999999999999993</v>
      </c>
      <c r="BF46">
        <f>ABS($B$46-$D$46)</f>
        <v>2.0308539999999997</v>
      </c>
      <c r="BG46">
        <f>ABS($F$46-$H$46)</f>
        <v>3.0630169999999994</v>
      </c>
      <c r="BL46">
        <f>SQRT((ABS($A$46-$E$46)^2+(ABS($B$46-$F$46)^2)))</f>
        <v>6.1620344248818535</v>
      </c>
      <c r="BM46">
        <f>SQRT((ABS($C$46-$G$47)^2+(ABS($D$46-$H$47)^2)))</f>
        <v>1.8012209621281805</v>
      </c>
      <c r="BO46">
        <f>SQRT((ABS($A$46-$G$46)^2+(ABS($B$46-$H$46)^2)))</f>
        <v>10.505096037608039</v>
      </c>
      <c r="BP46">
        <f>SQRT((ABS($C$46-$E$46)^2+(ABS($D$46-$F$46)^2)))</f>
        <v>10.637872970328317</v>
      </c>
      <c r="BU46">
        <v>19</v>
      </c>
      <c r="BV46">
        <v>12</v>
      </c>
      <c r="BW46">
        <v>11</v>
      </c>
      <c r="BX46">
        <v>11</v>
      </c>
      <c r="BY46">
        <v>10</v>
      </c>
      <c r="BZ46">
        <v>7</v>
      </c>
      <c r="CA46">
        <v>8</v>
      </c>
      <c r="CB46">
        <v>4</v>
      </c>
      <c r="CC46">
        <v>13</v>
      </c>
      <c r="CD46">
        <v>6</v>
      </c>
      <c r="CE46">
        <v>8</v>
      </c>
      <c r="CF46">
        <v>8</v>
      </c>
      <c r="CG46">
        <v>11</v>
      </c>
      <c r="CH46">
        <v>11</v>
      </c>
      <c r="CI46">
        <v>4</v>
      </c>
      <c r="CJ46">
        <v>4</v>
      </c>
      <c r="CL46">
        <v>9</v>
      </c>
      <c r="CM46">
        <v>0</v>
      </c>
      <c r="CN46">
        <v>0</v>
      </c>
      <c r="CO46">
        <v>7</v>
      </c>
      <c r="CP46">
        <v>7</v>
      </c>
      <c r="CQ46">
        <v>0</v>
      </c>
      <c r="CR46">
        <v>6</v>
      </c>
      <c r="CS46">
        <v>0</v>
      </c>
      <c r="CT46">
        <v>8</v>
      </c>
      <c r="CU46">
        <v>0</v>
      </c>
      <c r="CV46">
        <v>6</v>
      </c>
      <c r="CW46">
        <v>1</v>
      </c>
      <c r="CX46">
        <v>9</v>
      </c>
      <c r="CY46">
        <v>7</v>
      </c>
      <c r="CZ46">
        <v>0</v>
      </c>
      <c r="DA46">
        <v>0</v>
      </c>
      <c r="DC46">
        <f>((12/19)*100)</f>
        <v>63.157894736842103</v>
      </c>
      <c r="DD46">
        <f>((11/19)*100)</f>
        <v>57.894736842105267</v>
      </c>
      <c r="DE46">
        <f>((11/19)*100)</f>
        <v>57.894736842105267</v>
      </c>
      <c r="DF46">
        <f>((7/10)*100)</f>
        <v>70</v>
      </c>
      <c r="DG46">
        <f>((8/10)*100)</f>
        <v>80</v>
      </c>
      <c r="DH46">
        <f>((4/10)*100)</f>
        <v>40</v>
      </c>
      <c r="DI46">
        <f>((6/13)*100)</f>
        <v>46.153846153846153</v>
      </c>
      <c r="DJ46">
        <f>((8/13)*100)</f>
        <v>61.53846153846154</v>
      </c>
      <c r="DK46">
        <f>((8/13)*100)</f>
        <v>61.53846153846154</v>
      </c>
      <c r="DL46">
        <f>((11/11)*100)</f>
        <v>100</v>
      </c>
      <c r="DM46">
        <f>((4/11)*100)</f>
        <v>36.363636363636367</v>
      </c>
      <c r="DN46">
        <f>((4/11)*100)</f>
        <v>36.363636363636367</v>
      </c>
      <c r="DP46">
        <f>((0/9)*100)</f>
        <v>0</v>
      </c>
      <c r="DQ46">
        <f>((0/9)*100)</f>
        <v>0</v>
      </c>
      <c r="DR46">
        <f>((7/9)*100)</f>
        <v>77.777777777777786</v>
      </c>
      <c r="DS46">
        <f>((0/7)*100)</f>
        <v>0</v>
      </c>
      <c r="DT46">
        <f>((6/7)*100)</f>
        <v>85.714285714285708</v>
      </c>
      <c r="DU46">
        <f>((0/7)*100)</f>
        <v>0</v>
      </c>
      <c r="DV46">
        <f>((0/8)*100)</f>
        <v>0</v>
      </c>
      <c r="DW46">
        <f>((6/8)*100)</f>
        <v>75</v>
      </c>
      <c r="DX46">
        <f>((1/8)*100)</f>
        <v>12.5</v>
      </c>
      <c r="DY46">
        <f>((7/9)*100)</f>
        <v>77.777777777777786</v>
      </c>
      <c r="DZ46">
        <f>((0/9)*100)</f>
        <v>0</v>
      </c>
      <c r="EA46">
        <f>((0/9)*100)</f>
        <v>0</v>
      </c>
    </row>
    <row r="47" spans="1:131" x14ac:dyDescent="0.25">
      <c r="A47">
        <v>212.78548699999999</v>
      </c>
      <c r="B47">
        <v>5.7517199999999997</v>
      </c>
      <c r="C47">
        <v>207.88036600000001</v>
      </c>
      <c r="D47">
        <v>7.708863</v>
      </c>
      <c r="E47">
        <v>209.700198</v>
      </c>
      <c r="F47">
        <v>4.2953070000000002</v>
      </c>
      <c r="G47">
        <v>229.93368799999999</v>
      </c>
      <c r="H47">
        <v>7.718146</v>
      </c>
      <c r="K47">
        <f>(14/200)</f>
        <v>7.0000000000000007E-2</v>
      </c>
      <c r="L47">
        <f>(13/200)</f>
        <v>6.5000000000000002E-2</v>
      </c>
      <c r="M47">
        <f>(13/200)</f>
        <v>6.5000000000000002E-2</v>
      </c>
      <c r="N47">
        <f>(8/200)</f>
        <v>0.04</v>
      </c>
      <c r="P47">
        <f>(7/200)</f>
        <v>3.5000000000000003E-2</v>
      </c>
      <c r="Q47">
        <f>(6/200)</f>
        <v>0.03</v>
      </c>
      <c r="R47">
        <f>(8/200)</f>
        <v>0.04</v>
      </c>
      <c r="S47">
        <f>(6/200)</f>
        <v>0.03</v>
      </c>
      <c r="U47">
        <f>0.07+0.035</f>
        <v>0.10500000000000001</v>
      </c>
      <c r="V47">
        <f>0.065+0.03</f>
        <v>9.5000000000000001E-2</v>
      </c>
      <c r="W47">
        <f>0.065+0.04</f>
        <v>0.10500000000000001</v>
      </c>
      <c r="X47">
        <f>0.04+0.03</f>
        <v>7.0000000000000007E-2</v>
      </c>
      <c r="Z47">
        <f>SQRT((ABS($A$48-$A$47)^2+(ABS($B$48-$B$47)^2)))</f>
        <v>30.309795957588129</v>
      </c>
      <c r="AA47">
        <f>SQRT((ABS($C$48-$C$47)^2+(ABS($D$48-$D$47)^2)))</f>
        <v>26.424040711054804</v>
      </c>
      <c r="AB47">
        <f>SQRT((ABS($E$48-$E$47)^2+(ABS($F$48-$F$47)^2)))</f>
        <v>29.08370974853343</v>
      </c>
      <c r="AC47">
        <f>SQRT((ABS($G$48-$G$47)^2+(ABS($H$48-$H$47)^2)))</f>
        <v>19.976235364922101</v>
      </c>
      <c r="AJ47">
        <f>1/0.105</f>
        <v>9.5238095238095237</v>
      </c>
      <c r="AK47">
        <f>1/0.095</f>
        <v>10.526315789473685</v>
      </c>
      <c r="AL47">
        <f>1/0.105</f>
        <v>9.5238095238095237</v>
      </c>
      <c r="AM47">
        <f>1/0.07</f>
        <v>14.285714285714285</v>
      </c>
      <c r="AO47">
        <f>$Z47/$U47</f>
        <v>288.66472340560119</v>
      </c>
      <c r="AP47">
        <f>$AA47/$V47</f>
        <v>278.14779695847164</v>
      </c>
      <c r="AQ47">
        <f>$AB47/$W47</f>
        <v>276.98771189079451</v>
      </c>
      <c r="AR47">
        <f>$AC47/$X47</f>
        <v>285.37479092745855</v>
      </c>
      <c r="AV47">
        <f>((0.07/0.105)*100)</f>
        <v>66.666666666666671</v>
      </c>
      <c r="AW47">
        <f>((0.065/0.095)*100)</f>
        <v>68.421052631578945</v>
      </c>
      <c r="AX47">
        <f>((0.065/0.105)*100)</f>
        <v>61.904761904761905</v>
      </c>
      <c r="AY47">
        <f>((0.04/0.07)*100)</f>
        <v>57.142857142857139</v>
      </c>
      <c r="BA47">
        <f>((0.035/0.105)*100)</f>
        <v>33.333333333333336</v>
      </c>
      <c r="BB47">
        <f>((0.03/0.095)*100)</f>
        <v>31.578947368421051</v>
      </c>
      <c r="BC47">
        <f>((0.04/0.105)*100)</f>
        <v>38.095238095238102</v>
      </c>
      <c r="BD47">
        <f>((0.03/0.07)*100)</f>
        <v>42.857142857142847</v>
      </c>
      <c r="BF47">
        <f>ABS($B$47-$D$47)</f>
        <v>1.9571430000000003</v>
      </c>
      <c r="BG47">
        <f>ABS($F$47-$H$47)</f>
        <v>3.4228389999999997</v>
      </c>
      <c r="BL47">
        <f>SQRT((ABS($A$47-$E$47)^2+(ABS($B$47-$F$47)^2)))</f>
        <v>3.4117659708851558</v>
      </c>
      <c r="BM47">
        <f>SQRT((ABS($C$47-$G$48)^2+(ABS($D$47-$H$48)^2)))</f>
        <v>2.127832019319658</v>
      </c>
      <c r="BO47">
        <f>SQRT((ABS($A$47-$G$48)^2+(ABS($B$47-$H$48)^2)))</f>
        <v>3.7040620229385897</v>
      </c>
      <c r="BP47">
        <f>SQRT((ABS($C$47-$E$47)^2+(ABS($D$47-$F$47)^2)))</f>
        <v>3.8683527596846652</v>
      </c>
      <c r="BU47">
        <v>14</v>
      </c>
      <c r="BV47">
        <v>12</v>
      </c>
      <c r="BW47">
        <v>6</v>
      </c>
      <c r="BX47">
        <v>6</v>
      </c>
      <c r="BY47">
        <v>13</v>
      </c>
      <c r="BZ47">
        <v>12</v>
      </c>
      <c r="CA47">
        <v>6</v>
      </c>
      <c r="CB47">
        <v>6</v>
      </c>
      <c r="CC47">
        <v>13</v>
      </c>
      <c r="CD47">
        <v>6</v>
      </c>
      <c r="CE47">
        <v>6</v>
      </c>
      <c r="CF47">
        <v>13</v>
      </c>
      <c r="CG47">
        <v>8</v>
      </c>
      <c r="CH47">
        <v>1</v>
      </c>
      <c r="CI47">
        <v>3</v>
      </c>
      <c r="CJ47">
        <v>8</v>
      </c>
      <c r="CL47">
        <v>7</v>
      </c>
      <c r="CM47">
        <v>4</v>
      </c>
      <c r="CN47">
        <v>0</v>
      </c>
      <c r="CO47">
        <v>0</v>
      </c>
      <c r="CP47">
        <v>6</v>
      </c>
      <c r="CQ47">
        <v>4</v>
      </c>
      <c r="CR47">
        <v>1</v>
      </c>
      <c r="CS47">
        <v>1</v>
      </c>
      <c r="CT47">
        <v>8</v>
      </c>
      <c r="CU47">
        <v>0</v>
      </c>
      <c r="CV47">
        <v>1</v>
      </c>
      <c r="CW47">
        <v>8</v>
      </c>
      <c r="CX47">
        <v>6</v>
      </c>
      <c r="CY47">
        <v>0</v>
      </c>
      <c r="CZ47">
        <v>0</v>
      </c>
      <c r="DA47">
        <v>1</v>
      </c>
      <c r="DC47">
        <f>((12/14)*100)</f>
        <v>85.714285714285708</v>
      </c>
      <c r="DD47">
        <f>((6/14)*100)</f>
        <v>42.857142857142854</v>
      </c>
      <c r="DE47">
        <f>((6/14)*100)</f>
        <v>42.857142857142854</v>
      </c>
      <c r="DF47">
        <f>((12/13)*100)</f>
        <v>92.307692307692307</v>
      </c>
      <c r="DG47">
        <f>((6/13)*100)</f>
        <v>46.153846153846153</v>
      </c>
      <c r="DH47">
        <f>((6/13)*100)</f>
        <v>46.153846153846153</v>
      </c>
      <c r="DI47">
        <f>((6/13)*100)</f>
        <v>46.153846153846153</v>
      </c>
      <c r="DJ47">
        <f>((6/13)*100)</f>
        <v>46.153846153846153</v>
      </c>
      <c r="DK47">
        <f>((13/13)*100)</f>
        <v>100</v>
      </c>
      <c r="DL47">
        <f>((1/8)*100)</f>
        <v>12.5</v>
      </c>
      <c r="DM47">
        <f>((3/8)*100)</f>
        <v>37.5</v>
      </c>
      <c r="DN47">
        <f>((8/8)*100)</f>
        <v>100</v>
      </c>
      <c r="DP47">
        <f>((4/7)*100)</f>
        <v>57.142857142857139</v>
      </c>
      <c r="DQ47">
        <f>((0/7)*100)</f>
        <v>0</v>
      </c>
      <c r="DR47">
        <f>((0/7)*100)</f>
        <v>0</v>
      </c>
      <c r="DS47">
        <f>((4/6)*100)</f>
        <v>66.666666666666657</v>
      </c>
      <c r="DT47">
        <f>((1/6)*100)</f>
        <v>16.666666666666664</v>
      </c>
      <c r="DU47">
        <f>((1/6)*100)</f>
        <v>16.666666666666664</v>
      </c>
      <c r="DV47">
        <f>((0/8)*100)</f>
        <v>0</v>
      </c>
      <c r="DW47">
        <f>((1/8)*100)</f>
        <v>12.5</v>
      </c>
      <c r="DX47">
        <f>((8/8)*100)</f>
        <v>100</v>
      </c>
      <c r="DY47">
        <f>((0/6)*100)</f>
        <v>0</v>
      </c>
      <c r="DZ47">
        <f>((0/6)*100)</f>
        <v>0</v>
      </c>
      <c r="EA47">
        <f>((1/6)*100)</f>
        <v>16.666666666666664</v>
      </c>
    </row>
    <row r="48" spans="1:131" x14ac:dyDescent="0.25">
      <c r="A48">
        <v>182.47703799999999</v>
      </c>
      <c r="B48">
        <v>5.4659750000000003</v>
      </c>
      <c r="C48">
        <v>181.471251</v>
      </c>
      <c r="D48">
        <v>6.8208469999999997</v>
      </c>
      <c r="E48">
        <v>180.62045499999999</v>
      </c>
      <c r="F48">
        <v>4.7756400000000001</v>
      </c>
      <c r="G48">
        <v>209.962107</v>
      </c>
      <c r="H48">
        <v>8.1493439999999993</v>
      </c>
      <c r="K48">
        <f>(15/200)</f>
        <v>7.4999999999999997E-2</v>
      </c>
      <c r="L48">
        <f>(12/200)</f>
        <v>0.06</v>
      </c>
      <c r="M48">
        <f>(15/200)</f>
        <v>7.4999999999999997E-2</v>
      </c>
      <c r="N48">
        <f>(14/200)</f>
        <v>7.0000000000000007E-2</v>
      </c>
      <c r="P48">
        <f>(7/200)</f>
        <v>3.5000000000000003E-2</v>
      </c>
      <c r="Q48">
        <f>(7/200)</f>
        <v>3.5000000000000003E-2</v>
      </c>
      <c r="R48">
        <f>(7/200)</f>
        <v>3.5000000000000003E-2</v>
      </c>
      <c r="S48">
        <f>(8/200)</f>
        <v>0.04</v>
      </c>
      <c r="U48">
        <f>0.075+0.035</f>
        <v>0.11</v>
      </c>
      <c r="V48">
        <f>0.06+0.035</f>
        <v>9.5000000000000001E-2</v>
      </c>
      <c r="W48">
        <f>0.075+0.035</f>
        <v>0.11</v>
      </c>
      <c r="X48">
        <f>0.07+0.04</f>
        <v>0.11000000000000001</v>
      </c>
      <c r="Z48">
        <f>SQRT((ABS($A$49-$A$48)^2+(ABS($B$49-$B$48)^2)))</f>
        <v>28.036187811561604</v>
      </c>
      <c r="AA48">
        <f>SQRT((ABS($C$49-$C$48)^2+(ABS($D$49-$D$48)^2)))</f>
        <v>23.766752547995289</v>
      </c>
      <c r="AB48">
        <f>SQRT((ABS($E$49-$E$48)^2+(ABS($F$49-$F$48)^2)))</f>
        <v>26.472219987400361</v>
      </c>
      <c r="AC48">
        <f>SQRT((ABS($G$49-$G$48)^2+(ABS($H$49-$H$48)^2)))</f>
        <v>31.03776620151433</v>
      </c>
      <c r="AJ48">
        <f>1/0.11</f>
        <v>9.0909090909090917</v>
      </c>
      <c r="AK48">
        <f>1/0.095</f>
        <v>10.526315789473685</v>
      </c>
      <c r="AL48">
        <f>1/0.11</f>
        <v>9.0909090909090917</v>
      </c>
      <c r="AM48">
        <f>1/0.11</f>
        <v>9.0909090909090917</v>
      </c>
      <c r="AO48">
        <f>$Z48/$U48</f>
        <v>254.87443465056003</v>
      </c>
      <c r="AP48">
        <f>$AA48/$V48</f>
        <v>250.17634261047672</v>
      </c>
      <c r="AQ48">
        <f>$AB48/$W48</f>
        <v>240.65654534000328</v>
      </c>
      <c r="AR48">
        <f>$AC48/$X48</f>
        <v>282.16151092285753</v>
      </c>
      <c r="AV48">
        <f>((0.075/0.11)*100)</f>
        <v>68.181818181818173</v>
      </c>
      <c r="AW48">
        <f>((0.06/0.095)*100)</f>
        <v>63.157894736842103</v>
      </c>
      <c r="AX48">
        <f>((0.075/0.11)*100)</f>
        <v>68.181818181818173</v>
      </c>
      <c r="AY48">
        <f>((0.07/0.11)*100)</f>
        <v>63.636363636363647</v>
      </c>
      <c r="BA48">
        <f>((0.035/0.11)*100)</f>
        <v>31.818181818181824</v>
      </c>
      <c r="BB48">
        <f>((0.035/0.095)*100)</f>
        <v>36.842105263157897</v>
      </c>
      <c r="BC48">
        <f>((0.035/0.11)*100)</f>
        <v>31.818181818181824</v>
      </c>
      <c r="BD48">
        <f>((0.04/0.11)*100)</f>
        <v>36.363636363636367</v>
      </c>
      <c r="BF48">
        <f>ABS($B$48-$D$48)</f>
        <v>1.3548719999999994</v>
      </c>
      <c r="BG48">
        <f>ABS($F$48-$H$48)</f>
        <v>3.3737039999999991</v>
      </c>
      <c r="BL48">
        <f>SQRT((ABS($A$48-$E$48)^2+(ABS($B$48-$F$48)^2)))</f>
        <v>1.980773295486892</v>
      </c>
      <c r="BM48">
        <f>SQRT((ABS($C$48-$G$49)^2+(ABS($D$48-$H$49)^2)))</f>
        <v>2.9686839991915575</v>
      </c>
      <c r="BO48">
        <f>SQRT((ABS($A$48-$G$49)^2+(ABS($B$48-$H$49)^2)))</f>
        <v>4.5736462334580441</v>
      </c>
      <c r="BP48">
        <f>SQRT((ABS($C$48-$E$48)^2+(ABS($D$48-$F$48)^2)))</f>
        <v>2.2151129782620576</v>
      </c>
      <c r="BU48">
        <v>15</v>
      </c>
      <c r="BV48">
        <v>12</v>
      </c>
      <c r="BW48">
        <v>8</v>
      </c>
      <c r="BX48">
        <v>8</v>
      </c>
      <c r="BY48">
        <v>12</v>
      </c>
      <c r="BZ48">
        <v>12</v>
      </c>
      <c r="CA48">
        <v>5</v>
      </c>
      <c r="CB48">
        <v>5</v>
      </c>
      <c r="CC48">
        <v>15</v>
      </c>
      <c r="CD48">
        <v>8</v>
      </c>
      <c r="CE48">
        <v>8</v>
      </c>
      <c r="CF48">
        <v>14</v>
      </c>
      <c r="CG48">
        <v>14</v>
      </c>
      <c r="CH48">
        <v>7</v>
      </c>
      <c r="CI48">
        <v>7</v>
      </c>
      <c r="CJ48">
        <v>13</v>
      </c>
      <c r="CL48">
        <v>7</v>
      </c>
      <c r="CM48">
        <v>6</v>
      </c>
      <c r="CN48">
        <v>0</v>
      </c>
      <c r="CO48">
        <v>0</v>
      </c>
      <c r="CP48">
        <v>7</v>
      </c>
      <c r="CQ48">
        <v>6</v>
      </c>
      <c r="CR48">
        <v>0</v>
      </c>
      <c r="CS48">
        <v>0</v>
      </c>
      <c r="CT48">
        <v>7</v>
      </c>
      <c r="CU48">
        <v>0</v>
      </c>
      <c r="CV48">
        <v>0</v>
      </c>
      <c r="CW48">
        <v>6</v>
      </c>
      <c r="CX48">
        <v>8</v>
      </c>
      <c r="CY48">
        <v>0</v>
      </c>
      <c r="CZ48">
        <v>1</v>
      </c>
      <c r="DA48">
        <v>8</v>
      </c>
      <c r="DC48">
        <f>((12/15)*100)</f>
        <v>80</v>
      </c>
      <c r="DD48">
        <f>((8/15)*100)</f>
        <v>53.333333333333336</v>
      </c>
      <c r="DE48">
        <f>((8/15)*100)</f>
        <v>53.333333333333336</v>
      </c>
      <c r="DF48">
        <f>((12/12)*100)</f>
        <v>100</v>
      </c>
      <c r="DG48">
        <f>((5/12)*100)</f>
        <v>41.666666666666671</v>
      </c>
      <c r="DH48">
        <f>((5/12)*100)</f>
        <v>41.666666666666671</v>
      </c>
      <c r="DI48">
        <f>((8/15)*100)</f>
        <v>53.333333333333336</v>
      </c>
      <c r="DJ48">
        <f>((8/15)*100)</f>
        <v>53.333333333333336</v>
      </c>
      <c r="DK48">
        <f>((14/15)*100)</f>
        <v>93.333333333333329</v>
      </c>
      <c r="DL48">
        <f>((7/14)*100)</f>
        <v>50</v>
      </c>
      <c r="DM48">
        <f>((7/14)*100)</f>
        <v>50</v>
      </c>
      <c r="DN48">
        <f>((13/14)*100)</f>
        <v>92.857142857142861</v>
      </c>
      <c r="DP48">
        <f>((6/7)*100)</f>
        <v>85.714285714285708</v>
      </c>
      <c r="DQ48">
        <f>((0/7)*100)</f>
        <v>0</v>
      </c>
      <c r="DR48">
        <f>((0/7)*100)</f>
        <v>0</v>
      </c>
      <c r="DS48">
        <f>((6/7)*100)</f>
        <v>85.714285714285708</v>
      </c>
      <c r="DT48">
        <f>((0/7)*100)</f>
        <v>0</v>
      </c>
      <c r="DU48">
        <f>((0/7)*100)</f>
        <v>0</v>
      </c>
      <c r="DV48">
        <f>((0/7)*100)</f>
        <v>0</v>
      </c>
      <c r="DW48">
        <f>((0/7)*100)</f>
        <v>0</v>
      </c>
      <c r="DX48">
        <f>((6/7)*100)</f>
        <v>85.714285714285708</v>
      </c>
      <c r="DY48">
        <f>((0/8)*100)</f>
        <v>0</v>
      </c>
      <c r="DZ48">
        <f>((1/8)*100)</f>
        <v>12.5</v>
      </c>
      <c r="EA48">
        <f>((8/8)*100)</f>
        <v>100</v>
      </c>
    </row>
    <row r="49" spans="1:131" x14ac:dyDescent="0.25">
      <c r="A49">
        <v>154.465304</v>
      </c>
      <c r="B49">
        <v>6.6366949999999996</v>
      </c>
      <c r="C49">
        <v>157.72134499999999</v>
      </c>
      <c r="D49">
        <v>7.7155490000000002</v>
      </c>
      <c r="E49">
        <v>154.20523700000001</v>
      </c>
      <c r="F49">
        <v>6.5119259999999999</v>
      </c>
      <c r="G49">
        <v>178.924971</v>
      </c>
      <c r="H49">
        <v>8.3471309999999992</v>
      </c>
      <c r="K49">
        <f>(15/200)</f>
        <v>7.4999999999999997E-2</v>
      </c>
      <c r="L49">
        <f>(14/200)</f>
        <v>7.0000000000000007E-2</v>
      </c>
      <c r="M49">
        <f>(16/200)</f>
        <v>0.08</v>
      </c>
      <c r="N49">
        <f>(14/200)</f>
        <v>7.0000000000000007E-2</v>
      </c>
      <c r="P49">
        <f>(7/200)</f>
        <v>3.5000000000000003E-2</v>
      </c>
      <c r="Q49">
        <f>(7/200)</f>
        <v>3.5000000000000003E-2</v>
      </c>
      <c r="R49">
        <f>(6/200)</f>
        <v>0.03</v>
      </c>
      <c r="S49">
        <f>(7/200)</f>
        <v>3.5000000000000003E-2</v>
      </c>
      <c r="U49">
        <f>0.075+0.035</f>
        <v>0.11</v>
      </c>
      <c r="V49">
        <f>0.07+0.035</f>
        <v>0.10500000000000001</v>
      </c>
      <c r="W49">
        <f>0.08+0.03</f>
        <v>0.11</v>
      </c>
      <c r="X49">
        <f>0.07+0.035</f>
        <v>0.10500000000000001</v>
      </c>
      <c r="Z49">
        <f>SQRT((ABS($A$50-$A$49)^2+(ABS($B$50-$B$49)^2)))</f>
        <v>36.746030331894097</v>
      </c>
      <c r="AA49">
        <f>SQRT((ABS($C$50-$C$49)^2+(ABS($D$50-$D$49)^2)))</f>
        <v>35.748583263772673</v>
      </c>
      <c r="AB49">
        <f>SQRT((ABS($E$50-$E$49)^2+(ABS($F$50-$F$49)^2)))</f>
        <v>37.786437552213144</v>
      </c>
      <c r="AC49">
        <f>SQRT((ABS($G$50-$G$49)^2+(ABS($H$50-$H$49)^2)))</f>
        <v>25.593029715057757</v>
      </c>
      <c r="AJ49">
        <f>1/0.11</f>
        <v>9.0909090909090917</v>
      </c>
      <c r="AK49">
        <f>1/0.105</f>
        <v>9.5238095238095237</v>
      </c>
      <c r="AL49">
        <f>1/0.11</f>
        <v>9.0909090909090917</v>
      </c>
      <c r="AM49">
        <f>1/0.105</f>
        <v>9.5238095238095237</v>
      </c>
      <c r="AO49">
        <f>$Z49/$U49</f>
        <v>334.05482119903724</v>
      </c>
      <c r="AP49">
        <f>$AA49/$V49</f>
        <v>340.46269775021591</v>
      </c>
      <c r="AQ49">
        <f>$AB49/$W49</f>
        <v>343.51306865648314</v>
      </c>
      <c r="AR49">
        <f>$AC49/$X49</f>
        <v>243.74314014340717</v>
      </c>
      <c r="AV49">
        <f>((0.075/0.11)*100)</f>
        <v>68.181818181818173</v>
      </c>
      <c r="AW49">
        <f>((0.07/0.105)*100)</f>
        <v>66.666666666666671</v>
      </c>
      <c r="AX49">
        <f>((0.08/0.11)*100)</f>
        <v>72.727272727272734</v>
      </c>
      <c r="AY49">
        <f>((0.07/0.105)*100)</f>
        <v>66.666666666666671</v>
      </c>
      <c r="BA49">
        <f>((0.035/0.11)*100)</f>
        <v>31.818181818181824</v>
      </c>
      <c r="BB49">
        <f>((0.035/0.105)*100)</f>
        <v>33.333333333333336</v>
      </c>
      <c r="BC49">
        <f>((0.03/0.11)*100)</f>
        <v>27.27272727272727</v>
      </c>
      <c r="BD49">
        <f>((0.035/0.105)*100)</f>
        <v>33.333333333333336</v>
      </c>
      <c r="BF49">
        <f>ABS($B$49-$D$49)</f>
        <v>1.0788540000000006</v>
      </c>
      <c r="BG49">
        <f>ABS($F$49-$H$49)</f>
        <v>1.8352049999999993</v>
      </c>
      <c r="BL49">
        <f>SQRT((ABS($A$49-$E$49)^2+(ABS($B$49-$F$49)^2)))</f>
        <v>0.28844782517813494</v>
      </c>
      <c r="BM49">
        <f>SQRT((ABS($C$49-$G$50)^2+(ABS($D$49-$H$50)^2)))</f>
        <v>4.7336012037932509</v>
      </c>
      <c r="BO49">
        <f>SQRT((ABS($A$49-$G$50)^2+(ABS($B$49-$H$50)^2)))</f>
        <v>3.1221555513926624</v>
      </c>
      <c r="BP49">
        <f>SQRT((ABS($C$49-$E$49)^2+(ABS($D$49-$F$49)^2)))</f>
        <v>3.7164127588028784</v>
      </c>
      <c r="BU49">
        <v>15</v>
      </c>
      <c r="BV49">
        <v>12</v>
      </c>
      <c r="BW49">
        <v>9</v>
      </c>
      <c r="BX49">
        <v>7</v>
      </c>
      <c r="BY49">
        <v>14</v>
      </c>
      <c r="BZ49">
        <v>12</v>
      </c>
      <c r="CA49">
        <v>8</v>
      </c>
      <c r="CB49">
        <v>6</v>
      </c>
      <c r="CC49">
        <v>16</v>
      </c>
      <c r="CD49">
        <v>9</v>
      </c>
      <c r="CE49">
        <v>8</v>
      </c>
      <c r="CF49">
        <v>14</v>
      </c>
      <c r="CG49">
        <v>14</v>
      </c>
      <c r="CH49">
        <v>7</v>
      </c>
      <c r="CI49">
        <v>7</v>
      </c>
      <c r="CJ49">
        <v>14</v>
      </c>
      <c r="CL49">
        <v>7</v>
      </c>
      <c r="CM49">
        <v>5</v>
      </c>
      <c r="CN49">
        <v>0</v>
      </c>
      <c r="CO49">
        <v>0</v>
      </c>
      <c r="CP49">
        <v>7</v>
      </c>
      <c r="CQ49">
        <v>5</v>
      </c>
      <c r="CR49">
        <v>0</v>
      </c>
      <c r="CS49">
        <v>0</v>
      </c>
      <c r="CT49">
        <v>6</v>
      </c>
      <c r="CU49">
        <v>0</v>
      </c>
      <c r="CV49">
        <v>0</v>
      </c>
      <c r="CW49">
        <v>6</v>
      </c>
      <c r="CX49">
        <v>7</v>
      </c>
      <c r="CY49">
        <v>0</v>
      </c>
      <c r="CZ49">
        <v>0</v>
      </c>
      <c r="DA49">
        <v>6</v>
      </c>
      <c r="DC49">
        <f>((12/15)*100)</f>
        <v>80</v>
      </c>
      <c r="DD49">
        <f>((9/15)*100)</f>
        <v>60</v>
      </c>
      <c r="DE49">
        <f>((7/15)*100)</f>
        <v>46.666666666666664</v>
      </c>
      <c r="DF49">
        <f>((12/14)*100)</f>
        <v>85.714285714285708</v>
      </c>
      <c r="DG49">
        <f>((8/14)*100)</f>
        <v>57.142857142857139</v>
      </c>
      <c r="DH49">
        <f>((6/14)*100)</f>
        <v>42.857142857142854</v>
      </c>
      <c r="DI49">
        <f>((9/16)*100)</f>
        <v>56.25</v>
      </c>
      <c r="DJ49">
        <f>((8/16)*100)</f>
        <v>50</v>
      </c>
      <c r="DK49">
        <f>((14/16)*100)</f>
        <v>87.5</v>
      </c>
      <c r="DL49">
        <f>((7/14)*100)</f>
        <v>50</v>
      </c>
      <c r="DM49">
        <f>((7/14)*100)</f>
        <v>50</v>
      </c>
      <c r="DN49">
        <f>((14/14)*100)</f>
        <v>100</v>
      </c>
      <c r="DP49">
        <f>((5/7)*100)</f>
        <v>71.428571428571431</v>
      </c>
      <c r="DQ49">
        <f>((0/7)*100)</f>
        <v>0</v>
      </c>
      <c r="DR49">
        <f>((0/7)*100)</f>
        <v>0</v>
      </c>
      <c r="DS49">
        <f>((5/7)*100)</f>
        <v>71.428571428571431</v>
      </c>
      <c r="DT49">
        <f>((0/7)*100)</f>
        <v>0</v>
      </c>
      <c r="DU49">
        <f>((0/7)*100)</f>
        <v>0</v>
      </c>
      <c r="DV49">
        <f>((0/6)*100)</f>
        <v>0</v>
      </c>
      <c r="DW49">
        <f>((0/6)*100)</f>
        <v>0</v>
      </c>
      <c r="DX49">
        <f>((6/6)*100)</f>
        <v>100</v>
      </c>
      <c r="DY49">
        <f>((0/7)*100)</f>
        <v>0</v>
      </c>
      <c r="DZ49">
        <f>((0/7)*100)</f>
        <v>0</v>
      </c>
      <c r="EA49">
        <f>((6/7)*100)</f>
        <v>85.714285714285708</v>
      </c>
    </row>
    <row r="50" spans="1:131" x14ac:dyDescent="0.25">
      <c r="A50">
        <v>117.751913</v>
      </c>
      <c r="B50">
        <v>5.0882550000000002</v>
      </c>
      <c r="C50">
        <v>121.99615300000001</v>
      </c>
      <c r="D50">
        <v>6.4225440000000003</v>
      </c>
      <c r="E50">
        <v>116.52393900000001</v>
      </c>
      <c r="F50">
        <v>3.6950759999999998</v>
      </c>
      <c r="G50">
        <v>153.36054799999999</v>
      </c>
      <c r="H50">
        <v>9.5568609999999996</v>
      </c>
      <c r="K50">
        <f>(13/200)</f>
        <v>6.5000000000000002E-2</v>
      </c>
      <c r="L50">
        <f>(13/200)</f>
        <v>6.5000000000000002E-2</v>
      </c>
      <c r="M50">
        <f>(14/200)</f>
        <v>7.0000000000000007E-2</v>
      </c>
      <c r="N50">
        <f>(14/200)</f>
        <v>7.0000000000000007E-2</v>
      </c>
      <c r="P50">
        <f>(7/200)</f>
        <v>3.5000000000000003E-2</v>
      </c>
      <c r="Q50">
        <f>(8/200)</f>
        <v>0.04</v>
      </c>
      <c r="R50">
        <f>(8/200)</f>
        <v>0.04</v>
      </c>
      <c r="S50">
        <f>(8/200)</f>
        <v>0.04</v>
      </c>
      <c r="U50">
        <f>0.065+0.035</f>
        <v>0.1</v>
      </c>
      <c r="V50">
        <f>0.065+0.04</f>
        <v>0.10500000000000001</v>
      </c>
      <c r="W50">
        <f>0.07+0.04</f>
        <v>0.11000000000000001</v>
      </c>
      <c r="X50">
        <f>0.07+0.04</f>
        <v>0.11000000000000001</v>
      </c>
      <c r="Z50">
        <f>SQRT((ABS($A$51-$A$50)^2+(ABS($B$51-$B$50)^2)))</f>
        <v>27.746164289292185</v>
      </c>
      <c r="AA50">
        <f>SQRT((ABS($C$51-$C$50)^2+(ABS($D$51-$D$50)^2)))</f>
        <v>28.641461304856119</v>
      </c>
      <c r="AB50">
        <f>SQRT((ABS($E$51-$E$50)^2+(ABS($F$51-$F$50)^2)))</f>
        <v>28.050797683758702</v>
      </c>
      <c r="AC50">
        <f>SQRT((ABS($G$51-$G$50)^2+(ABS($H$51-$H$50)^2)))</f>
        <v>36.962284785159589</v>
      </c>
      <c r="AJ50">
        <f>1/0.1</f>
        <v>10</v>
      </c>
      <c r="AK50">
        <f>1/0.105</f>
        <v>9.5238095238095237</v>
      </c>
      <c r="AL50">
        <f>1/0.11</f>
        <v>9.0909090909090917</v>
      </c>
      <c r="AM50">
        <f>1/0.11</f>
        <v>9.0909090909090917</v>
      </c>
      <c r="AO50">
        <f>$Z50/$U50</f>
        <v>277.46164289292182</v>
      </c>
      <c r="AP50">
        <f>$AA50/$V50</f>
        <v>272.77582195101064</v>
      </c>
      <c r="AQ50">
        <f>$AB50/$W50</f>
        <v>255.00725167053363</v>
      </c>
      <c r="AR50">
        <f>$AC50/$X50</f>
        <v>336.02077077417806</v>
      </c>
      <c r="AV50">
        <f>((0.065/0.1)*100)</f>
        <v>65</v>
      </c>
      <c r="AW50">
        <f>((0.065/0.105)*100)</f>
        <v>61.904761904761905</v>
      </c>
      <c r="AX50">
        <f>((0.07/0.11)*100)</f>
        <v>63.636363636363647</v>
      </c>
      <c r="AY50">
        <f>((0.07/0.11)*100)</f>
        <v>63.636363636363647</v>
      </c>
      <c r="BA50">
        <f>((0.035/0.1)*100)</f>
        <v>35</v>
      </c>
      <c r="BB50">
        <f>((0.04/0.105)*100)</f>
        <v>38.095238095238102</v>
      </c>
      <c r="BC50">
        <f>((0.04/0.11)*100)</f>
        <v>36.363636363636367</v>
      </c>
      <c r="BD50">
        <f>((0.04/0.11)*100)</f>
        <v>36.363636363636367</v>
      </c>
      <c r="BF50">
        <f>ABS($B$50-$D$50)</f>
        <v>1.3342890000000001</v>
      </c>
      <c r="BG50">
        <f>ABS($F$50-$H$50)</f>
        <v>5.8617849999999994</v>
      </c>
      <c r="BL50">
        <f>SQRT((ABS($A$50-$E$50)^2+(ABS($B$50-$F$50)^2)))</f>
        <v>1.8571127781362591</v>
      </c>
      <c r="BM50">
        <f>SQRT((ABS($C$50-$G$51)^2+(ABS($D$50-$H$51)^2)))</f>
        <v>5.630592185132917</v>
      </c>
      <c r="BO50">
        <f>SQRT((ABS($A$50-$G$51)^2+(ABS($B$50-$H$51)^2)))</f>
        <v>2.6862911366761715</v>
      </c>
      <c r="BP50">
        <f>SQRT((ABS($C$50-$E$50)^2+(ABS($D$50-$F$50)^2)))</f>
        <v>6.1142626499701445</v>
      </c>
      <c r="BU50">
        <v>13</v>
      </c>
      <c r="BV50">
        <v>11</v>
      </c>
      <c r="BW50">
        <v>5</v>
      </c>
      <c r="BX50">
        <v>6</v>
      </c>
      <c r="BY50">
        <v>13</v>
      </c>
      <c r="BZ50">
        <v>11</v>
      </c>
      <c r="CA50">
        <v>5</v>
      </c>
      <c r="CB50">
        <v>6</v>
      </c>
      <c r="CC50">
        <v>14</v>
      </c>
      <c r="CD50">
        <v>5</v>
      </c>
      <c r="CE50">
        <v>5</v>
      </c>
      <c r="CF50">
        <v>14</v>
      </c>
      <c r="CG50">
        <v>14</v>
      </c>
      <c r="CH50">
        <v>7</v>
      </c>
      <c r="CI50">
        <v>6</v>
      </c>
      <c r="CJ50">
        <v>14</v>
      </c>
      <c r="CL50">
        <v>7</v>
      </c>
      <c r="CM50">
        <v>5</v>
      </c>
      <c r="CN50">
        <v>0</v>
      </c>
      <c r="CO50">
        <v>0</v>
      </c>
      <c r="CP50">
        <v>8</v>
      </c>
      <c r="CQ50">
        <v>5</v>
      </c>
      <c r="CR50">
        <v>0</v>
      </c>
      <c r="CS50">
        <v>0</v>
      </c>
      <c r="CT50">
        <v>8</v>
      </c>
      <c r="CU50">
        <v>0</v>
      </c>
      <c r="CV50">
        <v>0</v>
      </c>
      <c r="CW50">
        <v>7</v>
      </c>
      <c r="CX50">
        <v>8</v>
      </c>
      <c r="CY50">
        <v>0</v>
      </c>
      <c r="CZ50">
        <v>0</v>
      </c>
      <c r="DA50">
        <v>6</v>
      </c>
      <c r="DC50">
        <f>((11/13)*100)</f>
        <v>84.615384615384613</v>
      </c>
      <c r="DD50">
        <f>((5/13)*100)</f>
        <v>38.461538461538467</v>
      </c>
      <c r="DE50">
        <f>((6/13)*100)</f>
        <v>46.153846153846153</v>
      </c>
      <c r="DF50">
        <f>((11/13)*100)</f>
        <v>84.615384615384613</v>
      </c>
      <c r="DG50">
        <f>((5/13)*100)</f>
        <v>38.461538461538467</v>
      </c>
      <c r="DH50">
        <f>((6/13)*100)</f>
        <v>46.153846153846153</v>
      </c>
      <c r="DI50">
        <f>((5/14)*100)</f>
        <v>35.714285714285715</v>
      </c>
      <c r="DJ50">
        <f>((5/14)*100)</f>
        <v>35.714285714285715</v>
      </c>
      <c r="DK50">
        <f>((14/14)*100)</f>
        <v>100</v>
      </c>
      <c r="DL50">
        <f>((7/14)*100)</f>
        <v>50</v>
      </c>
      <c r="DM50">
        <f>((6/14)*100)</f>
        <v>42.857142857142854</v>
      </c>
      <c r="DN50">
        <f>((14/14)*100)</f>
        <v>100</v>
      </c>
      <c r="DP50">
        <f>((5/7)*100)</f>
        <v>71.428571428571431</v>
      </c>
      <c r="DQ50">
        <f>((0/7)*100)</f>
        <v>0</v>
      </c>
      <c r="DR50">
        <f>((0/7)*100)</f>
        <v>0</v>
      </c>
      <c r="DS50">
        <f>((5/8)*100)</f>
        <v>62.5</v>
      </c>
      <c r="DT50">
        <f>((0/8)*100)</f>
        <v>0</v>
      </c>
      <c r="DU50">
        <f>((0/8)*100)</f>
        <v>0</v>
      </c>
      <c r="DV50">
        <f>((0/8)*100)</f>
        <v>0</v>
      </c>
      <c r="DW50">
        <f>((0/8)*100)</f>
        <v>0</v>
      </c>
      <c r="DX50">
        <f>((7/8)*100)</f>
        <v>87.5</v>
      </c>
      <c r="DY50">
        <f>((0/8)*100)</f>
        <v>0</v>
      </c>
      <c r="DZ50">
        <f>((0/8)*100)</f>
        <v>0</v>
      </c>
      <c r="EA50">
        <f>((6/8)*100)</f>
        <v>75</v>
      </c>
    </row>
    <row r="51" spans="1:131" x14ac:dyDescent="0.25">
      <c r="A51">
        <v>90.006860000000003</v>
      </c>
      <c r="B51">
        <v>4.8399270000000003</v>
      </c>
      <c r="C51">
        <v>93.354782</v>
      </c>
      <c r="D51">
        <v>6.3506210000000003</v>
      </c>
      <c r="E51">
        <v>88.479730000000004</v>
      </c>
      <c r="F51">
        <v>3.087135</v>
      </c>
      <c r="G51">
        <v>116.45876900000002</v>
      </c>
      <c r="H51">
        <v>7.442812</v>
      </c>
      <c r="K51">
        <f>(14/200)</f>
        <v>7.0000000000000007E-2</v>
      </c>
      <c r="L51">
        <f>(11/200)</f>
        <v>5.5E-2</v>
      </c>
      <c r="M51">
        <f>(14/200)</f>
        <v>7.0000000000000007E-2</v>
      </c>
      <c r="N51">
        <f>(15/200)</f>
        <v>7.4999999999999997E-2</v>
      </c>
      <c r="P51">
        <f>(9/200)</f>
        <v>4.4999999999999998E-2</v>
      </c>
      <c r="Q51">
        <f>(9/200)</f>
        <v>4.4999999999999998E-2</v>
      </c>
      <c r="R51">
        <f>(10/200)</f>
        <v>0.05</v>
      </c>
      <c r="S51">
        <f>(7/200)</f>
        <v>3.5000000000000003E-2</v>
      </c>
      <c r="U51">
        <f>0.07+0.045</f>
        <v>0.115</v>
      </c>
      <c r="V51">
        <f>0.055+0.045</f>
        <v>0.1</v>
      </c>
      <c r="W51">
        <f>0.07+0.05</f>
        <v>0.12000000000000001</v>
      </c>
      <c r="X51">
        <f>0.075+0.035</f>
        <v>0.11</v>
      </c>
      <c r="Z51">
        <f>SQRT((ABS($A$52-$A$51)^2+(ABS($B$52-$B$51)^2)))</f>
        <v>19.344608615587578</v>
      </c>
      <c r="AA51">
        <f>SQRT((ABS($C$52-$C$51)^2+(ABS($D$52-$D$51)^2)))</f>
        <v>18.969950918638922</v>
      </c>
      <c r="AB51">
        <f>SQRT((ABS($E$52-$E$51)^2+(ABS($F$52-$F$51)^2)))</f>
        <v>17.579696554807875</v>
      </c>
      <c r="AC51">
        <f>SQRT((ABS($G$52-$G$51)^2+(ABS($H$52-$H$51)^2)))</f>
        <v>27.620617399689046</v>
      </c>
      <c r="AJ51">
        <f>1/0.115</f>
        <v>8.695652173913043</v>
      </c>
      <c r="AK51">
        <f>1/0.1</f>
        <v>10</v>
      </c>
      <c r="AL51">
        <f>1/0.12</f>
        <v>8.3333333333333339</v>
      </c>
      <c r="AM51">
        <f>1/0.11</f>
        <v>9.0909090909090917</v>
      </c>
      <c r="AO51">
        <f>$Z51/$U51</f>
        <v>168.21398796163112</v>
      </c>
      <c r="AP51">
        <f>$AA51/$V51</f>
        <v>189.69950918638921</v>
      </c>
      <c r="AQ51">
        <f>$AB51/$W51</f>
        <v>146.49747129006562</v>
      </c>
      <c r="AR51">
        <f>$AC51/$X51</f>
        <v>251.09652181535495</v>
      </c>
      <c r="AV51">
        <f>((0.07/0.115)*100)</f>
        <v>60.869565217391312</v>
      </c>
      <c r="AW51">
        <f>((0.055/0.1)*100)</f>
        <v>54.999999999999993</v>
      </c>
      <c r="AX51">
        <f>((0.07/0.12)*100)</f>
        <v>58.333333333333336</v>
      </c>
      <c r="AY51">
        <f>((0.075/0.11)*100)</f>
        <v>68.181818181818173</v>
      </c>
      <c r="BA51">
        <f>((0.045/0.115)*100)</f>
        <v>39.130434782608688</v>
      </c>
      <c r="BB51">
        <f>((0.045/0.1)*100)</f>
        <v>44.999999999999993</v>
      </c>
      <c r="BC51">
        <f>((0.05/0.12)*100)</f>
        <v>41.666666666666671</v>
      </c>
      <c r="BD51">
        <f>((0.035/0.11)*100)</f>
        <v>31.818181818181824</v>
      </c>
      <c r="BF51">
        <f>ABS($B$51-$D$51)</f>
        <v>1.510694</v>
      </c>
      <c r="BG51">
        <f>ABS($F$51-$H$51)</f>
        <v>4.355677</v>
      </c>
      <c r="BL51">
        <f>SQRT((ABS($A$51-$E$51)^2+(ABS($B$51-$F$51)^2)))</f>
        <v>2.3247377985837456</v>
      </c>
      <c r="BM51">
        <f>SQRT((ABS($C$51-$G$52)^2+(ABS($D$51-$H$52)^2)))</f>
        <v>4.5053997328633208</v>
      </c>
      <c r="BO51">
        <f>SQRT((ABS($A$51-$G$52)^2+(ABS($B$51-$H$52)^2)))</f>
        <v>2.0495423110872775</v>
      </c>
      <c r="BP51">
        <f>SQRT((ABS($C$51-$E$51)^2+(ABS($D$51-$F$51)^2)))</f>
        <v>5.8665554522990719</v>
      </c>
      <c r="BU51">
        <v>14</v>
      </c>
      <c r="BV51">
        <v>9</v>
      </c>
      <c r="BW51">
        <v>4</v>
      </c>
      <c r="BX51">
        <v>6</v>
      </c>
      <c r="BY51">
        <v>11</v>
      </c>
      <c r="BZ51">
        <v>9</v>
      </c>
      <c r="CA51">
        <v>3</v>
      </c>
      <c r="CB51">
        <v>3</v>
      </c>
      <c r="CC51">
        <v>14</v>
      </c>
      <c r="CD51">
        <v>4</v>
      </c>
      <c r="CE51">
        <v>6</v>
      </c>
      <c r="CF51">
        <v>12</v>
      </c>
      <c r="CG51">
        <v>15</v>
      </c>
      <c r="CH51">
        <v>6</v>
      </c>
      <c r="CI51">
        <v>6</v>
      </c>
      <c r="CJ51">
        <v>14</v>
      </c>
      <c r="CL51">
        <v>9</v>
      </c>
      <c r="CM51">
        <v>7</v>
      </c>
      <c r="CN51">
        <v>0</v>
      </c>
      <c r="CO51">
        <v>0</v>
      </c>
      <c r="CP51">
        <v>9</v>
      </c>
      <c r="CQ51">
        <v>7</v>
      </c>
      <c r="CR51">
        <v>0</v>
      </c>
      <c r="CS51">
        <v>0</v>
      </c>
      <c r="CT51">
        <v>10</v>
      </c>
      <c r="CU51">
        <v>0</v>
      </c>
      <c r="CV51">
        <v>2</v>
      </c>
      <c r="CW51">
        <v>8</v>
      </c>
      <c r="CX51">
        <v>7</v>
      </c>
      <c r="CY51">
        <v>0</v>
      </c>
      <c r="CZ51">
        <v>0</v>
      </c>
      <c r="DA51">
        <v>7</v>
      </c>
      <c r="DC51">
        <f>((9/14)*100)</f>
        <v>64.285714285714292</v>
      </c>
      <c r="DD51">
        <f>((4/14)*100)</f>
        <v>28.571428571428569</v>
      </c>
      <c r="DE51">
        <f>((6/14)*100)</f>
        <v>42.857142857142854</v>
      </c>
      <c r="DF51">
        <f>((9/11)*100)</f>
        <v>81.818181818181827</v>
      </c>
      <c r="DG51">
        <f>((3/11)*100)</f>
        <v>27.27272727272727</v>
      </c>
      <c r="DH51">
        <f>((3/11)*100)</f>
        <v>27.27272727272727</v>
      </c>
      <c r="DI51">
        <f>((4/14)*100)</f>
        <v>28.571428571428569</v>
      </c>
      <c r="DJ51">
        <f>((6/14)*100)</f>
        <v>42.857142857142854</v>
      </c>
      <c r="DK51">
        <f>((12/14)*100)</f>
        <v>85.714285714285708</v>
      </c>
      <c r="DL51">
        <f>((6/15)*100)</f>
        <v>40</v>
      </c>
      <c r="DM51">
        <f>((6/15)*100)</f>
        <v>40</v>
      </c>
      <c r="DN51">
        <f>((14/15)*100)</f>
        <v>93.333333333333329</v>
      </c>
      <c r="DP51">
        <f>((7/9)*100)</f>
        <v>77.777777777777786</v>
      </c>
      <c r="DQ51">
        <f>((0/9)*100)</f>
        <v>0</v>
      </c>
      <c r="DR51">
        <f>((0/9)*100)</f>
        <v>0</v>
      </c>
      <c r="DS51">
        <f>((7/9)*100)</f>
        <v>77.777777777777786</v>
      </c>
      <c r="DT51">
        <f>((0/9)*100)</f>
        <v>0</v>
      </c>
      <c r="DU51">
        <f>((0/9)*100)</f>
        <v>0</v>
      </c>
      <c r="DV51">
        <f>((0/10)*100)</f>
        <v>0</v>
      </c>
      <c r="DW51">
        <f>((2/10)*100)</f>
        <v>20</v>
      </c>
      <c r="DX51">
        <f>((8/10)*100)</f>
        <v>80</v>
      </c>
      <c r="DY51">
        <f>((0/7)*100)</f>
        <v>0</v>
      </c>
      <c r="DZ51">
        <f>((0/7)*100)</f>
        <v>0</v>
      </c>
      <c r="EA51">
        <f>((7/7)*100)</f>
        <v>100</v>
      </c>
    </row>
    <row r="52" spans="1:131" x14ac:dyDescent="0.25">
      <c r="A52">
        <v>70.665841</v>
      </c>
      <c r="B52">
        <v>5.2125750000000002</v>
      </c>
      <c r="C52">
        <v>74.388241000000008</v>
      </c>
      <c r="D52">
        <v>5.9909540000000003</v>
      </c>
      <c r="E52">
        <v>70.955312000000006</v>
      </c>
      <c r="F52">
        <v>4.4801549999999999</v>
      </c>
      <c r="G52">
        <v>88.853111000000013</v>
      </c>
      <c r="H52">
        <v>6.5338830000000003</v>
      </c>
      <c r="K52">
        <f>(15/200)</f>
        <v>7.4999999999999997E-2</v>
      </c>
      <c r="L52">
        <f>(11/200)</f>
        <v>5.5E-2</v>
      </c>
      <c r="M52">
        <f>(15/200)</f>
        <v>7.4999999999999997E-2</v>
      </c>
      <c r="N52">
        <f>(14/200)</f>
        <v>7.0000000000000007E-2</v>
      </c>
      <c r="P52">
        <f>(10/200)</f>
        <v>0.05</v>
      </c>
      <c r="Q52">
        <f>(10/200)</f>
        <v>0.05</v>
      </c>
      <c r="R52">
        <f>(11/200)</f>
        <v>5.5E-2</v>
      </c>
      <c r="S52">
        <f>(8/200)</f>
        <v>0.04</v>
      </c>
      <c r="U52">
        <f>0.075+0.05</f>
        <v>0.125</v>
      </c>
      <c r="V52">
        <f>0.055+0.05</f>
        <v>0.10500000000000001</v>
      </c>
      <c r="W52">
        <f>0.075+0.055</f>
        <v>0.13</v>
      </c>
      <c r="X52">
        <f>0.07+0.04</f>
        <v>0.11000000000000001</v>
      </c>
      <c r="Z52">
        <f>SQRT((ABS($A$53-$A$52)^2+(ABS($B$53-$B$52)^2)))</f>
        <v>22.070997065736428</v>
      </c>
      <c r="AA52">
        <f>SQRT((ABS($C$53-$C$52)^2+(ABS($D$53-$D$52)^2)))</f>
        <v>19.873638763218107</v>
      </c>
      <c r="AB52">
        <f>SQRT((ABS($E$53-$E$52)^2+(ABS($F$53-$F$52)^2)))</f>
        <v>21.075681994976108</v>
      </c>
      <c r="AC52">
        <f>SQRT((ABS($G$53-$G$52)^2+(ABS($H$53-$H$52)^2)))</f>
        <v>17.092101208668087</v>
      </c>
      <c r="AJ52">
        <f>1/0.125</f>
        <v>8</v>
      </c>
      <c r="AK52">
        <f>1/0.105</f>
        <v>9.5238095238095237</v>
      </c>
      <c r="AL52">
        <f>1/0.13</f>
        <v>7.6923076923076916</v>
      </c>
      <c r="AM52">
        <f>1/0.11</f>
        <v>9.0909090909090917</v>
      </c>
      <c r="AO52">
        <f>$Z52/$U52</f>
        <v>176.56797652589142</v>
      </c>
      <c r="AP52">
        <f>$AA52/$V52</f>
        <v>189.27275012588672</v>
      </c>
      <c r="AQ52">
        <f>$AB52/$W52</f>
        <v>162.12063073058545</v>
      </c>
      <c r="AR52">
        <f>$AC52/$X52</f>
        <v>155.38273826061896</v>
      </c>
      <c r="AV52">
        <f>((0.075/0.125)*100)</f>
        <v>60</v>
      </c>
      <c r="AW52">
        <f>((0.055/0.105)*100)</f>
        <v>52.380952380952387</v>
      </c>
      <c r="AX52">
        <f>((0.075/0.13)*100)</f>
        <v>57.692307692307686</v>
      </c>
      <c r="AY52">
        <f>((0.07/0.11)*100)</f>
        <v>63.636363636363647</v>
      </c>
      <c r="BA52">
        <f>((0.05/0.125)*100)</f>
        <v>40</v>
      </c>
      <c r="BB52">
        <f>((0.05/0.105)*100)</f>
        <v>47.61904761904762</v>
      </c>
      <c r="BC52">
        <f>((0.055/0.13)*100)</f>
        <v>42.307692307692307</v>
      </c>
      <c r="BD52">
        <f>((0.04/0.11)*100)</f>
        <v>36.363636363636367</v>
      </c>
      <c r="BF52">
        <f>ABS($B$52-$D$52)</f>
        <v>0.77837900000000015</v>
      </c>
      <c r="BG52">
        <f>ABS($F$52-$H$52)</f>
        <v>2.0537280000000004</v>
      </c>
      <c r="BL52">
        <f>SQRT((ABS($A$52-$E$52)^2+(ABS($B$52-$F$52)^2)))</f>
        <v>0.78754842152149851</v>
      </c>
      <c r="BM52">
        <f>SQRT((ABS($C$52-$G$53)^2+(ABS($D$52-$H$53)^2)))</f>
        <v>2.9550216301353838</v>
      </c>
      <c r="BO52">
        <f>SQRT((ABS($A$52-$G$53)^2+(ABS($B$52-$H$53)^2)))</f>
        <v>2.4415480971066335</v>
      </c>
      <c r="BP52">
        <f>SQRT((ABS($C$52-$E$52)^2+(ABS($D$52-$F$52)^2)))</f>
        <v>3.7506686253842809</v>
      </c>
      <c r="BU52">
        <v>15</v>
      </c>
      <c r="BV52">
        <v>6</v>
      </c>
      <c r="BW52">
        <v>4</v>
      </c>
      <c r="BX52">
        <v>5</v>
      </c>
      <c r="BY52">
        <v>11</v>
      </c>
      <c r="BZ52">
        <v>6</v>
      </c>
      <c r="CA52">
        <v>6</v>
      </c>
      <c r="CB52">
        <v>4</v>
      </c>
      <c r="CC52">
        <v>15</v>
      </c>
      <c r="CD52">
        <v>3</v>
      </c>
      <c r="CE52">
        <v>7</v>
      </c>
      <c r="CF52">
        <v>10</v>
      </c>
      <c r="CG52">
        <v>14</v>
      </c>
      <c r="CH52">
        <v>5</v>
      </c>
      <c r="CI52">
        <v>4</v>
      </c>
      <c r="CJ52">
        <v>12</v>
      </c>
      <c r="CL52">
        <v>10</v>
      </c>
      <c r="CM52">
        <v>5</v>
      </c>
      <c r="CN52">
        <v>0</v>
      </c>
      <c r="CO52">
        <v>1</v>
      </c>
      <c r="CP52">
        <v>10</v>
      </c>
      <c r="CQ52">
        <v>5</v>
      </c>
      <c r="CR52">
        <v>2</v>
      </c>
      <c r="CS52">
        <v>0</v>
      </c>
      <c r="CT52">
        <v>11</v>
      </c>
      <c r="CU52">
        <v>0</v>
      </c>
      <c r="CV52">
        <v>6</v>
      </c>
      <c r="CW52">
        <v>9</v>
      </c>
      <c r="CX52">
        <v>8</v>
      </c>
      <c r="CY52">
        <v>0</v>
      </c>
      <c r="CZ52">
        <v>0</v>
      </c>
      <c r="DA52">
        <v>8</v>
      </c>
      <c r="DC52">
        <f>((6/15)*100)</f>
        <v>40</v>
      </c>
      <c r="DD52">
        <f>((4/15)*100)</f>
        <v>26.666666666666668</v>
      </c>
      <c r="DE52">
        <f>((5/15)*100)</f>
        <v>33.333333333333329</v>
      </c>
      <c r="DF52">
        <f>((6/11)*100)</f>
        <v>54.54545454545454</v>
      </c>
      <c r="DG52">
        <f>((6/11)*100)</f>
        <v>54.54545454545454</v>
      </c>
      <c r="DH52">
        <f>((4/11)*100)</f>
        <v>36.363636363636367</v>
      </c>
      <c r="DI52">
        <f>((3/15)*100)</f>
        <v>20</v>
      </c>
      <c r="DJ52">
        <f>((7/15)*100)</f>
        <v>46.666666666666664</v>
      </c>
      <c r="DK52">
        <f>((10/15)*100)</f>
        <v>66.666666666666657</v>
      </c>
      <c r="DL52">
        <f>((5/14)*100)</f>
        <v>35.714285714285715</v>
      </c>
      <c r="DM52">
        <f>((4/14)*100)</f>
        <v>28.571428571428569</v>
      </c>
      <c r="DN52">
        <f>((12/14)*100)</f>
        <v>85.714285714285708</v>
      </c>
      <c r="DP52">
        <f>((5/10)*100)</f>
        <v>50</v>
      </c>
      <c r="DQ52">
        <f>((0/10)*100)</f>
        <v>0</v>
      </c>
      <c r="DR52">
        <f>((1/10)*100)</f>
        <v>10</v>
      </c>
      <c r="DS52">
        <f>((5/10)*100)</f>
        <v>50</v>
      </c>
      <c r="DT52">
        <f>((2/10)*100)</f>
        <v>20</v>
      </c>
      <c r="DU52">
        <f>((0/10)*100)</f>
        <v>0</v>
      </c>
      <c r="DV52">
        <f>((0/11)*100)</f>
        <v>0</v>
      </c>
      <c r="DW52">
        <f>((6/11)*100)</f>
        <v>54.54545454545454</v>
      </c>
      <c r="DX52">
        <f>((9/11)*100)</f>
        <v>81.818181818181827</v>
      </c>
      <c r="DY52">
        <f>((0/8)*100)</f>
        <v>0</v>
      </c>
      <c r="DZ52">
        <f>((0/8)*100)</f>
        <v>0</v>
      </c>
      <c r="EA52">
        <f>((8/8)*100)</f>
        <v>100</v>
      </c>
    </row>
    <row r="53" spans="1:131" x14ac:dyDescent="0.25">
      <c r="A53">
        <v>48.618656000000001</v>
      </c>
      <c r="B53">
        <v>6.2375360000000004</v>
      </c>
      <c r="C53">
        <v>54.560203000000001</v>
      </c>
      <c r="D53">
        <v>7.3364750000000001</v>
      </c>
      <c r="E53">
        <v>49.887340000000002</v>
      </c>
      <c r="F53">
        <v>5.050179</v>
      </c>
      <c r="G53">
        <v>71.782163000000011</v>
      </c>
      <c r="H53">
        <v>7.3839759999999997</v>
      </c>
      <c r="L53">
        <f>(11/200)</f>
        <v>5.5E-2</v>
      </c>
      <c r="N53">
        <f>(12/200)</f>
        <v>0.06</v>
      </c>
      <c r="P53">
        <f>(14/200)</f>
        <v>7.0000000000000007E-2</v>
      </c>
      <c r="Q53">
        <f>(14/200)</f>
        <v>7.0000000000000007E-2</v>
      </c>
      <c r="S53">
        <f>(11/200)</f>
        <v>5.5E-2</v>
      </c>
      <c r="V53">
        <f>0.055+0.07</f>
        <v>0.125</v>
      </c>
      <c r="X53">
        <f>0.06+0.055</f>
        <v>0.11499999999999999</v>
      </c>
      <c r="AA53">
        <f>SQRT((ABS($C$54-$C$53)^2+(ABS($D$54-$D$53)^2)))</f>
        <v>16.969804247000607</v>
      </c>
      <c r="AC53">
        <f>SQRT((ABS($G$54-$G$53)^2+(ABS($H$54-$H$53)^2)))</f>
        <v>18.43888761171284</v>
      </c>
      <c r="AK53">
        <f>1/0.125</f>
        <v>8</v>
      </c>
      <c r="AM53">
        <f>1/0.115</f>
        <v>8.695652173913043</v>
      </c>
      <c r="AP53">
        <f>$AA53/$V53</f>
        <v>135.75843397600485</v>
      </c>
      <c r="AR53">
        <f>$AC53/$X53</f>
        <v>160.33815314532904</v>
      </c>
      <c r="AW53">
        <f>((0.055/0.125)*100)</f>
        <v>44</v>
      </c>
      <c r="AY53">
        <f>((0.06/0.115)*100)</f>
        <v>52.173913043478258</v>
      </c>
      <c r="BB53">
        <f>((0.07/0.125)*100)</f>
        <v>56.000000000000007</v>
      </c>
      <c r="BD53">
        <f>((0.055/0.115)*100)</f>
        <v>47.826086956521735</v>
      </c>
      <c r="BF53">
        <f>ABS($B$53-$D$53)</f>
        <v>1.0989389999999997</v>
      </c>
      <c r="BG53">
        <f>ABS($F$53-$H$53)</f>
        <v>2.3337969999999997</v>
      </c>
      <c r="BM53">
        <f>SQRT((ABS($C$53-$G$54)^2+(ABS($D$53-$H$54)^2)))</f>
        <v>2.080462267962579</v>
      </c>
      <c r="BO53">
        <f>SQRT((ABS($A$53-$G$54)^2+(ABS($B$53-$H$54)^2)))</f>
        <v>5.5793938769513316</v>
      </c>
      <c r="BP53">
        <f>SQRT((ABS($C$53-$E$53)^2+(ABS($D$53-$F$53)^2)))</f>
        <v>5.2021916550993197</v>
      </c>
      <c r="BY53">
        <v>11</v>
      </c>
      <c r="BZ53">
        <v>2</v>
      </c>
      <c r="CA53">
        <v>7</v>
      </c>
      <c r="CB53">
        <v>2</v>
      </c>
      <c r="CG53">
        <v>12</v>
      </c>
      <c r="CH53">
        <v>5</v>
      </c>
      <c r="CI53">
        <v>2</v>
      </c>
      <c r="CJ53">
        <v>10</v>
      </c>
      <c r="CL53">
        <v>14</v>
      </c>
      <c r="CM53">
        <v>5</v>
      </c>
      <c r="CN53">
        <v>2</v>
      </c>
      <c r="CO53">
        <v>7</v>
      </c>
      <c r="CP53">
        <v>14</v>
      </c>
      <c r="CQ53">
        <v>5</v>
      </c>
      <c r="CR53">
        <v>6</v>
      </c>
      <c r="CS53">
        <v>4</v>
      </c>
      <c r="CX53">
        <v>11</v>
      </c>
      <c r="CY53">
        <v>1</v>
      </c>
      <c r="CZ53">
        <v>4</v>
      </c>
      <c r="DA53">
        <v>9</v>
      </c>
      <c r="DF53">
        <f>((2/11)*100)</f>
        <v>18.181818181818183</v>
      </c>
      <c r="DG53">
        <f>((7/11)*100)</f>
        <v>63.636363636363633</v>
      </c>
      <c r="DH53">
        <f>((2/11)*100)</f>
        <v>18.181818181818183</v>
      </c>
      <c r="DL53">
        <f>((5/12)*100)</f>
        <v>41.666666666666671</v>
      </c>
      <c r="DM53">
        <f>((2/12)*100)</f>
        <v>16.666666666666664</v>
      </c>
      <c r="DN53">
        <f>((10/12)*100)</f>
        <v>83.333333333333343</v>
      </c>
      <c r="DP53">
        <f>((5/14)*100)</f>
        <v>35.714285714285715</v>
      </c>
      <c r="DQ53">
        <f>((2/14)*100)</f>
        <v>14.285714285714285</v>
      </c>
      <c r="DR53">
        <f>((7/14)*100)</f>
        <v>50</v>
      </c>
      <c r="DS53">
        <f>((5/14)*100)</f>
        <v>35.714285714285715</v>
      </c>
      <c r="DT53">
        <f>((6/14)*100)</f>
        <v>42.857142857142854</v>
      </c>
      <c r="DU53">
        <f>((4/14)*100)</f>
        <v>28.571428571428569</v>
      </c>
      <c r="DY53">
        <f>((1/11)*100)</f>
        <v>9.0909090909090917</v>
      </c>
      <c r="DZ53">
        <f>((4/11)*100)</f>
        <v>36.363636363636367</v>
      </c>
      <c r="EA53">
        <f>((9/11)*100)</f>
        <v>81.818181818181827</v>
      </c>
    </row>
    <row r="54" spans="1:131" x14ac:dyDescent="0.25">
      <c r="C54">
        <v>37.601959000000008</v>
      </c>
      <c r="D54">
        <v>7.9627470000000002</v>
      </c>
      <c r="G54">
        <v>53.421207000000003</v>
      </c>
      <c r="H54">
        <v>9.0774550000000005</v>
      </c>
      <c r="BI54">
        <v>1.9644780000000002</v>
      </c>
      <c r="BJ54">
        <v>3.2497699999999998</v>
      </c>
    </row>
    <row r="55" spans="1:131" x14ac:dyDescent="0.25">
      <c r="A55" t="s">
        <v>22</v>
      </c>
      <c r="B55" t="s">
        <v>22</v>
      </c>
      <c r="C55" t="s">
        <v>22</v>
      </c>
      <c r="D55" t="s">
        <v>22</v>
      </c>
      <c r="E55" t="s">
        <v>22</v>
      </c>
      <c r="F55" t="s">
        <v>22</v>
      </c>
      <c r="G55" t="s">
        <v>22</v>
      </c>
      <c r="H55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21DC-2204-489C-AF3D-6387A29A769B}">
  <dimension ref="A1:CB1028"/>
  <sheetViews>
    <sheetView tabSelected="1" topLeftCell="AL1" workbookViewId="0">
      <selection activeCell="J431" sqref="J431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309</v>
      </c>
      <c r="BQ1" t="s">
        <v>310</v>
      </c>
      <c r="BR1" t="s">
        <v>311</v>
      </c>
      <c r="BS1" t="s">
        <v>312</v>
      </c>
      <c r="BT1" t="s">
        <v>313</v>
      </c>
      <c r="BU1" t="s">
        <v>314</v>
      </c>
      <c r="BV1" t="s">
        <v>315</v>
      </c>
      <c r="BW1" t="s">
        <v>316</v>
      </c>
      <c r="BX1" t="s">
        <v>317</v>
      </c>
      <c r="BY1" t="s">
        <v>318</v>
      </c>
      <c r="BZ1" t="s">
        <v>319</v>
      </c>
      <c r="CA1" t="s">
        <v>320</v>
      </c>
      <c r="CB1" t="s">
        <v>321</v>
      </c>
    </row>
    <row r="2" spans="1:80" x14ac:dyDescent="0.25">
      <c r="A2">
        <v>1</v>
      </c>
      <c r="Q2" t="str">
        <f>CONCATENATE(C2,E2,G2,I2)</f>
        <v/>
      </c>
      <c r="R2" t="s">
        <v>22</v>
      </c>
      <c r="T2" t="s">
        <v>293</v>
      </c>
      <c r="U2">
        <v>168</v>
      </c>
      <c r="X2" t="s">
        <v>281</v>
      </c>
      <c r="Y2" t="s">
        <v>259</v>
      </c>
      <c r="Z2">
        <f>(Z$6/Z$4)*100</f>
        <v>86.30952380952381</v>
      </c>
      <c r="AD2">
        <f>(AD$6/AD$4)*100</f>
        <v>96.174863387978135</v>
      </c>
      <c r="AF2">
        <f>(AF$8/AF$6)*100</f>
        <v>96.774193548387103</v>
      </c>
      <c r="AI2" t="s">
        <v>206</v>
      </c>
      <c r="AJ2">
        <f>COUNTIF($P:$P,0)</f>
        <v>88</v>
      </c>
      <c r="AK2">
        <f>(AJ2/AJ7)*100</f>
        <v>8.7215064420218038</v>
      </c>
      <c r="AL2">
        <f>(88/200)</f>
        <v>0.44</v>
      </c>
      <c r="AN2">
        <v>4</v>
      </c>
      <c r="AO2">
        <v>7</v>
      </c>
      <c r="AP2">
        <v>12</v>
      </c>
      <c r="AQ2">
        <v>13</v>
      </c>
      <c r="AR2">
        <v>3</v>
      </c>
      <c r="AT2">
        <f>(($AO$2-$AN$2)/($AN$3-$AN$2))</f>
        <v>0.13636363636363635</v>
      </c>
      <c r="AU2">
        <f>(($AP$2-$AN$2)/($AN$3-$AN$2))</f>
        <v>0.36363636363636365</v>
      </c>
      <c r="AV2">
        <f>(($AQ$2-$AN$2)/($AN$3-$AN$2))</f>
        <v>0.40909090909090912</v>
      </c>
      <c r="AW2">
        <f>(($AN$3-$AO$2)/($AO$3-$AO$2))</f>
        <v>0.95</v>
      </c>
      <c r="AX2">
        <f>(($AP$2-$AO$2)/($AO$3-$AO$2))</f>
        <v>0.25</v>
      </c>
      <c r="AY2">
        <f>(($AQ$2-$AO$2)/($AO$3-$AO$2))</f>
        <v>0.3</v>
      </c>
      <c r="AZ2">
        <f>(($AN$3-$AP$2)/($AP$3-$AP$2))</f>
        <v>0.63636363636363635</v>
      </c>
      <c r="BA2">
        <f>(($AO$3-$AP$2)/($AP$3-$AP$2))</f>
        <v>0.68181818181818177</v>
      </c>
      <c r="BB2">
        <f>(($AQ$2-$AP$2)/($AP$3-$AP$2))</f>
        <v>4.5454545454545456E-2</v>
      </c>
      <c r="BC2">
        <f>(($AN$3-$AQ$2)/($AQ$3-$AQ$2))</f>
        <v>0.59090909090909094</v>
      </c>
      <c r="BD2">
        <f>(($AO$3-$AQ$2)/($AQ$3-$AQ$2))</f>
        <v>0.63636363636363635</v>
      </c>
      <c r="BE2">
        <f>(($AP$3-$AQ$2)/($AQ$3-$AQ$2))</f>
        <v>0.95454545454545459</v>
      </c>
      <c r="BG2" t="s">
        <v>22</v>
      </c>
      <c r="BH2">
        <v>3</v>
      </c>
      <c r="BI2">
        <f>($BH$6-$BH$3)/200</f>
        <v>4.4999999999999998E-2</v>
      </c>
      <c r="BJ2">
        <f>($BH$36-$BH$2)/200</f>
        <v>0.84</v>
      </c>
      <c r="BK2">
        <f>SUM($BJ:$BJ)</f>
        <v>5.07</v>
      </c>
      <c r="BL2" t="s">
        <v>30</v>
      </c>
      <c r="BM2">
        <f>AVERAGE($BI:$BI)</f>
        <v>8.479166666666671E-2</v>
      </c>
      <c r="BN2">
        <f>BK4/BK2</f>
        <v>33.136094674556212</v>
      </c>
      <c r="BQ2">
        <f>(($AO$2-$AN$2)/($AN$3-$AN$2))</f>
        <v>0.13636363636363635</v>
      </c>
      <c r="BR2">
        <f>(($AP$2-$AN$2)/($AN$3-$AN$2))</f>
        <v>0.36363636363636365</v>
      </c>
      <c r="BS2">
        <f>(($AQ$2-$AN$2)/($AN$3-$AN$2))</f>
        <v>0.40909090909090912</v>
      </c>
      <c r="BT2">
        <f>1-(($AN$3-$AO$2)/($AO$3-$AO$2))</f>
        <v>5.0000000000000044E-2</v>
      </c>
      <c r="BU2">
        <f>(($AP$2-$AO$2)/($AO$3-$AO$2))</f>
        <v>0.25</v>
      </c>
      <c r="BV2">
        <f>(($AQ$2-$AO$2)/($AO$3-$AO$2))</f>
        <v>0.3</v>
      </c>
      <c r="BW2">
        <f>1-(($AN$3-$AP$2)/($AP$3-$AP$2))</f>
        <v>0.36363636363636365</v>
      </c>
      <c r="BX2">
        <f>1-(($AO$3-$AP$2)/($AP$3-$AP$2))</f>
        <v>0.31818181818181823</v>
      </c>
      <c r="BY2">
        <f>(($AQ$2-$AP$2)/($AP$3-$AP$2))</f>
        <v>4.5454545454545456E-2</v>
      </c>
      <c r="BZ2">
        <f>1-(($AN$3-$AQ$2)/($AQ$3-$AQ$2))</f>
        <v>0.40909090909090906</v>
      </c>
      <c r="CA2">
        <f>1-(($AO$3-$AQ$2)/($AQ$3-$AQ$2))</f>
        <v>0.36363636363636365</v>
      </c>
      <c r="CB2">
        <f>1-(($AP$3-$AQ$2)/($AQ$3-$AQ$2))</f>
        <v>4.5454545454545414E-2</v>
      </c>
    </row>
    <row r="3" spans="1:80" x14ac:dyDescent="0.25">
      <c r="A3">
        <v>2</v>
      </c>
      <c r="Q3" t="str">
        <f>CONCATENATE(C3,E3,G3,I3)</f>
        <v/>
      </c>
      <c r="R3">
        <v>1</v>
      </c>
      <c r="T3" t="s">
        <v>287</v>
      </c>
      <c r="U3">
        <v>14</v>
      </c>
      <c r="V3">
        <f xml:space="preserve"> (U3/U$2)*100</f>
        <v>8.3333333333333321</v>
      </c>
      <c r="X3" t="s">
        <v>281</v>
      </c>
      <c r="Y3" t="s">
        <v>260</v>
      </c>
      <c r="Z3" t="s">
        <v>247</v>
      </c>
      <c r="AB3" t="s">
        <v>281</v>
      </c>
      <c r="AC3" t="str">
        <f>CONCATENATE($R3,$R4,$R5,$R6)</f>
        <v>1234</v>
      </c>
      <c r="AD3" t="s">
        <v>247</v>
      </c>
      <c r="AF3" t="s">
        <v>249</v>
      </c>
      <c r="AI3" t="s">
        <v>207</v>
      </c>
      <c r="AJ3">
        <f>COUNTIF($P:$P,1)</f>
        <v>291</v>
      </c>
      <c r="AK3">
        <f>(AJ3/AJ7)*100</f>
        <v>28.840436075322103</v>
      </c>
      <c r="AL3">
        <f>(291/200)</f>
        <v>1.4550000000000001</v>
      </c>
      <c r="AN3">
        <v>26</v>
      </c>
      <c r="AO3">
        <v>27</v>
      </c>
      <c r="AP3">
        <v>34</v>
      </c>
      <c r="AQ3">
        <v>35</v>
      </c>
      <c r="AR3">
        <v>171</v>
      </c>
      <c r="AT3">
        <f>(($AO$3-$AN$3)/($AN$4-$AN$3))</f>
        <v>4.1666666666666664E-2</v>
      </c>
      <c r="AU3">
        <f>(($AP$3-$AN$3)/($AN$4-$AN$3))</f>
        <v>0.33333333333333331</v>
      </c>
      <c r="AV3">
        <f>(($AQ$3-$AN$3)/($AN$4-$AN$3))</f>
        <v>0.375</v>
      </c>
      <c r="AW3">
        <f>(($AN$4-$AO$4)/($AO$5-$AO$4))</f>
        <v>0.18181818181818182</v>
      </c>
      <c r="AX3">
        <f>(($AP$3-$AO$3)/($AO$4-$AO$3))</f>
        <v>0.36842105263157893</v>
      </c>
      <c r="AY3">
        <f>(($AQ$3-$AO$3)/($AO$4-$AO$3))</f>
        <v>0.42105263157894735</v>
      </c>
      <c r="AZ3">
        <f>(($AN$4-$AP$3)/($AP$4-$AP$3))</f>
        <v>0.72727272727272729</v>
      </c>
      <c r="BA3">
        <f>(($AO$4-$AP$3)/($AP$4-$AP$3))</f>
        <v>0.54545454545454541</v>
      </c>
      <c r="BB3">
        <f>(($AQ$3-$AP$3)/($AP$4-$AP$3))</f>
        <v>4.5454545454545456E-2</v>
      </c>
      <c r="BC3">
        <f>(($AN$4-$AQ$3)/($AQ$4-$AQ$3))</f>
        <v>0.7142857142857143</v>
      </c>
      <c r="BD3">
        <f>(($AO$4-$AQ$3)/($AQ$4-$AQ$3))</f>
        <v>0.52380952380952384</v>
      </c>
      <c r="BE3">
        <f>(($AP$4-$AQ$4)/($AQ$5-$AQ$4))</f>
        <v>0</v>
      </c>
      <c r="BG3">
        <v>1</v>
      </c>
      <c r="BH3">
        <v>4</v>
      </c>
      <c r="BI3">
        <f>($BH$7-$BH$4)/200</f>
        <v>9.5000000000000001E-2</v>
      </c>
      <c r="BJ3">
        <f>($BH$79-$BH$37)/200</f>
        <v>1.17</v>
      </c>
      <c r="BK3" t="s">
        <v>247</v>
      </c>
      <c r="BL3" t="s">
        <v>31</v>
      </c>
      <c r="BM3">
        <f>STDEV($BI:$BI)</f>
        <v>2.11521021921155E-2</v>
      </c>
      <c r="BQ3">
        <f>(($AO$3-$AN$3)/($AN$4-$AN$3))</f>
        <v>4.1666666666666664E-2</v>
      </c>
      <c r="BR3">
        <f>(($AP$3-$AN$3)/($AN$4-$AN$3))</f>
        <v>0.33333333333333331</v>
      </c>
      <c r="BS3">
        <f>(($AQ$3-$AN$3)/($AN$4-$AN$3))</f>
        <v>0.375</v>
      </c>
      <c r="BT3">
        <f>(($AN$4-$AO$4)/($AO$5-$AO$4))</f>
        <v>0.18181818181818182</v>
      </c>
      <c r="BU3">
        <f>(($AP$3-$AO$3)/($AO$4-$AO$3))</f>
        <v>0.36842105263157893</v>
      </c>
      <c r="BV3">
        <f>(($AQ$3-$AO$3)/($AO$4-$AO$3))</f>
        <v>0.42105263157894735</v>
      </c>
      <c r="BW3">
        <f>1-(($AN$4-$AP$3)/($AP$4-$AP$3))</f>
        <v>0.27272727272727271</v>
      </c>
      <c r="BX3">
        <f>1-(($AO$4-$AP$3)/($AP$4-$AP$3))</f>
        <v>0.45454545454545459</v>
      </c>
      <c r="BY3">
        <f>(($AQ$3-$AP$3)/($AP$4-$AP$3))</f>
        <v>4.5454545454545456E-2</v>
      </c>
      <c r="BZ3">
        <f>1-(($AN$4-$AQ$3)/($AQ$4-$AQ$3))</f>
        <v>0.2857142857142857</v>
      </c>
      <c r="CA3">
        <f>1-(($AO$4-$AQ$3)/($AQ$4-$AQ$3))</f>
        <v>0.47619047619047616</v>
      </c>
      <c r="CB3">
        <f>(($AP$4-$AQ$4)/($AQ$5-$AQ$4))</f>
        <v>0</v>
      </c>
    </row>
    <row r="4" spans="1:80" x14ac:dyDescent="0.25">
      <c r="A4">
        <v>3</v>
      </c>
      <c r="J4">
        <v>235.32041799999999</v>
      </c>
      <c r="K4" t="s">
        <v>22</v>
      </c>
      <c r="Q4" t="str">
        <f>CONCATENATE(C4,E4,G4,I4)</f>
        <v/>
      </c>
      <c r="R4">
        <v>2</v>
      </c>
      <c r="T4" t="s">
        <v>288</v>
      </c>
      <c r="U4">
        <v>0</v>
      </c>
      <c r="V4">
        <f xml:space="preserve"> (U4/U$2)*100</f>
        <v>0</v>
      </c>
      <c r="X4" t="s">
        <v>281</v>
      </c>
      <c r="Y4" t="s">
        <v>261</v>
      </c>
      <c r="Z4">
        <v>168</v>
      </c>
      <c r="AD4">
        <f>COUNTIF($R:$R,"1")+COUNTIF($R:$R,"2")+COUNTIF($R:$R,"3")+COUNTIF($R:$R,"4")+COUNTIF($R:$R,"3D")+COUNTIF($R:$R,"4D")</f>
        <v>183</v>
      </c>
      <c r="AF4">
        <f>(AF$10/(AF$8+AF$10))*100</f>
        <v>0</v>
      </c>
      <c r="AI4" t="s">
        <v>208</v>
      </c>
      <c r="AJ4">
        <f>COUNTIF($P:$P,2)</f>
        <v>539</v>
      </c>
      <c r="AK4">
        <f>(AJ4/AJ7)*100</f>
        <v>53.41922695738355</v>
      </c>
      <c r="AL4">
        <f>(539/200)</f>
        <v>2.6949999999999998</v>
      </c>
      <c r="AN4">
        <v>50</v>
      </c>
      <c r="AO4">
        <v>46</v>
      </c>
      <c r="AP4">
        <v>56</v>
      </c>
      <c r="AQ4">
        <v>56</v>
      </c>
      <c r="AR4">
        <v>174</v>
      </c>
      <c r="AT4">
        <f>(($AO$4-$AN$3)/($AN$4-$AN$3))</f>
        <v>0.83333333333333337</v>
      </c>
      <c r="AU4">
        <f>(($AP$4-$AN$4)/($AN$5-$AN$4))</f>
        <v>0.3</v>
      </c>
      <c r="AV4">
        <f>(($AQ$4-$AN$4)/($AN$5-$AN$4))</f>
        <v>0.3</v>
      </c>
      <c r="AW4">
        <f>(($AN$5-$AO$5)/($AO$6-$AO$5))</f>
        <v>0.10526315789473684</v>
      </c>
      <c r="AX4">
        <f>(($AP$4-$AO$4)/($AO$5-$AO$4))</f>
        <v>0.45454545454545453</v>
      </c>
      <c r="AY4">
        <f>(($AQ$4-$AO$4)/($AO$5-$AO$4))</f>
        <v>0.45454545454545453</v>
      </c>
      <c r="AZ4">
        <f>(($AN$5-$AP$4)/($AP$5-$AP$4))</f>
        <v>0.60869565217391308</v>
      </c>
      <c r="BA4">
        <f>(($AO$5-$AP$4)/($AP$5-$AP$4))</f>
        <v>0.52173913043478259</v>
      </c>
      <c r="BB4">
        <f>(($AQ$4-$AP$4)/($AP$5-$AP$4))</f>
        <v>0</v>
      </c>
      <c r="BC4">
        <f>(($AN$5-$AQ$4)/($AQ$5-$AQ$4))</f>
        <v>0.63636363636363635</v>
      </c>
      <c r="BD4">
        <f>(($AO$5-$AQ$4)/($AQ$5-$AQ$4))</f>
        <v>0.54545454545454541</v>
      </c>
      <c r="BE4">
        <f>(($AP$5-$AQ$5)/($AQ$6-$AQ$5))</f>
        <v>4.7619047619047616E-2</v>
      </c>
      <c r="BG4">
        <v>2</v>
      </c>
      <c r="BH4">
        <v>7</v>
      </c>
      <c r="BI4">
        <f>($BH$8-$BH$5)/200</f>
        <v>7.4999999999999997E-2</v>
      </c>
      <c r="BJ4">
        <f>($BH$119-$BH$80)/200</f>
        <v>1.165</v>
      </c>
      <c r="BK4">
        <f>COUNTA($Y:$Y)-1</f>
        <v>168</v>
      </c>
      <c r="BQ4">
        <f>1-(($AO$4-$AN$3)/($AN$4-$AN$3))</f>
        <v>0.16666666666666663</v>
      </c>
      <c r="BR4">
        <f>(($AP$4-$AN$4)/($AN$5-$AN$4))</f>
        <v>0.3</v>
      </c>
      <c r="BS4">
        <f>(($AQ$4-$AN$4)/($AN$5-$AN$4))</f>
        <v>0.3</v>
      </c>
      <c r="BT4">
        <f>(($AN$5-$AO$5)/($AO$6-$AO$5))</f>
        <v>0.10526315789473684</v>
      </c>
      <c r="BU4">
        <f>(($AP$4-$AO$4)/($AO$5-$AO$4))</f>
        <v>0.45454545454545453</v>
      </c>
      <c r="BV4">
        <f>(($AQ$4-$AO$4)/($AO$5-$AO$4))</f>
        <v>0.45454545454545453</v>
      </c>
      <c r="BW4">
        <f>1-(($AN$5-$AP$4)/($AP$5-$AP$4))</f>
        <v>0.39130434782608692</v>
      </c>
      <c r="BX4">
        <f>1-(($AO$5-$AP$4)/($AP$5-$AP$4))</f>
        <v>0.47826086956521741</v>
      </c>
      <c r="BY4">
        <f>(($AQ$4-$AP$4)/($AP$5-$AP$4))</f>
        <v>0</v>
      </c>
      <c r="BZ4">
        <f>1-(($AN$5-$AQ$4)/($AQ$5-$AQ$4))</f>
        <v>0.36363636363636365</v>
      </c>
      <c r="CA4">
        <f>1-(($AO$5-$AQ$4)/($AQ$5-$AQ$4))</f>
        <v>0.45454545454545459</v>
      </c>
      <c r="CB4">
        <f>(($AP$5-$AQ$5)/($AQ$6-$AQ$5))</f>
        <v>4.7619047619047616E-2</v>
      </c>
    </row>
    <row r="5" spans="1:80" x14ac:dyDescent="0.25">
      <c r="A5">
        <v>4</v>
      </c>
      <c r="B5">
        <v>227.90115599999999</v>
      </c>
      <c r="C5" s="2">
        <v>1</v>
      </c>
      <c r="P5">
        <v>1</v>
      </c>
      <c r="Q5" t="str">
        <f>CONCATENATE(C5,E5,G5,I5)</f>
        <v>1</v>
      </c>
      <c r="R5">
        <v>3</v>
      </c>
      <c r="T5" t="s">
        <v>289</v>
      </c>
      <c r="U5">
        <v>1</v>
      </c>
      <c r="V5">
        <f xml:space="preserve"> (U5/U$2)*100</f>
        <v>0.59523809523809523</v>
      </c>
      <c r="X5" t="s">
        <v>281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90</v>
      </c>
      <c r="AK5">
        <f>(AJ5/AJ7)*100</f>
        <v>8.9197224975222991</v>
      </c>
      <c r="AL5">
        <f>(90/200)</f>
        <v>0.45</v>
      </c>
      <c r="AN5">
        <v>70</v>
      </c>
      <c r="AO5">
        <v>68</v>
      </c>
      <c r="AP5">
        <v>79</v>
      </c>
      <c r="AQ5">
        <v>78</v>
      </c>
      <c r="AR5">
        <v>408</v>
      </c>
      <c r="AT5">
        <f>(($AO$5-$AN$4)/($AN$5-$AN$4))</f>
        <v>0.9</v>
      </c>
      <c r="AU5">
        <f>(($AP$5-$AN$5)/($AN$6-$AN$5))</f>
        <v>0.42857142857142855</v>
      </c>
      <c r="AV5">
        <f>(($AQ$5-$AN$5)/($AN$6-$AN$5))</f>
        <v>0.38095238095238093</v>
      </c>
      <c r="AW5">
        <f>(($AN$6-$AO$6)/($AO$7-$AO$6))</f>
        <v>0.18181818181818182</v>
      </c>
      <c r="AX5">
        <f>(($AP$5-$AO$5)/($AO$6-$AO$5))</f>
        <v>0.57894736842105265</v>
      </c>
      <c r="AY5">
        <f>(($AQ$5-$AO$5)/($AO$6-$AO$5))</f>
        <v>0.52631578947368418</v>
      </c>
      <c r="AZ5">
        <f>(($AN$6-$AP$5)/($AP$6-$AP$5))</f>
        <v>0.66666666666666663</v>
      </c>
      <c r="BA5">
        <f>(($AO$6-$AP$5)/($AP$6-$AP$5))</f>
        <v>0.44444444444444442</v>
      </c>
      <c r="BB5">
        <f>(($AQ$5-$AP$4)/($AP$5-$AP$4))</f>
        <v>0.95652173913043481</v>
      </c>
      <c r="BC5">
        <f>(($AN$6-$AQ$5)/($AQ$6-$AQ$5))</f>
        <v>0.61904761904761907</v>
      </c>
      <c r="BD5">
        <f>(($AO$6-$AQ$5)/($AQ$6-$AQ$5))</f>
        <v>0.42857142857142855</v>
      </c>
      <c r="BE5">
        <f>(($AP$6-$AQ$5)/($AQ$6-$AQ$5))</f>
        <v>0.90476190476190477</v>
      </c>
      <c r="BG5">
        <v>3</v>
      </c>
      <c r="BH5">
        <v>12</v>
      </c>
      <c r="BI5">
        <f>($BH$9-$BH$6)/200</f>
        <v>0.105</v>
      </c>
      <c r="BJ5">
        <f>($BH$158-$BH$120)/200</f>
        <v>0.995</v>
      </c>
      <c r="BQ5">
        <f>1-(($AO$5-$AN$4)/($AN$5-$AN$4))</f>
        <v>9.9999999999999978E-2</v>
      </c>
      <c r="BR5">
        <f>(($AP$5-$AN$5)/($AN$6-$AN$5))</f>
        <v>0.42857142857142855</v>
      </c>
      <c r="BS5">
        <f>(($AQ$5-$AN$5)/($AN$6-$AN$5))</f>
        <v>0.38095238095238093</v>
      </c>
      <c r="BT5">
        <f>(($AN$6-$AO$6)/($AO$7-$AO$6))</f>
        <v>0.18181818181818182</v>
      </c>
      <c r="BU5">
        <f>1-(($AP$5-$AO$5)/($AO$6-$AO$5))</f>
        <v>0.42105263157894735</v>
      </c>
      <c r="BV5">
        <f>1-(($AQ$5-$AO$5)/($AO$6-$AO$5))</f>
        <v>0.47368421052631582</v>
      </c>
      <c r="BW5">
        <f>1-(($AN$6-$AP$5)/($AP$6-$AP$5))</f>
        <v>0.33333333333333337</v>
      </c>
      <c r="BX5">
        <f>(($AO$6-$AP$5)/($AP$6-$AP$5))</f>
        <v>0.44444444444444442</v>
      </c>
      <c r="BY5">
        <f>1-(($AQ$5-$AP$4)/($AP$5-$AP$4))</f>
        <v>4.3478260869565188E-2</v>
      </c>
      <c r="BZ5">
        <f>1-(($AN$6-$AQ$5)/($AQ$6-$AQ$5))</f>
        <v>0.38095238095238093</v>
      </c>
      <c r="CA5">
        <f>(($AO$6-$AQ$5)/($AQ$6-$AQ$5))</f>
        <v>0.42857142857142855</v>
      </c>
      <c r="CB5">
        <f>1-(($AP$6-$AQ$5)/($AQ$6-$AQ$5))</f>
        <v>9.5238095238095233E-2</v>
      </c>
    </row>
    <row r="6" spans="1:80" x14ac:dyDescent="0.25">
      <c r="A6">
        <v>5</v>
      </c>
      <c r="B6">
        <v>227.97187099999999</v>
      </c>
      <c r="C6" s="2">
        <v>1</v>
      </c>
      <c r="P6">
        <v>1</v>
      </c>
      <c r="Q6" t="str">
        <f>CONCATENATE(C6,E6,G6,I6)</f>
        <v>1</v>
      </c>
      <c r="R6">
        <v>4</v>
      </c>
      <c r="T6" t="s">
        <v>290</v>
      </c>
      <c r="U6">
        <v>74</v>
      </c>
      <c r="V6">
        <f xml:space="preserve"> (U6/U$2)*100</f>
        <v>44.047619047619044</v>
      </c>
      <c r="X6" t="s">
        <v>281</v>
      </c>
      <c r="Y6" t="s">
        <v>259</v>
      </c>
      <c r="Z6">
        <v>145</v>
      </c>
      <c r="AD6">
        <v>176</v>
      </c>
      <c r="AF6">
        <f>COUNTIF($R:$R,1)+COUNTIF($R:$R,2)</f>
        <v>93</v>
      </c>
      <c r="AI6" t="s">
        <v>210</v>
      </c>
      <c r="AJ6">
        <f>COUNTIF($P:$P,4)</f>
        <v>1</v>
      </c>
      <c r="AK6">
        <f>(AJ6/AJ7)*100</f>
        <v>9.9108027750247768E-2</v>
      </c>
      <c r="AL6">
        <f>(1/200)</f>
        <v>5.0000000000000001E-3</v>
      </c>
      <c r="AN6">
        <v>91</v>
      </c>
      <c r="AO6">
        <v>87</v>
      </c>
      <c r="AP6">
        <v>97</v>
      </c>
      <c r="AQ6">
        <v>99</v>
      </c>
      <c r="AR6">
        <v>411</v>
      </c>
      <c r="AT6">
        <f>(($AO$6-$AN$5)/($AN$6-$AN$5))</f>
        <v>0.80952380952380953</v>
      </c>
      <c r="AU6">
        <f>(($AP$6-$AN$6)/($AN$7-$AN$6))</f>
        <v>0.2608695652173913</v>
      </c>
      <c r="AV6">
        <f>(($AQ$6-$AN$6)/($AN$7-$AN$6))</f>
        <v>0.34782608695652173</v>
      </c>
      <c r="AW6">
        <f>(($AN$7-$AO$7)/($AO$8-$AO$7))</f>
        <v>0.25</v>
      </c>
      <c r="AX6">
        <f>(($AP$6-$AO$6)/($AO$7-$AO$6))</f>
        <v>0.45454545454545453</v>
      </c>
      <c r="AY6">
        <f>(($AQ$6-$AO$6)/($AO$7-$AO$6))</f>
        <v>0.54545454545454541</v>
      </c>
      <c r="AZ6">
        <f>(($AN$7-$AP$6)/($AP$7-$AP$6))</f>
        <v>0.73913043478260865</v>
      </c>
      <c r="BA6">
        <f>(($AO$7-$AP$6)/($AP$7-$AP$6))</f>
        <v>0.52173913043478259</v>
      </c>
      <c r="BB6">
        <f>(($AQ$6-$AP$6)/($AP$7-$AP$6))</f>
        <v>8.6956521739130432E-2</v>
      </c>
      <c r="BC6">
        <f>(($AN$7-$AQ$6)/($AQ$7-$AQ$6))</f>
        <v>0.7142857142857143</v>
      </c>
      <c r="BD6">
        <f>(($AO$7-$AQ$6)/($AQ$7-$AQ$6))</f>
        <v>0.47619047619047616</v>
      </c>
      <c r="BE6">
        <f>(($AP$7-$AQ$7)/($AQ$8-$AQ$7))</f>
        <v>0</v>
      </c>
      <c r="BG6">
        <v>4</v>
      </c>
      <c r="BH6">
        <v>13</v>
      </c>
      <c r="BI6">
        <f>($BH$10-$BH$7)/200</f>
        <v>4.4999999999999998E-2</v>
      </c>
      <c r="BJ6">
        <f>($BH$194-$BH$159)/200</f>
        <v>0.9</v>
      </c>
      <c r="BQ6">
        <f>1-(($AO$6-$AN$5)/($AN$6-$AN$5))</f>
        <v>0.19047619047619047</v>
      </c>
      <c r="BR6">
        <f>(($AP$6-$AN$6)/($AN$7-$AN$6))</f>
        <v>0.2608695652173913</v>
      </c>
      <c r="BS6">
        <f>(($AQ$6-$AN$6)/($AN$7-$AN$6))</f>
        <v>0.34782608695652173</v>
      </c>
      <c r="BT6">
        <f>(($AN$7-$AO$7)/($AO$8-$AO$7))</f>
        <v>0.25</v>
      </c>
      <c r="BU6">
        <f>(($AP$6-$AO$6)/($AO$7-$AO$6))</f>
        <v>0.45454545454545453</v>
      </c>
      <c r="BV6">
        <f>1-(($AQ$6-$AO$6)/($AO$7-$AO$6))</f>
        <v>0.45454545454545459</v>
      </c>
      <c r="BW6">
        <f>1-(($AN$7-$AP$6)/($AP$7-$AP$6))</f>
        <v>0.26086956521739135</v>
      </c>
      <c r="BX6">
        <f>1-(($AO$7-$AP$6)/($AP$7-$AP$6))</f>
        <v>0.47826086956521741</v>
      </c>
      <c r="BY6">
        <f>(($AQ$6-$AP$6)/($AP$7-$AP$6))</f>
        <v>8.6956521739130432E-2</v>
      </c>
      <c r="BZ6">
        <f>1-(($AN$7-$AQ$6)/($AQ$7-$AQ$6))</f>
        <v>0.2857142857142857</v>
      </c>
      <c r="CA6">
        <f>(($AO$7-$AQ$6)/($AQ$7-$AQ$6))</f>
        <v>0.47619047619047616</v>
      </c>
      <c r="CB6">
        <f>(($AP$7-$AQ$7)/($AQ$8-$AQ$7))</f>
        <v>0</v>
      </c>
    </row>
    <row r="7" spans="1:80" x14ac:dyDescent="0.25">
      <c r="A7">
        <v>6</v>
      </c>
      <c r="B7">
        <v>227.91608500000001</v>
      </c>
      <c r="C7" s="2">
        <v>1</v>
      </c>
      <c r="P7">
        <v>1</v>
      </c>
      <c r="Q7" t="str">
        <f>CONCATENATE(C7,E7,G7,I7)</f>
        <v>1</v>
      </c>
      <c r="R7">
        <v>1</v>
      </c>
      <c r="T7" t="s">
        <v>291</v>
      </c>
      <c r="U7">
        <v>2</v>
      </c>
      <c r="V7">
        <f xml:space="preserve"> (U7/U$2)*100</f>
        <v>1.1904761904761905</v>
      </c>
      <c r="X7" t="s">
        <v>282</v>
      </c>
      <c r="Y7" t="s">
        <v>263</v>
      </c>
      <c r="AB7" t="s">
        <v>281</v>
      </c>
      <c r="AC7" t="str">
        <f>CONCATENATE($R7,$R8,$R9,$R10)</f>
        <v>1234</v>
      </c>
      <c r="AF7" t="s">
        <v>251</v>
      </c>
      <c r="AI7" t="s">
        <v>211</v>
      </c>
      <c r="AJ7">
        <f>COUNT($P:$P)</f>
        <v>1009</v>
      </c>
      <c r="AN7">
        <v>114</v>
      </c>
      <c r="AO7">
        <v>109</v>
      </c>
      <c r="AP7">
        <v>120</v>
      </c>
      <c r="AQ7">
        <v>120</v>
      </c>
      <c r="AR7">
        <v>644</v>
      </c>
      <c r="AT7">
        <f>(($AO$7-$AN$6)/($AN$7-$AN$6))</f>
        <v>0.78260869565217395</v>
      </c>
      <c r="AU7">
        <f>(($AP$7-$AN$7)/($AN$8-$AN$7))</f>
        <v>0.27272727272727271</v>
      </c>
      <c r="AV7">
        <f>(($AQ$7-$AN$7)/($AN$8-$AN$7))</f>
        <v>0.27272727272727271</v>
      </c>
      <c r="AW7">
        <f>(($AN$8-$AO$8)/($AO$9-$AO$8))</f>
        <v>0.35</v>
      </c>
      <c r="AX7">
        <f>(($AP$7-$AO$7)/($AO$8-$AO$7))</f>
        <v>0.55000000000000004</v>
      </c>
      <c r="AY7">
        <f>(($AQ$7-$AO$7)/($AO$8-$AO$7))</f>
        <v>0.55000000000000004</v>
      </c>
      <c r="AZ7">
        <f>(($AN$8-$AP$7)/($AP$8-$AP$7))</f>
        <v>0.66666666666666663</v>
      </c>
      <c r="BA7">
        <f>(($AO$8-$AP$7)/($AP$8-$AP$7))</f>
        <v>0.375</v>
      </c>
      <c r="BB7">
        <f>(($AQ$7-$AP$7)/($AP$8-$AP$7))</f>
        <v>0</v>
      </c>
      <c r="BC7">
        <f>(($AN$8-$AQ$7)/($AQ$8-$AQ$7))</f>
        <v>0.76190476190476186</v>
      </c>
      <c r="BD7">
        <f>(($AO$8-$AQ$7)/($AQ$8-$AQ$7))</f>
        <v>0.42857142857142855</v>
      </c>
      <c r="BE7">
        <f>(($AP$8-$AQ$8)/($AQ$9-$AQ$8))</f>
        <v>0.12</v>
      </c>
      <c r="BG7">
        <v>1</v>
      </c>
      <c r="BH7">
        <v>26</v>
      </c>
      <c r="BI7">
        <f>($BH$11-$BH$8)/200</f>
        <v>9.5000000000000001E-2</v>
      </c>
      <c r="BQ7">
        <f>1-(($AO$7-$AN$6)/($AN$7-$AN$6))</f>
        <v>0.21739130434782605</v>
      </c>
      <c r="BR7">
        <f>(($AP$7-$AN$7)/($AN$8-$AN$7))</f>
        <v>0.27272727272727271</v>
      </c>
      <c r="BS7">
        <f>(($AQ$7-$AN$7)/($AN$8-$AN$7))</f>
        <v>0.27272727272727271</v>
      </c>
      <c r="BT7">
        <f>(($AN$8-$AO$8)/($AO$9-$AO$8))</f>
        <v>0.35</v>
      </c>
      <c r="BU7">
        <f>1-(($AP$7-$AO$7)/($AO$8-$AO$7))</f>
        <v>0.44999999999999996</v>
      </c>
      <c r="BV7">
        <f>1-(($AQ$7-$AO$7)/($AO$8-$AO$7))</f>
        <v>0.44999999999999996</v>
      </c>
      <c r="BW7">
        <f>1-(($AN$8-$AP$7)/($AP$8-$AP$7))</f>
        <v>0.33333333333333337</v>
      </c>
      <c r="BX7">
        <f>(($AO$8-$AP$7)/($AP$8-$AP$7))</f>
        <v>0.375</v>
      </c>
      <c r="BY7">
        <f>(($AQ$7-$AP$7)/($AP$8-$AP$7))</f>
        <v>0</v>
      </c>
      <c r="BZ7">
        <f>1-(($AN$8-$AQ$7)/($AQ$8-$AQ$7))</f>
        <v>0.23809523809523814</v>
      </c>
      <c r="CA7">
        <f>(($AO$8-$AQ$7)/($AQ$8-$AQ$7))</f>
        <v>0.42857142857142855</v>
      </c>
      <c r="CB7">
        <f>(($AP$8-$AQ$8)/($AQ$9-$AQ$8))</f>
        <v>0.12</v>
      </c>
    </row>
    <row r="8" spans="1:80" x14ac:dyDescent="0.25">
      <c r="A8">
        <v>7</v>
      </c>
      <c r="B8">
        <v>227.91713200000001</v>
      </c>
      <c r="C8" s="2">
        <v>1</v>
      </c>
      <c r="D8">
        <v>225.16070099999999</v>
      </c>
      <c r="E8" s="3">
        <v>2</v>
      </c>
      <c r="P8">
        <v>2</v>
      </c>
      <c r="Q8" t="str">
        <f>CONCATENATE(C8,E8,G8,I8)</f>
        <v>12</v>
      </c>
      <c r="R8">
        <v>2</v>
      </c>
      <c r="T8" t="s">
        <v>292</v>
      </c>
      <c r="U8">
        <v>54</v>
      </c>
      <c r="V8">
        <f xml:space="preserve"> (U8/U$2)*100</f>
        <v>32.142857142857146</v>
      </c>
      <c r="X8" t="s">
        <v>283</v>
      </c>
      <c r="Y8" t="s">
        <v>264</v>
      </c>
      <c r="AF8">
        <f>COUNTIF($R:$R,3)+COUNTIF($R:$R,4)</f>
        <v>90</v>
      </c>
      <c r="AN8">
        <v>136</v>
      </c>
      <c r="AO8">
        <v>129</v>
      </c>
      <c r="AP8">
        <v>144</v>
      </c>
      <c r="AQ8">
        <v>141</v>
      </c>
      <c r="AR8">
        <v>646</v>
      </c>
      <c r="AT8">
        <f>(($AO$8-$AN$7)/($AN$8-$AN$7))</f>
        <v>0.68181818181818177</v>
      </c>
      <c r="AU8">
        <f>(($AP$8-$AN$8)/($AN$9-$AN$8))</f>
        <v>0.4</v>
      </c>
      <c r="AV8">
        <f>(($AQ$8-$AN$8)/($AN$9-$AN$8))</f>
        <v>0.25</v>
      </c>
      <c r="AW8">
        <f>(($AN$9-$AO$9)/($AO$10-$AO$9))</f>
        <v>0.35</v>
      </c>
      <c r="AX8">
        <f>(($AP$8-$AO$8)/($AO$9-$AO$8))</f>
        <v>0.75</v>
      </c>
      <c r="AY8">
        <f>(($AQ$8-$AO$8)/($AO$9-$AO$8))</f>
        <v>0.6</v>
      </c>
      <c r="AZ8">
        <f>(($AN$9-$AP$8)/($AP$9-$AP$8))</f>
        <v>0.52173913043478259</v>
      </c>
      <c r="BA8">
        <f>(($AO$9-$AP$8)/($AP$9-$AP$8))</f>
        <v>0.21739130434782608</v>
      </c>
      <c r="BB8">
        <f>(($AQ$8-$AP$7)/($AP$8-$AP$7))</f>
        <v>0.875</v>
      </c>
      <c r="BC8">
        <f>(($AN$9-$AQ$8)/($AQ$9-$AQ$8))</f>
        <v>0.6</v>
      </c>
      <c r="BD8">
        <f>(($AO$9-$AQ$8)/($AQ$9-$AQ$8))</f>
        <v>0.32</v>
      </c>
      <c r="BG8">
        <v>2</v>
      </c>
      <c r="BH8">
        <v>27</v>
      </c>
      <c r="BI8">
        <f>($BH$12-$BH$9)/200</f>
        <v>0.08</v>
      </c>
      <c r="BQ8">
        <f>1-(($AO$8-$AN$7)/($AN$8-$AN$7))</f>
        <v>0.31818181818181823</v>
      </c>
      <c r="BR8">
        <f>(($AP$8-$AN$8)/($AN$9-$AN$8))</f>
        <v>0.4</v>
      </c>
      <c r="BS8">
        <f>(($AQ$8-$AN$8)/($AN$9-$AN$8))</f>
        <v>0.25</v>
      </c>
      <c r="BT8">
        <f>(($AN$9-$AO$9)/($AO$10-$AO$9))</f>
        <v>0.35</v>
      </c>
      <c r="BU8">
        <f>1-(($AP$8-$AO$8)/($AO$9-$AO$8))</f>
        <v>0.25</v>
      </c>
      <c r="BV8">
        <f>1-(($AQ$8-$AO$8)/($AO$9-$AO$8))</f>
        <v>0.4</v>
      </c>
      <c r="BW8">
        <f>1-(($AN$9-$AP$8)/($AP$9-$AP$8))</f>
        <v>0.47826086956521741</v>
      </c>
      <c r="BX8">
        <f>(($AO$9-$AP$8)/($AP$9-$AP$8))</f>
        <v>0.21739130434782608</v>
      </c>
      <c r="BY8">
        <f>1-(($AQ$8-$AP$7)/($AP$8-$AP$7))</f>
        <v>0.125</v>
      </c>
      <c r="BZ8">
        <f>1-(($AN$9-$AQ$8)/($AQ$9-$AQ$8))</f>
        <v>0.4</v>
      </c>
      <c r="CA8">
        <f>(($AO$9-$AQ$8)/($AQ$9-$AQ$8))</f>
        <v>0.32</v>
      </c>
    </row>
    <row r="9" spans="1:80" x14ac:dyDescent="0.25">
      <c r="A9">
        <v>8</v>
      </c>
      <c r="B9">
        <v>227.952281</v>
      </c>
      <c r="C9" s="2">
        <v>1</v>
      </c>
      <c r="D9">
        <v>225.160596</v>
      </c>
      <c r="E9" s="3">
        <v>2</v>
      </c>
      <c r="P9">
        <v>2</v>
      </c>
      <c r="Q9" t="str">
        <f>CONCATENATE(C9,E9,G9,I9)</f>
        <v>12</v>
      </c>
      <c r="R9">
        <v>3</v>
      </c>
      <c r="T9" t="s">
        <v>282</v>
      </c>
      <c r="U9">
        <v>23</v>
      </c>
      <c r="V9">
        <f xml:space="preserve"> (U9/U$2)*100</f>
        <v>13.690476190476192</v>
      </c>
      <c r="X9" t="s">
        <v>283</v>
      </c>
      <c r="Y9" t="s">
        <v>265</v>
      </c>
      <c r="AF9" t="s">
        <v>252</v>
      </c>
      <c r="AN9">
        <v>156</v>
      </c>
      <c r="AO9">
        <v>149</v>
      </c>
      <c r="AP9">
        <v>167</v>
      </c>
      <c r="AQ9">
        <v>166</v>
      </c>
      <c r="AR9">
        <v>845</v>
      </c>
      <c r="AT9">
        <f>(($AO$9-$AN$8)/($AN$9-$AN$8))</f>
        <v>0.65</v>
      </c>
      <c r="AX9">
        <f>(($AP$9-$AO$9)/($AO$10-$AO$9))</f>
        <v>0.9</v>
      </c>
      <c r="AY9">
        <f>(($AQ$9-$AO$9)/($AO$10-$AO$9))</f>
        <v>0.85</v>
      </c>
      <c r="BB9">
        <f>(($AQ$9-$AP$8)/($AP$9-$AP$8))</f>
        <v>0.95652173913043481</v>
      </c>
      <c r="BG9">
        <v>3</v>
      </c>
      <c r="BH9">
        <v>34</v>
      </c>
      <c r="BI9">
        <f>($BH$13-$BH$10)/200</f>
        <v>0.105</v>
      </c>
      <c r="BQ9">
        <f>1-(($AO$9-$AN$8)/($AN$9-$AN$8))</f>
        <v>0.35</v>
      </c>
      <c r="BU9">
        <f>1-(($AP$9-$AO$9)/($AO$10-$AO$9))</f>
        <v>9.9999999999999978E-2</v>
      </c>
      <c r="BV9">
        <f>1-(($AQ$9-$AO$9)/($AO$10-$AO$9))</f>
        <v>0.15000000000000002</v>
      </c>
      <c r="BY9">
        <f>1-(($AQ$9-$AP$8)/($AP$9-$AP$8))</f>
        <v>4.3478260869565188E-2</v>
      </c>
    </row>
    <row r="10" spans="1:80" x14ac:dyDescent="0.25">
      <c r="A10">
        <v>9</v>
      </c>
      <c r="B10">
        <v>227.97108399999999</v>
      </c>
      <c r="C10" s="2">
        <v>1</v>
      </c>
      <c r="D10">
        <v>225.16955300000001</v>
      </c>
      <c r="E10" s="3">
        <v>2</v>
      </c>
      <c r="P10">
        <v>2</v>
      </c>
      <c r="Q10" t="str">
        <f>CONCATENATE(C10,E10,G10,I10)</f>
        <v>12</v>
      </c>
      <c r="R10">
        <v>4</v>
      </c>
      <c r="X10" t="s">
        <v>283</v>
      </c>
      <c r="Y10" t="s">
        <v>266</v>
      </c>
      <c r="AF10">
        <v>0</v>
      </c>
      <c r="AN10">
        <v>184</v>
      </c>
      <c r="AO10">
        <v>169</v>
      </c>
      <c r="AP10">
        <v>189</v>
      </c>
      <c r="AQ10">
        <v>189</v>
      </c>
      <c r="AR10">
        <v>847</v>
      </c>
      <c r="BG10">
        <v>4</v>
      </c>
      <c r="BH10">
        <v>35</v>
      </c>
      <c r="BI10">
        <f>($BH$14-$BH$11)/200</f>
        <v>0.05</v>
      </c>
    </row>
    <row r="11" spans="1:80" x14ac:dyDescent="0.25">
      <c r="A11">
        <v>10</v>
      </c>
      <c r="B11">
        <v>227.99161799999999</v>
      </c>
      <c r="C11" s="2">
        <v>1</v>
      </c>
      <c r="D11">
        <v>225.17049599999999</v>
      </c>
      <c r="E11" s="3">
        <v>2</v>
      </c>
      <c r="P11">
        <v>2</v>
      </c>
      <c r="Q11" t="str">
        <f>CONCATENATE(C11,E11,G11,I11)</f>
        <v>12</v>
      </c>
      <c r="R11">
        <v>2</v>
      </c>
      <c r="X11" t="s">
        <v>283</v>
      </c>
      <c r="Y11" t="s">
        <v>267</v>
      </c>
      <c r="AB11" t="s">
        <v>283</v>
      </c>
      <c r="AC11" t="str">
        <f>CONCATENATE($R11,$R12,$R13,$R14)</f>
        <v>2134</v>
      </c>
      <c r="AF11" t="s">
        <v>253</v>
      </c>
      <c r="AN11">
        <v>207</v>
      </c>
      <c r="AO11">
        <v>175</v>
      </c>
      <c r="AP11">
        <v>213</v>
      </c>
      <c r="AQ11">
        <v>212</v>
      </c>
      <c r="AR11">
        <v>1027</v>
      </c>
      <c r="BG11">
        <v>2</v>
      </c>
      <c r="BH11">
        <v>46</v>
      </c>
      <c r="BI11">
        <f>($BH$15-$BH$12)/200</f>
        <v>0.09</v>
      </c>
    </row>
    <row r="12" spans="1:80" x14ac:dyDescent="0.25">
      <c r="A12">
        <v>11</v>
      </c>
      <c r="B12">
        <v>227.927818</v>
      </c>
      <c r="C12" s="2">
        <v>1</v>
      </c>
      <c r="D12">
        <v>225.12220099999999</v>
      </c>
      <c r="E12" s="3">
        <v>2</v>
      </c>
      <c r="P12">
        <v>2</v>
      </c>
      <c r="Q12" t="str">
        <f>CONCATENATE(C12,E12,G12,I12)</f>
        <v>12</v>
      </c>
      <c r="R12">
        <v>1</v>
      </c>
      <c r="X12" t="s">
        <v>283</v>
      </c>
      <c r="Y12" t="s">
        <v>264</v>
      </c>
      <c r="AF12">
        <v>0</v>
      </c>
      <c r="AN12">
        <v>229</v>
      </c>
      <c r="AO12">
        <v>203</v>
      </c>
      <c r="AP12">
        <v>240</v>
      </c>
      <c r="AQ12">
        <v>237</v>
      </c>
      <c r="AT12">
        <f>(($AO$12-$AN$10)/($AN$11-$AN$10))</f>
        <v>0.82608695652173914</v>
      </c>
      <c r="AU12">
        <f>(($AP$10-$AN$10)/($AN$11-$AN$10))</f>
        <v>0.21739130434782608</v>
      </c>
      <c r="AV12">
        <f>(($AQ$10-$AN$10)/($AN$11-$AN$10))</f>
        <v>0.21739130434782608</v>
      </c>
      <c r="AW12">
        <f>(($AN$10-$AO$11)/($AO$12-$AO$11))</f>
        <v>0.32142857142857145</v>
      </c>
      <c r="AX12">
        <f>(($AP$10-$AO$11)/($AO$12-$AO$11))</f>
        <v>0.5</v>
      </c>
      <c r="AY12">
        <f>(($AQ$10-$AO$11)/($AO$12-$AO$11))</f>
        <v>0.5</v>
      </c>
      <c r="AZ12">
        <f>(($AN$11-$AP$10)/($AP$11-$AP$10))</f>
        <v>0.75</v>
      </c>
      <c r="BA12">
        <f>(($AO$12-$AP$10)/($AP$11-$AP$10))</f>
        <v>0.58333333333333337</v>
      </c>
      <c r="BB12">
        <f>(($AQ$10-$AP$10)/($AP$11-$AP$10))</f>
        <v>0</v>
      </c>
      <c r="BC12">
        <f>(($AN$11-$AQ$10)/($AQ$11-$AQ$10))</f>
        <v>0.78260869565217395</v>
      </c>
      <c r="BD12">
        <f>(($AO$12-$AQ$10)/($AQ$11-$AQ$10))</f>
        <v>0.60869565217391308</v>
      </c>
      <c r="BE12">
        <f>(($AP$10-$AQ$10)/($AQ$11-$AQ$10))</f>
        <v>0</v>
      </c>
      <c r="BG12">
        <v>1</v>
      </c>
      <c r="BH12">
        <v>50</v>
      </c>
      <c r="BI12">
        <f>($BH$16-$BH$13)/200</f>
        <v>7.0000000000000007E-2</v>
      </c>
      <c r="BQ12">
        <f>1-(($AO$12-$AN$10)/($AN$11-$AN$10))</f>
        <v>0.17391304347826086</v>
      </c>
      <c r="BR12">
        <f>(($AP$10-$AN$10)/($AN$11-$AN$10))</f>
        <v>0.21739130434782608</v>
      </c>
      <c r="BS12">
        <f>(($AQ$10-$AN$10)/($AN$11-$AN$10))</f>
        <v>0.21739130434782608</v>
      </c>
      <c r="BT12">
        <f>(($AN$10-$AO$11)/($AO$12-$AO$11))</f>
        <v>0.32142857142857145</v>
      </c>
      <c r="BU12">
        <f>(($AP$10-$AO$11)/($AO$12-$AO$11))</f>
        <v>0.5</v>
      </c>
      <c r="BV12">
        <f>(($AQ$10-$AO$11)/($AO$12-$AO$11))</f>
        <v>0.5</v>
      </c>
      <c r="BW12">
        <f>1-(($AN$11-$AP$10)/($AP$11-$AP$10))</f>
        <v>0.25</v>
      </c>
      <c r="BX12">
        <f>1-(($AO$12-$AP$10)/($AP$11-$AP$10))</f>
        <v>0.41666666666666663</v>
      </c>
      <c r="BY12">
        <f>(($AQ$10-$AP$10)/($AP$11-$AP$10))</f>
        <v>0</v>
      </c>
      <c r="BZ12">
        <f>1-(($AN$11-$AQ$10)/($AQ$11-$AQ$10))</f>
        <v>0.21739130434782605</v>
      </c>
      <c r="CA12">
        <f>1-(($AO$12-$AQ$10)/($AQ$11-$AQ$10))</f>
        <v>0.39130434782608692</v>
      </c>
      <c r="CB12">
        <f>(($AP$10-$AQ$10)/($AQ$11-$AQ$10))</f>
        <v>0</v>
      </c>
    </row>
    <row r="13" spans="1:80" x14ac:dyDescent="0.25">
      <c r="A13">
        <v>12</v>
      </c>
      <c r="B13">
        <v>227.90115599999999</v>
      </c>
      <c r="C13" s="2">
        <v>1</v>
      </c>
      <c r="D13">
        <v>225.01607799999999</v>
      </c>
      <c r="E13" s="3">
        <v>2</v>
      </c>
      <c r="F13">
        <v>227.82143300000001</v>
      </c>
      <c r="G13" s="4">
        <v>3</v>
      </c>
      <c r="P13">
        <v>3</v>
      </c>
      <c r="Q13" t="str">
        <f>CONCATENATE(C13,E13,G13,I13)</f>
        <v>123</v>
      </c>
      <c r="R13">
        <v>3</v>
      </c>
      <c r="X13" t="s">
        <v>282</v>
      </c>
      <c r="Y13" t="s">
        <v>268</v>
      </c>
      <c r="AF13" t="s">
        <v>254</v>
      </c>
      <c r="AN13">
        <v>254</v>
      </c>
      <c r="AO13">
        <v>226</v>
      </c>
      <c r="AP13">
        <v>260</v>
      </c>
      <c r="AQ13">
        <v>259</v>
      </c>
      <c r="AT13">
        <f>(($AO$13-$AN$11)/($AN$12-$AN$11))</f>
        <v>0.86363636363636365</v>
      </c>
      <c r="AU13">
        <f>(($AP$11-$AN$11)/($AN$12-$AN$11))</f>
        <v>0.27272727272727271</v>
      </c>
      <c r="AV13">
        <f>(($AQ$11-$AN$11)/($AN$12-$AN$11))</f>
        <v>0.22727272727272727</v>
      </c>
      <c r="AW13">
        <f>(($AN$11-$AO$12)/($AO$13-$AO$12))</f>
        <v>0.17391304347826086</v>
      </c>
      <c r="AX13">
        <f>(($AP$11-$AO$12)/($AO$13-$AO$12))</f>
        <v>0.43478260869565216</v>
      </c>
      <c r="AY13">
        <f>(($AQ$11-$AO$12)/($AO$13-$AO$12))</f>
        <v>0.39130434782608697</v>
      </c>
      <c r="AZ13">
        <f>(($AN$12-$AP$11)/($AP$12-$AP$11))</f>
        <v>0.59259259259259256</v>
      </c>
      <c r="BA13">
        <f>(($AO$13-$AP$11)/($AP$12-$AP$11))</f>
        <v>0.48148148148148145</v>
      </c>
      <c r="BB13">
        <f>(($AQ$11-$AP$10)/($AP$11-$AP$10))</f>
        <v>0.95833333333333337</v>
      </c>
      <c r="BC13">
        <f>(($AN$12-$AQ$11)/($AQ$12-$AQ$11))</f>
        <v>0.68</v>
      </c>
      <c r="BD13">
        <f>(($AO$13-$AQ$11)/($AQ$12-$AQ$11))</f>
        <v>0.56000000000000005</v>
      </c>
      <c r="BE13">
        <f>(($AP$11-$AQ$11)/($AQ$12-$AQ$11))</f>
        <v>0.04</v>
      </c>
      <c r="BG13">
        <v>3</v>
      </c>
      <c r="BH13">
        <v>56</v>
      </c>
      <c r="BI13">
        <f>($BH$17-$BH$14)/200</f>
        <v>0.11</v>
      </c>
      <c r="BQ13">
        <f>1-(($AO$13-$AN$11)/($AN$12-$AN$11))</f>
        <v>0.13636363636363635</v>
      </c>
      <c r="BR13">
        <f>(($AP$11-$AN$11)/($AN$12-$AN$11))</f>
        <v>0.27272727272727271</v>
      </c>
      <c r="BS13">
        <f>(($AQ$11-$AN$11)/($AN$12-$AN$11))</f>
        <v>0.22727272727272727</v>
      </c>
      <c r="BT13">
        <f>(($AN$11-$AO$12)/($AO$13-$AO$12))</f>
        <v>0.17391304347826086</v>
      </c>
      <c r="BU13">
        <f>(($AP$11-$AO$12)/($AO$13-$AO$12))</f>
        <v>0.43478260869565216</v>
      </c>
      <c r="BV13">
        <f>(($AQ$11-$AO$12)/($AO$13-$AO$12))</f>
        <v>0.39130434782608697</v>
      </c>
      <c r="BW13">
        <f>1-(($AN$12-$AP$11)/($AP$12-$AP$11))</f>
        <v>0.40740740740740744</v>
      </c>
      <c r="BX13">
        <f>(($AO$13-$AP$11)/($AP$12-$AP$11))</f>
        <v>0.48148148148148145</v>
      </c>
      <c r="BY13">
        <f>1-(($AQ$11-$AP$10)/($AP$11-$AP$10))</f>
        <v>4.166666666666663E-2</v>
      </c>
      <c r="BZ13">
        <f>1-(($AN$12-$AQ$11)/($AQ$12-$AQ$11))</f>
        <v>0.31999999999999995</v>
      </c>
      <c r="CA13">
        <f>1-(($AO$13-$AQ$11)/($AQ$12-$AQ$11))</f>
        <v>0.43999999999999995</v>
      </c>
      <c r="CB13">
        <f>(($AP$11-$AQ$11)/($AQ$12-$AQ$11))</f>
        <v>0.04</v>
      </c>
    </row>
    <row r="14" spans="1:80" x14ac:dyDescent="0.25">
      <c r="A14">
        <v>13</v>
      </c>
      <c r="D14">
        <v>225.16070099999999</v>
      </c>
      <c r="E14" s="3">
        <v>2</v>
      </c>
      <c r="F14">
        <v>227.82143300000001</v>
      </c>
      <c r="G14" s="4">
        <v>3</v>
      </c>
      <c r="H14">
        <v>227.65062</v>
      </c>
      <c r="I14" s="5">
        <v>4</v>
      </c>
      <c r="P14">
        <v>3</v>
      </c>
      <c r="Q14" t="str">
        <f>CONCATENATE(C14,E14,G14,I14)</f>
        <v>234</v>
      </c>
      <c r="R14">
        <v>4</v>
      </c>
      <c r="X14" t="s">
        <v>284</v>
      </c>
      <c r="Y14" t="s">
        <v>269</v>
      </c>
      <c r="AF14">
        <v>0</v>
      </c>
      <c r="AN14">
        <v>277</v>
      </c>
      <c r="AO14">
        <v>247</v>
      </c>
      <c r="AP14">
        <v>286</v>
      </c>
      <c r="AQ14">
        <v>283</v>
      </c>
      <c r="AT14">
        <f>(($AO$14-$AN$12)/($AN$13-$AN$12))</f>
        <v>0.72</v>
      </c>
      <c r="AU14">
        <f>(($AP$12-$AN$12)/($AN$13-$AN$12))</f>
        <v>0.44</v>
      </c>
      <c r="AV14">
        <f>(($AQ$12-$AN$12)/($AN$13-$AN$12))</f>
        <v>0.32</v>
      </c>
      <c r="AW14">
        <f>(($AN$12-$AO$13)/($AO$14-$AO$13))</f>
        <v>0.14285714285714285</v>
      </c>
      <c r="AX14">
        <f>(($AP$12-$AO$13)/($AO$14-$AO$13))</f>
        <v>0.66666666666666663</v>
      </c>
      <c r="AY14">
        <f>(($AQ$12-$AO$13)/($AO$14-$AO$13))</f>
        <v>0.52380952380952384</v>
      </c>
      <c r="AZ14">
        <f>(($AN$13-$AP$12)/($AP$13-$AP$12))</f>
        <v>0.7</v>
      </c>
      <c r="BA14">
        <f>(($AO$14-$AP$12)/($AP$13-$AP$12))</f>
        <v>0.35</v>
      </c>
      <c r="BB14">
        <f>(($AQ$12-$AP$11)/($AP$12-$AP$11))</f>
        <v>0.88888888888888884</v>
      </c>
      <c r="BC14">
        <f>(($AN$13-$AQ$12)/($AQ$13-$AQ$12))</f>
        <v>0.77272727272727271</v>
      </c>
      <c r="BD14">
        <f>(($AO$14-$AQ$12)/($AQ$13-$AQ$12))</f>
        <v>0.45454545454545453</v>
      </c>
      <c r="BE14">
        <f>(($AP$12-$AQ$12)/($AQ$13-$AQ$12))</f>
        <v>0.13636363636363635</v>
      </c>
      <c r="BG14">
        <v>4</v>
      </c>
      <c r="BH14">
        <v>56</v>
      </c>
      <c r="BI14">
        <f>($BH$18-$BH$15)/200</f>
        <v>5.5E-2</v>
      </c>
      <c r="BQ14">
        <f>1-(($AO$14-$AN$12)/($AN$13-$AN$12))</f>
        <v>0.28000000000000003</v>
      </c>
      <c r="BR14">
        <f>(($AP$12-$AN$12)/($AN$13-$AN$12))</f>
        <v>0.44</v>
      </c>
      <c r="BS14">
        <f>(($AQ$12-$AN$12)/($AN$13-$AN$12))</f>
        <v>0.32</v>
      </c>
      <c r="BT14">
        <f>(($AN$12-$AO$13)/($AO$14-$AO$13))</f>
        <v>0.14285714285714285</v>
      </c>
      <c r="BU14">
        <f>1-(($AP$12-$AO$13)/($AO$14-$AO$13))</f>
        <v>0.33333333333333337</v>
      </c>
      <c r="BV14">
        <f>1-(($AQ$12-$AO$13)/($AO$14-$AO$13))</f>
        <v>0.47619047619047616</v>
      </c>
      <c r="BW14">
        <f>1-(($AN$13-$AP$12)/($AP$13-$AP$12))</f>
        <v>0.30000000000000004</v>
      </c>
      <c r="BX14">
        <f>(($AO$14-$AP$12)/($AP$13-$AP$12))</f>
        <v>0.35</v>
      </c>
      <c r="BY14">
        <f>1-(($AQ$12-$AP$11)/($AP$12-$AP$11))</f>
        <v>0.11111111111111116</v>
      </c>
      <c r="BZ14">
        <f>1-(($AN$13-$AQ$12)/($AQ$13-$AQ$12))</f>
        <v>0.22727272727272729</v>
      </c>
      <c r="CA14">
        <f>(($AO$14-$AQ$12)/($AQ$13-$AQ$12))</f>
        <v>0.45454545454545453</v>
      </c>
      <c r="CB14">
        <f>(($AP$12-$AQ$12)/($AQ$13-$AQ$12))</f>
        <v>0.13636363636363635</v>
      </c>
    </row>
    <row r="15" spans="1:80" x14ac:dyDescent="0.25">
      <c r="A15">
        <v>14</v>
      </c>
      <c r="F15">
        <v>227.82143300000001</v>
      </c>
      <c r="G15" s="4">
        <v>3</v>
      </c>
      <c r="H15">
        <v>227.644544</v>
      </c>
      <c r="I15" s="5">
        <v>4</v>
      </c>
      <c r="P15">
        <v>2</v>
      </c>
      <c r="Q15" t="str">
        <f>CONCATENATE(C15,E15,G15,I15)</f>
        <v>34</v>
      </c>
      <c r="R15">
        <v>2</v>
      </c>
      <c r="X15" t="s">
        <v>284</v>
      </c>
      <c r="Y15" t="s">
        <v>270</v>
      </c>
      <c r="AB15" t="s">
        <v>284</v>
      </c>
      <c r="AC15" t="str">
        <f>CONCATENATE($R15,$R16,$R17,$R18)</f>
        <v>2143</v>
      </c>
      <c r="AF15" t="s">
        <v>255</v>
      </c>
      <c r="AN15">
        <v>297</v>
      </c>
      <c r="AO15">
        <v>273</v>
      </c>
      <c r="AP15">
        <v>303</v>
      </c>
      <c r="AQ15">
        <v>306</v>
      </c>
      <c r="AT15">
        <f>(($AO$15-$AN$13)/($AN$14-$AN$13))</f>
        <v>0.82608695652173914</v>
      </c>
      <c r="AU15">
        <f>(($AP$13-$AN$13)/($AN$14-$AN$13))</f>
        <v>0.2608695652173913</v>
      </c>
      <c r="AV15">
        <f>(($AQ$13-$AN$13)/($AN$14-$AN$13))</f>
        <v>0.21739130434782608</v>
      </c>
      <c r="AW15">
        <f>(($AN$13-$AO$14)/($AO$15-$AO$14))</f>
        <v>0.26923076923076922</v>
      </c>
      <c r="AX15">
        <f>(($AP$13-$AO$14)/($AO$15-$AO$14))</f>
        <v>0.5</v>
      </c>
      <c r="AY15">
        <f>(($AQ$13-$AO$14)/($AO$15-$AO$14))</f>
        <v>0.46153846153846156</v>
      </c>
      <c r="AZ15">
        <f>(($AN$14-$AP$13)/($AP$14-$AP$13))</f>
        <v>0.65384615384615385</v>
      </c>
      <c r="BA15">
        <f>(($AO$15-$AP$13)/($AP$14-$AP$13))</f>
        <v>0.5</v>
      </c>
      <c r="BB15">
        <f>(($AQ$13-$AP$12)/($AP$13-$AP$12))</f>
        <v>0.95</v>
      </c>
      <c r="BC15">
        <f>(($AN$14-$AQ$13)/($AQ$14-$AQ$13))</f>
        <v>0.75</v>
      </c>
      <c r="BD15">
        <f>(($AO$15-$AQ$13)/($AQ$14-$AQ$13))</f>
        <v>0.58333333333333337</v>
      </c>
      <c r="BE15">
        <f>(($AP$13-$AQ$13)/($AQ$14-$AQ$13))</f>
        <v>4.1666666666666664E-2</v>
      </c>
      <c r="BG15">
        <v>2</v>
      </c>
      <c r="BH15">
        <v>68</v>
      </c>
      <c r="BI15">
        <f>($BH$19-$BH$16)/200</f>
        <v>8.5000000000000006E-2</v>
      </c>
      <c r="BQ15">
        <f>1-(($AO$15-$AN$13)/($AN$14-$AN$13))</f>
        <v>0.17391304347826086</v>
      </c>
      <c r="BR15">
        <f>(($AP$13-$AN$13)/($AN$14-$AN$13))</f>
        <v>0.2608695652173913</v>
      </c>
      <c r="BS15">
        <f>(($AQ$13-$AN$13)/($AN$14-$AN$13))</f>
        <v>0.21739130434782608</v>
      </c>
      <c r="BT15">
        <f>(($AN$13-$AO$14)/($AO$15-$AO$14))</f>
        <v>0.26923076923076922</v>
      </c>
      <c r="BU15">
        <f>(($AP$13-$AO$14)/($AO$15-$AO$14))</f>
        <v>0.5</v>
      </c>
      <c r="BV15">
        <f>(($AQ$13-$AO$14)/($AO$15-$AO$14))</f>
        <v>0.46153846153846156</v>
      </c>
      <c r="BW15">
        <f>1-(($AN$14-$AP$13)/($AP$14-$AP$13))</f>
        <v>0.34615384615384615</v>
      </c>
      <c r="BX15">
        <f>(($AO$15-$AP$13)/($AP$14-$AP$13))</f>
        <v>0.5</v>
      </c>
      <c r="BY15">
        <f>1-(($AQ$13-$AP$12)/($AP$13-$AP$12))</f>
        <v>5.0000000000000044E-2</v>
      </c>
      <c r="BZ15">
        <f>1-(($AN$14-$AQ$13)/($AQ$14-$AQ$13))</f>
        <v>0.25</v>
      </c>
      <c r="CA15">
        <f>1-(($AO$15-$AQ$13)/($AQ$14-$AQ$13))</f>
        <v>0.41666666666666663</v>
      </c>
      <c r="CB15">
        <f>(($AP$13-$AQ$13)/($AQ$14-$AQ$13))</f>
        <v>4.1666666666666664E-2</v>
      </c>
    </row>
    <row r="16" spans="1:80" x14ac:dyDescent="0.25">
      <c r="A16">
        <v>15</v>
      </c>
      <c r="F16">
        <v>227.82143300000001</v>
      </c>
      <c r="G16" s="4">
        <v>3</v>
      </c>
      <c r="H16">
        <v>227.61955699999999</v>
      </c>
      <c r="I16" s="5">
        <v>4</v>
      </c>
      <c r="P16">
        <v>2</v>
      </c>
      <c r="Q16" t="str">
        <f>CONCATENATE(C16,E16,G16,I16)</f>
        <v>34</v>
      </c>
      <c r="R16">
        <v>1</v>
      </c>
      <c r="X16" t="s">
        <v>284</v>
      </c>
      <c r="Y16" t="s">
        <v>271</v>
      </c>
      <c r="AF16">
        <v>0</v>
      </c>
      <c r="AN16">
        <v>322</v>
      </c>
      <c r="AO16">
        <v>291</v>
      </c>
      <c r="AP16">
        <v>331</v>
      </c>
      <c r="AQ16">
        <v>329</v>
      </c>
      <c r="AT16">
        <f>(($AO$16-$AN$14)/($AN$15-$AN$14))</f>
        <v>0.7</v>
      </c>
      <c r="AU16">
        <f>(($AP$14-$AN$14)/($AN$15-$AN$14))</f>
        <v>0.45</v>
      </c>
      <c r="AV16">
        <f>(($AQ$14-$AN$14)/($AN$15-$AN$14))</f>
        <v>0.3</v>
      </c>
      <c r="AW16">
        <f>(($AN$14-$AO$15)/($AO$16-$AO$15))</f>
        <v>0.22222222222222221</v>
      </c>
      <c r="AX16">
        <f>(($AP$14-$AO$15)/($AO$16-$AO$15))</f>
        <v>0.72222222222222221</v>
      </c>
      <c r="AY16">
        <f>(($AQ$14-$AO$15)/($AO$16-$AO$15))</f>
        <v>0.55555555555555558</v>
      </c>
      <c r="AZ16">
        <f>(($AN$15-$AP$14)/($AP$15-$AP$14))</f>
        <v>0.6470588235294118</v>
      </c>
      <c r="BA16">
        <f>(($AO$16-$AP$14)/($AP$15-$AP$14))</f>
        <v>0.29411764705882354</v>
      </c>
      <c r="BB16">
        <f>(($AQ$14-$AP$13)/($AP$14-$AP$13))</f>
        <v>0.88461538461538458</v>
      </c>
      <c r="BC16">
        <f>(($AN$15-$AQ$14)/($AQ$15-$AQ$14))</f>
        <v>0.60869565217391308</v>
      </c>
      <c r="BD16">
        <f>(($AO$16-$AQ$14)/($AQ$15-$AQ$14))</f>
        <v>0.34782608695652173</v>
      </c>
      <c r="BE16">
        <f>(($AP$14-$AQ$14)/($AQ$15-$AQ$14))</f>
        <v>0.13043478260869565</v>
      </c>
      <c r="BG16">
        <v>1</v>
      </c>
      <c r="BH16">
        <v>70</v>
      </c>
      <c r="BI16">
        <f>($BH$20-$BH$17)/200</f>
        <v>6.5000000000000002E-2</v>
      </c>
      <c r="BQ16">
        <f>1-(($AO$16-$AN$14)/($AN$15-$AN$14))</f>
        <v>0.30000000000000004</v>
      </c>
      <c r="BR16">
        <f>(($AP$14-$AN$14)/($AN$15-$AN$14))</f>
        <v>0.45</v>
      </c>
      <c r="BS16">
        <f>(($AQ$14-$AN$14)/($AN$15-$AN$14))</f>
        <v>0.3</v>
      </c>
      <c r="BT16">
        <f>(($AN$14-$AO$15)/($AO$16-$AO$15))</f>
        <v>0.22222222222222221</v>
      </c>
      <c r="BU16">
        <f>1-(($AP$14-$AO$15)/($AO$16-$AO$15))</f>
        <v>0.27777777777777779</v>
      </c>
      <c r="BV16">
        <f>1-(($AQ$14-$AO$15)/($AO$16-$AO$15))</f>
        <v>0.44444444444444442</v>
      </c>
      <c r="BW16">
        <f>1-(($AN$15-$AP$14)/($AP$15-$AP$14))</f>
        <v>0.3529411764705882</v>
      </c>
      <c r="BX16">
        <f>(($AO$16-$AP$14)/($AP$15-$AP$14))</f>
        <v>0.29411764705882354</v>
      </c>
      <c r="BY16">
        <f>1-(($AQ$14-$AP$13)/($AP$14-$AP$13))</f>
        <v>0.11538461538461542</v>
      </c>
      <c r="BZ16">
        <f>1-(($AN$15-$AQ$14)/($AQ$15-$AQ$14))</f>
        <v>0.39130434782608692</v>
      </c>
      <c r="CA16">
        <f>(($AO$16-$AQ$14)/($AQ$15-$AQ$14))</f>
        <v>0.34782608695652173</v>
      </c>
      <c r="CB16">
        <f>(($AP$14-$AQ$14)/($AQ$15-$AQ$14))</f>
        <v>0.13043478260869565</v>
      </c>
    </row>
    <row r="17" spans="1:80" x14ac:dyDescent="0.25">
      <c r="A17">
        <v>16</v>
      </c>
      <c r="F17">
        <v>227.82143300000001</v>
      </c>
      <c r="G17" s="4">
        <v>3</v>
      </c>
      <c r="H17">
        <v>227.60012399999999</v>
      </c>
      <c r="I17" s="5">
        <v>4</v>
      </c>
      <c r="P17">
        <v>2</v>
      </c>
      <c r="Q17" t="str">
        <f>CONCATENATE(C17,E17,G17,I17)</f>
        <v>34</v>
      </c>
      <c r="R17">
        <v>4</v>
      </c>
      <c r="X17" t="s">
        <v>282</v>
      </c>
      <c r="Y17" t="s">
        <v>272</v>
      </c>
      <c r="AF17" t="s">
        <v>256</v>
      </c>
      <c r="AN17">
        <v>346</v>
      </c>
      <c r="AO17">
        <v>317</v>
      </c>
      <c r="AP17">
        <v>351</v>
      </c>
      <c r="AQ17">
        <v>350</v>
      </c>
      <c r="AT17">
        <f>(($AO$17-$AN$15)/($AN$16-$AN$15))</f>
        <v>0.8</v>
      </c>
      <c r="AU17">
        <f>(($AP$15-$AN$15)/($AN$16-$AN$15))</f>
        <v>0.24</v>
      </c>
      <c r="AV17">
        <f>(($AQ$15-$AN$15)/($AN$16-$AN$15))</f>
        <v>0.36</v>
      </c>
      <c r="AW17">
        <f>(($AN$15-$AO$16)/($AO$17-$AO$16))</f>
        <v>0.23076923076923078</v>
      </c>
      <c r="AX17">
        <f>(($AP$15-$AO$16)/($AO$17-$AO$16))</f>
        <v>0.46153846153846156</v>
      </c>
      <c r="AY17">
        <f>(($AQ$15-$AO$16)/($AO$17-$AO$16))</f>
        <v>0.57692307692307687</v>
      </c>
      <c r="AZ17">
        <f>(($AN$16-$AP$15)/($AP$16-$AP$15))</f>
        <v>0.6785714285714286</v>
      </c>
      <c r="BA17">
        <f>(($AO$17-$AP$15)/($AP$16-$AP$15))</f>
        <v>0.5</v>
      </c>
      <c r="BB17">
        <f>(($AQ$15-$AP$15)/($AP$16-$AP$15))</f>
        <v>0.10714285714285714</v>
      </c>
      <c r="BC17">
        <f>(($AN$16-$AQ$15)/($AQ$16-$AQ$15))</f>
        <v>0.69565217391304346</v>
      </c>
      <c r="BD17">
        <f>(($AO$17-$AQ$15)/($AQ$16-$AQ$15))</f>
        <v>0.47826086956521741</v>
      </c>
      <c r="BE17">
        <f>(($AP$15-$AQ$14)/($AQ$15-$AQ$14))</f>
        <v>0.86956521739130432</v>
      </c>
      <c r="BG17">
        <v>4</v>
      </c>
      <c r="BH17">
        <v>78</v>
      </c>
      <c r="BI17">
        <f>($BH$21-$BH$18)/200</f>
        <v>0.09</v>
      </c>
      <c r="BQ17">
        <f>1-(($AO$17-$AN$15)/($AN$16-$AN$15))</f>
        <v>0.19999999999999996</v>
      </c>
      <c r="BR17">
        <f>(($AP$15-$AN$15)/($AN$16-$AN$15))</f>
        <v>0.24</v>
      </c>
      <c r="BS17">
        <f>(($AQ$15-$AN$15)/($AN$16-$AN$15))</f>
        <v>0.36</v>
      </c>
      <c r="BT17">
        <f>(($AN$15-$AO$16)/($AO$17-$AO$16))</f>
        <v>0.23076923076923078</v>
      </c>
      <c r="BU17">
        <f>(($AP$15-$AO$16)/($AO$17-$AO$16))</f>
        <v>0.46153846153846156</v>
      </c>
      <c r="BV17">
        <f>1-(($AQ$15-$AO$16)/($AO$17-$AO$16))</f>
        <v>0.42307692307692313</v>
      </c>
      <c r="BW17">
        <f>1-(($AN$16-$AP$15)/($AP$16-$AP$15))</f>
        <v>0.3214285714285714</v>
      </c>
      <c r="BX17">
        <f>(($AO$17-$AP$15)/($AP$16-$AP$15))</f>
        <v>0.5</v>
      </c>
      <c r="BY17">
        <f>(($AQ$15-$AP$15)/($AP$16-$AP$15))</f>
        <v>0.10714285714285714</v>
      </c>
      <c r="BZ17">
        <f>1-(($AN$16-$AQ$15)/($AQ$16-$AQ$15))</f>
        <v>0.30434782608695654</v>
      </c>
      <c r="CA17">
        <f>(($AO$17-$AQ$15)/($AQ$16-$AQ$15))</f>
        <v>0.47826086956521741</v>
      </c>
      <c r="CB17">
        <f>1-(($AP$15-$AQ$14)/($AQ$15-$AQ$14))</f>
        <v>0.13043478260869568</v>
      </c>
    </row>
    <row r="18" spans="1:80" x14ac:dyDescent="0.25">
      <c r="A18">
        <v>17</v>
      </c>
      <c r="F18">
        <v>227.82143300000001</v>
      </c>
      <c r="G18" s="4">
        <v>3</v>
      </c>
      <c r="H18">
        <v>227.615996</v>
      </c>
      <c r="I18" s="5">
        <v>4</v>
      </c>
      <c r="P18">
        <v>2</v>
      </c>
      <c r="Q18" t="str">
        <f>CONCATENATE(C18,E18,G18,I18)</f>
        <v>34</v>
      </c>
      <c r="R18">
        <v>3</v>
      </c>
      <c r="X18" t="s">
        <v>283</v>
      </c>
      <c r="Y18" t="s">
        <v>266</v>
      </c>
      <c r="AF18">
        <v>0</v>
      </c>
      <c r="AN18">
        <v>368</v>
      </c>
      <c r="AO18">
        <v>337</v>
      </c>
      <c r="AP18">
        <v>376</v>
      </c>
      <c r="AQ18">
        <v>372</v>
      </c>
      <c r="AT18">
        <f>(($AO$18-$AN$16)/($AN$17-$AN$16))</f>
        <v>0.625</v>
      </c>
      <c r="AU18">
        <f>(($AP$16-$AN$16)/($AN$17-$AN$16))</f>
        <v>0.375</v>
      </c>
      <c r="AV18">
        <f>(($AQ$16-$AN$16)/($AN$17-$AN$16))</f>
        <v>0.29166666666666669</v>
      </c>
      <c r="AW18">
        <f>(($AN$16-$AO$17)/($AO$18-$AO$17))</f>
        <v>0.25</v>
      </c>
      <c r="AX18">
        <f>(($AP$16-$AO$17)/($AO$18-$AO$17))</f>
        <v>0.7</v>
      </c>
      <c r="AY18">
        <f>(($AQ$16-$AO$17)/($AO$18-$AO$17))</f>
        <v>0.6</v>
      </c>
      <c r="AZ18">
        <f>(($AN$17-$AP$16)/($AP$17-$AP$16))</f>
        <v>0.75</v>
      </c>
      <c r="BA18">
        <f>(($AO$18-$AP$16)/($AP$17-$AP$16))</f>
        <v>0.3</v>
      </c>
      <c r="BB18">
        <f>(($AQ$16-$AP$15)/($AP$16-$AP$15))</f>
        <v>0.9285714285714286</v>
      </c>
      <c r="BC18">
        <f>(($AN$17-$AQ$16)/($AQ$17-$AQ$16))</f>
        <v>0.80952380952380953</v>
      </c>
      <c r="BD18">
        <f>(($AO$18-$AQ$16)/($AQ$17-$AQ$16))</f>
        <v>0.38095238095238093</v>
      </c>
      <c r="BE18">
        <f>(($AP$16-$AQ$16)/($AQ$17-$AQ$16))</f>
        <v>9.5238095238095233E-2</v>
      </c>
      <c r="BG18">
        <v>3</v>
      </c>
      <c r="BH18">
        <v>79</v>
      </c>
      <c r="BI18">
        <f>($BH$22-$BH$19)/200</f>
        <v>0.06</v>
      </c>
      <c r="BQ18">
        <f>1-(($AO$18-$AN$16)/($AN$17-$AN$16))</f>
        <v>0.375</v>
      </c>
      <c r="BR18">
        <f>(($AP$16-$AN$16)/($AN$17-$AN$16))</f>
        <v>0.375</v>
      </c>
      <c r="BS18">
        <f>(($AQ$16-$AN$16)/($AN$17-$AN$16))</f>
        <v>0.29166666666666669</v>
      </c>
      <c r="BT18">
        <f>(($AN$16-$AO$17)/($AO$18-$AO$17))</f>
        <v>0.25</v>
      </c>
      <c r="BU18">
        <f>1-(($AP$16-$AO$17)/($AO$18-$AO$17))</f>
        <v>0.30000000000000004</v>
      </c>
      <c r="BV18">
        <f>1-(($AQ$16-$AO$17)/($AO$18-$AO$17))</f>
        <v>0.4</v>
      </c>
      <c r="BW18">
        <f>1-(($AN$17-$AP$16)/($AP$17-$AP$16))</f>
        <v>0.25</v>
      </c>
      <c r="BX18">
        <f>(($AO$18-$AP$16)/($AP$17-$AP$16))</f>
        <v>0.3</v>
      </c>
      <c r="BY18">
        <f>1-(($AQ$16-$AP$15)/($AP$16-$AP$15))</f>
        <v>7.1428571428571397E-2</v>
      </c>
      <c r="BZ18">
        <f>1-(($AN$17-$AQ$16)/($AQ$17-$AQ$16))</f>
        <v>0.19047619047619047</v>
      </c>
      <c r="CA18">
        <f>(($AO$18-$AQ$16)/($AQ$17-$AQ$16))</f>
        <v>0.38095238095238093</v>
      </c>
      <c r="CB18">
        <f>(($AP$16-$AQ$16)/($AQ$17-$AQ$16))</f>
        <v>9.5238095238095233E-2</v>
      </c>
    </row>
    <row r="19" spans="1:80" x14ac:dyDescent="0.25">
      <c r="A19">
        <v>18</v>
      </c>
      <c r="F19">
        <v>227.82143300000001</v>
      </c>
      <c r="G19" s="4">
        <v>3</v>
      </c>
      <c r="H19">
        <v>227.62034399999999</v>
      </c>
      <c r="I19" s="5">
        <v>4</v>
      </c>
      <c r="P19">
        <v>2</v>
      </c>
      <c r="Q19" t="str">
        <f>CONCATENATE(C19,E19,G19,I19)</f>
        <v>34</v>
      </c>
      <c r="R19">
        <v>2</v>
      </c>
      <c r="X19" t="s">
        <v>283</v>
      </c>
      <c r="Y19" t="s">
        <v>267</v>
      </c>
      <c r="AB19" t="s">
        <v>283</v>
      </c>
      <c r="AC19" t="str">
        <f>CONCATENATE($R19,$R20,$R21,$R22)</f>
        <v>2134</v>
      </c>
      <c r="AF19" t="s">
        <v>257</v>
      </c>
      <c r="AG19" t="s">
        <v>258</v>
      </c>
      <c r="AN19">
        <v>391</v>
      </c>
      <c r="AO19">
        <v>360</v>
      </c>
      <c r="AP19">
        <v>404</v>
      </c>
      <c r="AQ19">
        <v>394</v>
      </c>
      <c r="AT19">
        <f>(($AO$19-$AN$17)/($AN$18-$AN$17))</f>
        <v>0.63636363636363635</v>
      </c>
      <c r="AU19">
        <f>(($AP$17-$AN$17)/($AN$18-$AN$17))</f>
        <v>0.22727272727272727</v>
      </c>
      <c r="AV19">
        <f>(($AQ$17-$AN$17)/($AN$18-$AN$17))</f>
        <v>0.18181818181818182</v>
      </c>
      <c r="AW19">
        <f>(($AN$17-$AO$18)/($AO$19-$AO$18))</f>
        <v>0.39130434782608697</v>
      </c>
      <c r="AX19">
        <f>(($AP$17-$AO$18)/($AO$19-$AO$18))</f>
        <v>0.60869565217391308</v>
      </c>
      <c r="AY19">
        <f>(($AQ$17-$AO$18)/($AO$19-$AO$18))</f>
        <v>0.56521739130434778</v>
      </c>
      <c r="AZ19">
        <f>(($AN$18-$AP$17)/($AP$18-$AP$17))</f>
        <v>0.68</v>
      </c>
      <c r="BA19">
        <f>(($AO$19-$AP$17)/($AP$18-$AP$17))</f>
        <v>0.36</v>
      </c>
      <c r="BB19">
        <f>(($AQ$17-$AP$16)/($AP$17-$AP$16))</f>
        <v>0.95</v>
      </c>
      <c r="BC19">
        <f>(($AN$18-$AQ$17)/($AQ$18-$AQ$17))</f>
        <v>0.81818181818181823</v>
      </c>
      <c r="BD19">
        <f>(($AO$19-$AQ$17)/($AQ$18-$AQ$17))</f>
        <v>0.45454545454545453</v>
      </c>
      <c r="BE19">
        <f>(($AP$17-$AQ$17)/($AQ$18-$AQ$17))</f>
        <v>4.5454545454545456E-2</v>
      </c>
      <c r="BG19">
        <v>2</v>
      </c>
      <c r="BH19">
        <v>87</v>
      </c>
      <c r="BI19">
        <f>($BH$23-$BH$20)/200</f>
        <v>0.09</v>
      </c>
      <c r="BQ19">
        <f>1-(($AO$19-$AN$17)/($AN$18-$AN$17))</f>
        <v>0.36363636363636365</v>
      </c>
      <c r="BR19">
        <f>(($AP$17-$AN$17)/($AN$18-$AN$17))</f>
        <v>0.22727272727272727</v>
      </c>
      <c r="BS19">
        <f>(($AQ$17-$AN$17)/($AN$18-$AN$17))</f>
        <v>0.18181818181818182</v>
      </c>
      <c r="BT19">
        <f>(($AN$17-$AO$18)/($AO$19-$AO$18))</f>
        <v>0.39130434782608697</v>
      </c>
      <c r="BU19">
        <f>1-(($AP$17-$AO$18)/($AO$19-$AO$18))</f>
        <v>0.39130434782608692</v>
      </c>
      <c r="BV19">
        <f>1-(($AQ$17-$AO$18)/($AO$19-$AO$18))</f>
        <v>0.43478260869565222</v>
      </c>
      <c r="BW19">
        <f>1-(($AN$18-$AP$17)/($AP$18-$AP$17))</f>
        <v>0.31999999999999995</v>
      </c>
      <c r="BX19">
        <f>(($AO$19-$AP$17)/($AP$18-$AP$17))</f>
        <v>0.36</v>
      </c>
      <c r="BY19">
        <f>1-(($AQ$17-$AP$16)/($AP$17-$AP$16))</f>
        <v>5.0000000000000044E-2</v>
      </c>
      <c r="BZ19">
        <f>1-(($AN$18-$AQ$17)/($AQ$18-$AQ$17))</f>
        <v>0.18181818181818177</v>
      </c>
      <c r="CA19">
        <f>(($AO$19-$AQ$17)/($AQ$18-$AQ$17))</f>
        <v>0.45454545454545453</v>
      </c>
      <c r="CB19">
        <f>(($AP$17-$AQ$17)/($AQ$18-$AQ$17))</f>
        <v>4.5454545454545456E-2</v>
      </c>
    </row>
    <row r="20" spans="1:80" x14ac:dyDescent="0.25">
      <c r="A20">
        <v>19</v>
      </c>
      <c r="F20">
        <v>227.82143300000001</v>
      </c>
      <c r="G20" s="4">
        <v>3</v>
      </c>
      <c r="H20">
        <v>227.54240100000001</v>
      </c>
      <c r="I20" s="5">
        <v>4</v>
      </c>
      <c r="P20">
        <v>2</v>
      </c>
      <c r="Q20" t="str">
        <f>CONCATENATE(C20,E20,G20,I20)</f>
        <v>34</v>
      </c>
      <c r="R20">
        <v>1</v>
      </c>
      <c r="X20" t="s">
        <v>283</v>
      </c>
      <c r="Y20" t="s">
        <v>264</v>
      </c>
      <c r="AF20">
        <v>0</v>
      </c>
      <c r="AG20">
        <v>0</v>
      </c>
      <c r="AN20">
        <v>440</v>
      </c>
      <c r="AO20">
        <v>380</v>
      </c>
      <c r="AP20">
        <v>419</v>
      </c>
      <c r="AQ20">
        <v>419</v>
      </c>
      <c r="AT20">
        <f>(($AO$20-$AN$18)/($AN$19-$AN$18))</f>
        <v>0.52173913043478259</v>
      </c>
      <c r="AU20">
        <f>(($AP$18-$AN$18)/($AN$19-$AN$18))</f>
        <v>0.34782608695652173</v>
      </c>
      <c r="AV20">
        <f>(($AQ$18-$AN$18)/($AN$19-$AN$18))</f>
        <v>0.17391304347826086</v>
      </c>
      <c r="AW20">
        <f>(($AN$18-$AO$19)/($AO$20-$AO$19))</f>
        <v>0.4</v>
      </c>
      <c r="AX20">
        <f>(($AP$18-$AO$19)/($AO$20-$AO$19))</f>
        <v>0.8</v>
      </c>
      <c r="AY20">
        <f>(($AQ$18-$AO$19)/($AO$20-$AO$19))</f>
        <v>0.6</v>
      </c>
      <c r="AZ20">
        <f>(($AN$19-$AP$18)/($AP$19-$AP$18))</f>
        <v>0.5357142857142857</v>
      </c>
      <c r="BA20">
        <f>(($AO$20-$AP$18)/($AP$19-$AP$18))</f>
        <v>0.14285714285714285</v>
      </c>
      <c r="BB20">
        <f>(($AQ$18-$AP$17)/($AP$18-$AP$17))</f>
        <v>0.84</v>
      </c>
      <c r="BC20">
        <f>(($AN$19-$AQ$18)/($AQ$19-$AQ$18))</f>
        <v>0.86363636363636365</v>
      </c>
      <c r="BD20">
        <f>(($AO$20-$AQ$18)/($AQ$19-$AQ$18))</f>
        <v>0.36363636363636365</v>
      </c>
      <c r="BE20">
        <f>(($AP$18-$AQ$18)/($AQ$19-$AQ$18))</f>
        <v>0.18181818181818182</v>
      </c>
      <c r="BG20">
        <v>1</v>
      </c>
      <c r="BH20">
        <v>91</v>
      </c>
      <c r="BI20">
        <f>($BH$24-$BH$21)/200</f>
        <v>8.5000000000000006E-2</v>
      </c>
      <c r="BQ20">
        <f>1-(($AO$20-$AN$18)/($AN$19-$AN$18))</f>
        <v>0.47826086956521741</v>
      </c>
      <c r="BR20">
        <f>(($AP$18-$AN$18)/($AN$19-$AN$18))</f>
        <v>0.34782608695652173</v>
      </c>
      <c r="BS20">
        <f>(($AQ$18-$AN$18)/($AN$19-$AN$18))</f>
        <v>0.17391304347826086</v>
      </c>
      <c r="BT20">
        <f>(($AN$18-$AO$19)/($AO$20-$AO$19))</f>
        <v>0.4</v>
      </c>
      <c r="BU20">
        <f>1-(($AP$18-$AO$19)/($AO$20-$AO$19))</f>
        <v>0.19999999999999996</v>
      </c>
      <c r="BV20">
        <f>1-(($AQ$18-$AO$19)/($AO$20-$AO$19))</f>
        <v>0.4</v>
      </c>
      <c r="BW20">
        <f>1-(($AN$19-$AP$18)/($AP$19-$AP$18))</f>
        <v>0.4642857142857143</v>
      </c>
      <c r="BX20">
        <f>(($AO$20-$AP$18)/($AP$19-$AP$18))</f>
        <v>0.14285714285714285</v>
      </c>
      <c r="BY20">
        <f>1-(($AQ$18-$AP$17)/($AP$18-$AP$17))</f>
        <v>0.16000000000000003</v>
      </c>
      <c r="BZ20">
        <f>1-(($AN$19-$AQ$18)/($AQ$19-$AQ$18))</f>
        <v>0.13636363636363635</v>
      </c>
      <c r="CA20">
        <f>(($AO$20-$AQ$18)/($AQ$19-$AQ$18))</f>
        <v>0.36363636363636365</v>
      </c>
      <c r="CB20">
        <f>(($AP$18-$AQ$18)/($AQ$19-$AQ$18))</f>
        <v>0.18181818181818182</v>
      </c>
    </row>
    <row r="21" spans="1:80" x14ac:dyDescent="0.25">
      <c r="A21">
        <v>20</v>
      </c>
      <c r="F21">
        <v>227.82143300000001</v>
      </c>
      <c r="G21" s="4">
        <v>3</v>
      </c>
      <c r="H21">
        <v>227.65062</v>
      </c>
      <c r="I21" s="5">
        <v>4</v>
      </c>
      <c r="P21">
        <v>2</v>
      </c>
      <c r="Q21" t="str">
        <f>CONCATENATE(C21,E21,G21,I21)</f>
        <v>34</v>
      </c>
      <c r="R21">
        <v>3</v>
      </c>
      <c r="X21" t="s">
        <v>283</v>
      </c>
      <c r="Y21" t="s">
        <v>265</v>
      </c>
      <c r="AF21">
        <v>0</v>
      </c>
      <c r="AG21">
        <v>0</v>
      </c>
      <c r="AN21">
        <v>462</v>
      </c>
      <c r="AO21">
        <v>406</v>
      </c>
      <c r="AP21">
        <v>446</v>
      </c>
      <c r="AQ21">
        <v>446</v>
      </c>
      <c r="AW21">
        <f>(($AN$19-$AO$20)/($AO$21-$AO$20))</f>
        <v>0.42307692307692307</v>
      </c>
      <c r="AX21">
        <f>(($AP$19-$AO$20)/($AO$21-$AO$20))</f>
        <v>0.92307692307692313</v>
      </c>
      <c r="AY21">
        <f>(($AQ$19-$AO$20)/($AO$21-$AO$20))</f>
        <v>0.53846153846153844</v>
      </c>
      <c r="BB21">
        <f>(($AQ$19-$AP$18)/($AP$19-$AP$18))</f>
        <v>0.6428571428571429</v>
      </c>
      <c r="BG21">
        <v>3</v>
      </c>
      <c r="BH21">
        <v>97</v>
      </c>
      <c r="BI21">
        <f>($BH$25-$BH$22)/200</f>
        <v>0.105</v>
      </c>
      <c r="BT21">
        <f>(($AN$19-$AO$20)/($AO$21-$AO$20))</f>
        <v>0.42307692307692307</v>
      </c>
      <c r="BU21">
        <f>1-(($AP$19-$AO$20)/($AO$21-$AO$20))</f>
        <v>7.6923076923076872E-2</v>
      </c>
      <c r="BV21">
        <f>1-(($AQ$19-$AO$20)/($AO$21-$AO$20))</f>
        <v>0.46153846153846156</v>
      </c>
      <c r="BY21">
        <f>1-(($AQ$19-$AP$18)/($AP$19-$AP$18))</f>
        <v>0.3571428571428571</v>
      </c>
    </row>
    <row r="22" spans="1:80" x14ac:dyDescent="0.25">
      <c r="A22">
        <v>21</v>
      </c>
      <c r="P22">
        <v>0</v>
      </c>
      <c r="Q22" t="str">
        <f>CONCATENATE(C22,E22,G22,I22)</f>
        <v/>
      </c>
      <c r="R22">
        <v>4</v>
      </c>
      <c r="X22" t="s">
        <v>283</v>
      </c>
      <c r="Y22" t="s">
        <v>266</v>
      </c>
      <c r="AF22">
        <v>0</v>
      </c>
      <c r="AG22">
        <v>0</v>
      </c>
      <c r="AN22">
        <v>485</v>
      </c>
      <c r="AO22">
        <v>412</v>
      </c>
      <c r="AP22">
        <v>470</v>
      </c>
      <c r="AQ22">
        <v>469</v>
      </c>
      <c r="BG22">
        <v>4</v>
      </c>
      <c r="BH22">
        <v>99</v>
      </c>
      <c r="BI22">
        <f>($BH$26-$BH$23)/200</f>
        <v>5.5E-2</v>
      </c>
    </row>
    <row r="23" spans="1:80" x14ac:dyDescent="0.25">
      <c r="A23">
        <v>22</v>
      </c>
      <c r="P23">
        <v>0</v>
      </c>
      <c r="Q23" t="str">
        <f>CONCATENATE(C23,E23,G23,I23)</f>
        <v/>
      </c>
      <c r="R23">
        <v>2</v>
      </c>
      <c r="X23" t="s">
        <v>283</v>
      </c>
      <c r="Y23" t="s">
        <v>267</v>
      </c>
      <c r="AB23" t="s">
        <v>283</v>
      </c>
      <c r="AC23" t="str">
        <f>CONCATENATE($R23,$R24,$R25,$R26)</f>
        <v>2134</v>
      </c>
      <c r="AF23">
        <v>0</v>
      </c>
      <c r="AG23">
        <v>0</v>
      </c>
      <c r="AN23">
        <v>507</v>
      </c>
      <c r="AO23">
        <v>437</v>
      </c>
      <c r="AP23">
        <v>493</v>
      </c>
      <c r="AQ23">
        <v>492</v>
      </c>
      <c r="BG23">
        <v>2</v>
      </c>
      <c r="BH23">
        <v>109</v>
      </c>
      <c r="BI23">
        <f>($BH$27-$BH$24)/200</f>
        <v>7.4999999999999997E-2</v>
      </c>
    </row>
    <row r="24" spans="1:80" x14ac:dyDescent="0.25">
      <c r="A24">
        <v>23</v>
      </c>
      <c r="P24">
        <v>0</v>
      </c>
      <c r="Q24" t="str">
        <f>CONCATENATE(C24,E24,G24,I24)</f>
        <v/>
      </c>
      <c r="R24">
        <v>1</v>
      </c>
      <c r="X24" t="s">
        <v>283</v>
      </c>
      <c r="Y24" t="s">
        <v>264</v>
      </c>
      <c r="AF24">
        <v>0</v>
      </c>
      <c r="AG24">
        <v>0</v>
      </c>
      <c r="AN24">
        <v>531</v>
      </c>
      <c r="AO24">
        <v>464</v>
      </c>
      <c r="AP24">
        <v>514</v>
      </c>
      <c r="AQ24">
        <v>514</v>
      </c>
      <c r="AT24">
        <f>(($AO$24-$AN$21)/($AN$22-$AN$21))</f>
        <v>8.6956521739130432E-2</v>
      </c>
      <c r="AU24">
        <f>(($AP$21-$AN$20)/($AN$21-$AN$20))</f>
        <v>0.27272727272727271</v>
      </c>
      <c r="AV24">
        <f>(($AQ$21-$AN$20)/($AN$21-$AN$20))</f>
        <v>0.27272727272727271</v>
      </c>
      <c r="AW24">
        <f>(($AN$20-$AO$23)/($AO$24-$AO$23))</f>
        <v>0.1111111111111111</v>
      </c>
      <c r="AX24">
        <f>(($AP$20-$AO$22)/($AO$23-$AO$22))</f>
        <v>0.28000000000000003</v>
      </c>
      <c r="AY24">
        <f>(($AQ$20-$AO$22)/($AO$23-$AO$22))</f>
        <v>0.28000000000000003</v>
      </c>
      <c r="AZ24">
        <f>(($AN$20-$AP$20)/($AP$21-$AP$20))</f>
        <v>0.77777777777777779</v>
      </c>
      <c r="BA24">
        <f>(($AO$23-$AP$20)/($AP$21-$AP$20))</f>
        <v>0.66666666666666663</v>
      </c>
      <c r="BB24">
        <f>(($AQ$20-$AP$20)/($AP$21-$AP$20))</f>
        <v>0</v>
      </c>
      <c r="BC24">
        <f>(($AN$20-$AQ$20)/($AQ$21-$AQ$20))</f>
        <v>0.77777777777777779</v>
      </c>
      <c r="BD24">
        <f>(($AO$23-$AQ$20)/($AQ$21-$AQ$20))</f>
        <v>0.66666666666666663</v>
      </c>
      <c r="BE24">
        <f>(($AP$20-$AQ$20)/($AQ$21-$AQ$20))</f>
        <v>0</v>
      </c>
      <c r="BG24">
        <v>1</v>
      </c>
      <c r="BH24">
        <v>114</v>
      </c>
      <c r="BI24">
        <f>($BH$28-$BH$25)/200</f>
        <v>0.08</v>
      </c>
      <c r="BQ24">
        <f>(($AO$24-$AN$21)/($AN$22-$AN$21))</f>
        <v>8.6956521739130432E-2</v>
      </c>
      <c r="BR24">
        <f>(($AP$21-$AN$20)/($AN$21-$AN$20))</f>
        <v>0.27272727272727271</v>
      </c>
      <c r="BS24">
        <f>(($AQ$21-$AN$20)/($AN$21-$AN$20))</f>
        <v>0.27272727272727271</v>
      </c>
      <c r="BT24">
        <f>(($AN$20-$AO$23)/($AO$24-$AO$23))</f>
        <v>0.1111111111111111</v>
      </c>
      <c r="BU24">
        <f>(($AP$20-$AO$22)/($AO$23-$AO$22))</f>
        <v>0.28000000000000003</v>
      </c>
      <c r="BV24">
        <f>(($AQ$20-$AO$22)/($AO$23-$AO$22))</f>
        <v>0.28000000000000003</v>
      </c>
      <c r="BW24">
        <f>1-(($AN$20-$AP$20)/($AP$21-$AP$20))</f>
        <v>0.22222222222222221</v>
      </c>
      <c r="BX24">
        <f>1-(($AO$23-$AP$20)/($AP$21-$AP$20))</f>
        <v>0.33333333333333337</v>
      </c>
      <c r="BY24">
        <f>(($AQ$20-$AP$20)/($AP$21-$AP$20))</f>
        <v>0</v>
      </c>
      <c r="BZ24">
        <f>1-(($AN$20-$AQ$20)/($AQ$21-$AQ$20))</f>
        <v>0.22222222222222221</v>
      </c>
      <c r="CA24">
        <f>1-(($AO$23-$AQ$20)/($AQ$21-$AQ$20))</f>
        <v>0.33333333333333337</v>
      </c>
      <c r="CB24">
        <f>(($AP$20-$AQ$20)/($AQ$21-$AQ$20))</f>
        <v>0</v>
      </c>
    </row>
    <row r="25" spans="1:80" x14ac:dyDescent="0.25">
      <c r="A25">
        <v>24</v>
      </c>
      <c r="P25">
        <v>0</v>
      </c>
      <c r="Q25" t="str">
        <f>CONCATENATE(C25,E25,G25,I25)</f>
        <v/>
      </c>
      <c r="R25">
        <v>3</v>
      </c>
      <c r="X25" t="s">
        <v>282</v>
      </c>
      <c r="Y25" t="s">
        <v>268</v>
      </c>
      <c r="AN25">
        <v>552</v>
      </c>
      <c r="AO25">
        <v>484</v>
      </c>
      <c r="AP25">
        <v>540</v>
      </c>
      <c r="AQ25">
        <v>540</v>
      </c>
      <c r="AT25">
        <f>(($AO$25-$AN$21)/($AN$22-$AN$21))</f>
        <v>0.95652173913043481</v>
      </c>
      <c r="AU25">
        <f>(($AP$22-$AN$21)/($AN$22-$AN$21))</f>
        <v>0.34782608695652173</v>
      </c>
      <c r="AV25">
        <f>(($AQ$22-$AN$21)/($AN$22-$AN$21))</f>
        <v>0.30434782608695654</v>
      </c>
      <c r="AW25">
        <f>(($AN$21-$AO$23)/($AO$24-$AO$23))</f>
        <v>0.92592592592592593</v>
      </c>
      <c r="AX25">
        <f>(($AP$21-$AO$23)/($AO$24-$AO$23))</f>
        <v>0.33333333333333331</v>
      </c>
      <c r="AY25">
        <f>(($AQ$21-$AO$23)/($AO$24-$AO$23))</f>
        <v>0.33333333333333331</v>
      </c>
      <c r="AZ25">
        <f>(($AN$21-$AP$21)/($AP$22-$AP$21))</f>
        <v>0.66666666666666663</v>
      </c>
      <c r="BA25">
        <f>(($AO$24-$AP$21)/($AP$22-$AP$21))</f>
        <v>0.75</v>
      </c>
      <c r="BB25">
        <f>(($AQ$21-$AP$21)/($AP$22-$AP$21))</f>
        <v>0</v>
      </c>
      <c r="BC25">
        <f>(($AN$21-$AQ$21)/($AQ$22-$AQ$21))</f>
        <v>0.69565217391304346</v>
      </c>
      <c r="BD25">
        <f>(($AO$24-$AQ$21)/($AQ$22-$AQ$21))</f>
        <v>0.78260869565217395</v>
      </c>
      <c r="BE25">
        <f>(($AP$21-$AQ$21)/($AQ$22-$AQ$21))</f>
        <v>0</v>
      </c>
      <c r="BG25">
        <v>3</v>
      </c>
      <c r="BH25">
        <v>120</v>
      </c>
      <c r="BI25">
        <f>($BH$29-$BH$26)/200</f>
        <v>0.105</v>
      </c>
      <c r="BQ25">
        <f>1-(($AO$25-$AN$21)/($AN$22-$AN$21))</f>
        <v>4.3478260869565188E-2</v>
      </c>
      <c r="BR25">
        <f>(($AP$22-$AN$21)/($AN$22-$AN$21))</f>
        <v>0.34782608695652173</v>
      </c>
      <c r="BS25">
        <f>(($AQ$22-$AN$21)/($AN$22-$AN$21))</f>
        <v>0.30434782608695654</v>
      </c>
      <c r="BT25">
        <f>1-(($AN$21-$AO$23)/($AO$24-$AO$23))</f>
        <v>7.407407407407407E-2</v>
      </c>
      <c r="BU25">
        <f>(($AP$21-$AO$23)/($AO$24-$AO$23))</f>
        <v>0.33333333333333331</v>
      </c>
      <c r="BV25">
        <f>(($AQ$21-$AO$23)/($AO$24-$AO$23))</f>
        <v>0.33333333333333331</v>
      </c>
      <c r="BW25">
        <f>1-(($AN$21-$AP$21)/($AP$22-$AP$21))</f>
        <v>0.33333333333333337</v>
      </c>
      <c r="BX25">
        <f>1-(($AO$24-$AP$21)/($AP$22-$AP$21))</f>
        <v>0.25</v>
      </c>
      <c r="BY25">
        <f>(($AQ$21-$AP$21)/($AP$22-$AP$21))</f>
        <v>0</v>
      </c>
      <c r="BZ25">
        <f>1-(($AN$21-$AQ$21)/($AQ$22-$AQ$21))</f>
        <v>0.30434782608695654</v>
      </c>
      <c r="CA25">
        <f>1-(($AO$24-$AQ$21)/($AQ$22-$AQ$21))</f>
        <v>0.21739130434782605</v>
      </c>
      <c r="CB25">
        <f>(($AP$21-$AQ$21)/($AQ$22-$AQ$21))</f>
        <v>0</v>
      </c>
    </row>
    <row r="26" spans="1:80" x14ac:dyDescent="0.25">
      <c r="A26">
        <v>25</v>
      </c>
      <c r="P26">
        <v>0</v>
      </c>
      <c r="Q26" t="str">
        <f>CONCATENATE(C26,E26,G26,I26)</f>
        <v/>
      </c>
      <c r="R26">
        <v>4</v>
      </c>
      <c r="X26" t="s">
        <v>284</v>
      </c>
      <c r="Y26" t="s">
        <v>269</v>
      </c>
      <c r="AN26">
        <v>576</v>
      </c>
      <c r="AO26">
        <v>502</v>
      </c>
      <c r="AP26">
        <v>562</v>
      </c>
      <c r="AQ26">
        <v>561</v>
      </c>
      <c r="AT26">
        <f>(($AO$26-$AN$22)/($AN$23-$AN$22))</f>
        <v>0.77272727272727271</v>
      </c>
      <c r="AU26">
        <f>(($AP$23-$AN$22)/($AN$23-$AN$22))</f>
        <v>0.36363636363636365</v>
      </c>
      <c r="AV26">
        <f>(($AQ$23-$AN$22)/($AN$23-$AN$22))</f>
        <v>0.31818181818181818</v>
      </c>
      <c r="AW26">
        <f>(($AN$22-$AO$25)/($AO$26-$AO$25))</f>
        <v>5.5555555555555552E-2</v>
      </c>
      <c r="AX26">
        <f>(($AP$22-$AO$24)/($AO$25-$AO$24))</f>
        <v>0.3</v>
      </c>
      <c r="AY26">
        <f>(($AQ$22-$AO$24)/($AO$25-$AO$24))</f>
        <v>0.25</v>
      </c>
      <c r="AZ26">
        <f>(($AN$22-$AP$22)/($AP$23-$AP$22))</f>
        <v>0.65217391304347827</v>
      </c>
      <c r="BA26">
        <f>(($AO$25-$AP$22)/($AP$23-$AP$22))</f>
        <v>0.60869565217391308</v>
      </c>
      <c r="BB26">
        <f>(($AQ$22-$AP$21)/($AP$22-$AP$21))</f>
        <v>0.95833333333333337</v>
      </c>
      <c r="BC26">
        <f>(($AN$22-$AQ$22)/($AQ$23-$AQ$22))</f>
        <v>0.69565217391304346</v>
      </c>
      <c r="BD26">
        <f>(($AO$25-$AQ$22)/($AQ$23-$AQ$22))</f>
        <v>0.65217391304347827</v>
      </c>
      <c r="BE26">
        <f>(($AP$22-$AQ$22)/($AQ$23-$AQ$22))</f>
        <v>4.3478260869565216E-2</v>
      </c>
      <c r="BG26">
        <v>4</v>
      </c>
      <c r="BH26">
        <v>120</v>
      </c>
      <c r="BI26">
        <f>($BH$30-$BH$27)/200</f>
        <v>7.4999999999999997E-2</v>
      </c>
      <c r="BQ26">
        <f>1-(($AO$26-$AN$22)/($AN$23-$AN$22))</f>
        <v>0.22727272727272729</v>
      </c>
      <c r="BR26">
        <f>(($AP$23-$AN$22)/($AN$23-$AN$22))</f>
        <v>0.36363636363636365</v>
      </c>
      <c r="BS26">
        <f>(($AQ$23-$AN$22)/($AN$23-$AN$22))</f>
        <v>0.31818181818181818</v>
      </c>
      <c r="BT26">
        <f>(($AN$22-$AO$25)/($AO$26-$AO$25))</f>
        <v>5.5555555555555552E-2</v>
      </c>
      <c r="BU26">
        <f>(($AP$22-$AO$24)/($AO$25-$AO$24))</f>
        <v>0.3</v>
      </c>
      <c r="BV26">
        <f>(($AQ$22-$AO$24)/($AO$25-$AO$24))</f>
        <v>0.25</v>
      </c>
      <c r="BW26">
        <f>1-(($AN$22-$AP$22)/($AP$23-$AP$22))</f>
        <v>0.34782608695652173</v>
      </c>
      <c r="BX26">
        <f>1-(($AO$25-$AP$22)/($AP$23-$AP$22))</f>
        <v>0.39130434782608692</v>
      </c>
      <c r="BY26">
        <f>1-(($AQ$22-$AP$21)/($AP$22-$AP$21))</f>
        <v>4.166666666666663E-2</v>
      </c>
      <c r="BZ26">
        <f>1-(($AN$22-$AQ$22)/($AQ$23-$AQ$22))</f>
        <v>0.30434782608695654</v>
      </c>
      <c r="CA26">
        <f>1-(($AO$25-$AQ$22)/($AQ$23-$AQ$22))</f>
        <v>0.34782608695652173</v>
      </c>
      <c r="CB26">
        <f>(($AP$22-$AQ$22)/($AQ$23-$AQ$22))</f>
        <v>4.3478260869565216E-2</v>
      </c>
    </row>
    <row r="27" spans="1:80" x14ac:dyDescent="0.25">
      <c r="A27">
        <v>26</v>
      </c>
      <c r="B27">
        <v>202.48172600000001</v>
      </c>
      <c r="C27" s="2">
        <v>1</v>
      </c>
      <c r="P27">
        <v>1</v>
      </c>
      <c r="Q27" t="str">
        <f>CONCATENATE(C27,E27,G27,I27)</f>
        <v>1</v>
      </c>
      <c r="R27">
        <v>2</v>
      </c>
      <c r="X27" t="s">
        <v>284</v>
      </c>
      <c r="Y27" t="s">
        <v>270</v>
      </c>
      <c r="AB27" t="s">
        <v>284</v>
      </c>
      <c r="AC27" t="str">
        <f>CONCATENATE($R27,$R28,$R29,$R30)</f>
        <v>2143</v>
      </c>
      <c r="AN27">
        <v>601</v>
      </c>
      <c r="AO27">
        <v>528</v>
      </c>
      <c r="AP27">
        <v>587</v>
      </c>
      <c r="AQ27">
        <v>584</v>
      </c>
      <c r="AT27">
        <f>(($AO$27-$AN$23)/($AN$24-$AN$23))</f>
        <v>0.875</v>
      </c>
      <c r="AU27">
        <f>(($AP$24-$AN$23)/($AN$24-$AN$23))</f>
        <v>0.29166666666666669</v>
      </c>
      <c r="AV27">
        <f>(($AQ$24-$AN$23)/($AN$24-$AN$23))</f>
        <v>0.29166666666666669</v>
      </c>
      <c r="AW27">
        <f>(($AN$23-$AO$26)/($AO$27-$AO$26))</f>
        <v>0.19230769230769232</v>
      </c>
      <c r="AX27">
        <f>(($AP$23-$AO$25)/($AO$26-$AO$25))</f>
        <v>0.5</v>
      </c>
      <c r="AY27">
        <f>(($AQ$23-$AO$25)/($AO$26-$AO$25))</f>
        <v>0.44444444444444442</v>
      </c>
      <c r="AZ27">
        <f>(($AN$23-$AP$23)/($AP$24-$AP$23))</f>
        <v>0.66666666666666663</v>
      </c>
      <c r="BA27">
        <f>(($AO$26-$AP$23)/($AP$24-$AP$23))</f>
        <v>0.42857142857142855</v>
      </c>
      <c r="BB27">
        <f>(($AQ$23-$AP$22)/($AP$23-$AP$22))</f>
        <v>0.95652173913043481</v>
      </c>
      <c r="BC27">
        <f>(($AN$23-$AQ$23)/($AQ$24-$AQ$23))</f>
        <v>0.68181818181818177</v>
      </c>
      <c r="BD27">
        <f>(($AO$26-$AQ$23)/($AQ$24-$AQ$23))</f>
        <v>0.45454545454545453</v>
      </c>
      <c r="BE27">
        <f>(($AP$23-$AQ$23)/($AQ$24-$AQ$23))</f>
        <v>4.5454545454545456E-2</v>
      </c>
      <c r="BG27">
        <v>2</v>
      </c>
      <c r="BH27">
        <v>129</v>
      </c>
      <c r="BI27">
        <f>($BH$31-$BH$28)/200</f>
        <v>6.5000000000000002E-2</v>
      </c>
      <c r="BQ27">
        <f>1-(($AO$27-$AN$23)/($AN$24-$AN$23))</f>
        <v>0.125</v>
      </c>
      <c r="BR27">
        <f>(($AP$24-$AN$23)/($AN$24-$AN$23))</f>
        <v>0.29166666666666669</v>
      </c>
      <c r="BS27">
        <f>(($AQ$24-$AN$23)/($AN$24-$AN$23))</f>
        <v>0.29166666666666669</v>
      </c>
      <c r="BT27">
        <f>(($AN$23-$AO$26)/($AO$27-$AO$26))</f>
        <v>0.19230769230769232</v>
      </c>
      <c r="BU27">
        <f>(($AP$23-$AO$25)/($AO$26-$AO$25))</f>
        <v>0.5</v>
      </c>
      <c r="BV27">
        <f>(($AQ$23-$AO$25)/($AO$26-$AO$25))</f>
        <v>0.44444444444444442</v>
      </c>
      <c r="BW27">
        <f>1-(($AN$23-$AP$23)/($AP$24-$AP$23))</f>
        <v>0.33333333333333337</v>
      </c>
      <c r="BX27">
        <f>(($AO$26-$AP$23)/($AP$24-$AP$23))</f>
        <v>0.42857142857142855</v>
      </c>
      <c r="BY27">
        <f>1-(($AQ$23-$AP$22)/($AP$23-$AP$22))</f>
        <v>4.3478260869565188E-2</v>
      </c>
      <c r="BZ27">
        <f>1-(($AN$23-$AQ$23)/($AQ$24-$AQ$23))</f>
        <v>0.31818181818181823</v>
      </c>
      <c r="CA27">
        <f>(($AO$26-$AQ$23)/($AQ$24-$AQ$23))</f>
        <v>0.45454545454545453</v>
      </c>
      <c r="CB27">
        <f>(($AP$23-$AQ$23)/($AQ$24-$AQ$23))</f>
        <v>4.5454545454545456E-2</v>
      </c>
    </row>
    <row r="28" spans="1:80" x14ac:dyDescent="0.25">
      <c r="A28">
        <v>27</v>
      </c>
      <c r="B28">
        <v>202.57532700000002</v>
      </c>
      <c r="C28" s="2">
        <v>1</v>
      </c>
      <c r="D28">
        <v>201.643877</v>
      </c>
      <c r="E28" s="3">
        <v>2</v>
      </c>
      <c r="P28">
        <v>2</v>
      </c>
      <c r="Q28" t="str">
        <f>CONCATENATE(C28,E28,G28,I28)</f>
        <v>12</v>
      </c>
      <c r="R28">
        <v>1</v>
      </c>
      <c r="X28" t="s">
        <v>284</v>
      </c>
      <c r="Y28" t="s">
        <v>271</v>
      </c>
      <c r="AN28">
        <v>632</v>
      </c>
      <c r="AO28">
        <v>547</v>
      </c>
      <c r="AP28">
        <v>616</v>
      </c>
      <c r="AQ28">
        <v>609</v>
      </c>
      <c r="AT28">
        <f>(($AO$28-$AN$24)/($AN$25-$AN$24))</f>
        <v>0.76190476190476186</v>
      </c>
      <c r="AU28">
        <f>(($AP$25-$AN$24)/($AN$25-$AN$24))</f>
        <v>0.42857142857142855</v>
      </c>
      <c r="AV28">
        <f>(($AQ$25-$AN$24)/($AN$25-$AN$24))</f>
        <v>0.42857142857142855</v>
      </c>
      <c r="AW28">
        <f>(($AN$24-$AO$27)/($AO$28-$AO$27))</f>
        <v>0.15789473684210525</v>
      </c>
      <c r="AX28">
        <f>(($AP$24-$AO$26)/($AO$27-$AO$26))</f>
        <v>0.46153846153846156</v>
      </c>
      <c r="AY28">
        <f>(($AQ$24-$AO$26)/($AO$27-$AO$26))</f>
        <v>0.46153846153846156</v>
      </c>
      <c r="AZ28">
        <f>(($AN$24-$AP$24)/($AP$25-$AP$24))</f>
        <v>0.65384615384615385</v>
      </c>
      <c r="BA28">
        <f>(($AO$27-$AP$24)/($AP$25-$AP$24))</f>
        <v>0.53846153846153844</v>
      </c>
      <c r="BB28">
        <f>(($AQ$24-$AP$24)/($AP$25-$AP$24))</f>
        <v>0</v>
      </c>
      <c r="BC28">
        <f>(($AN$24-$AQ$24)/($AQ$25-$AQ$24))</f>
        <v>0.65384615384615385</v>
      </c>
      <c r="BD28">
        <f>(($AO$27-$AQ$24)/($AQ$25-$AQ$24))</f>
        <v>0.53846153846153844</v>
      </c>
      <c r="BE28">
        <f>(($AP$24-$AQ$24)/($AQ$25-$AQ$24))</f>
        <v>0</v>
      </c>
      <c r="BG28">
        <v>1</v>
      </c>
      <c r="BH28">
        <v>136</v>
      </c>
      <c r="BI28">
        <f>($BH$32-$BH$29)/200</f>
        <v>7.4999999999999997E-2</v>
      </c>
      <c r="BQ28">
        <f>1-(($AO$28-$AN$24)/($AN$25-$AN$24))</f>
        <v>0.23809523809523814</v>
      </c>
      <c r="BR28">
        <f>(($AP$25-$AN$24)/($AN$25-$AN$24))</f>
        <v>0.42857142857142855</v>
      </c>
      <c r="BS28">
        <f>(($AQ$25-$AN$24)/($AN$25-$AN$24))</f>
        <v>0.42857142857142855</v>
      </c>
      <c r="BT28">
        <f>(($AN$24-$AO$27)/($AO$28-$AO$27))</f>
        <v>0.15789473684210525</v>
      </c>
      <c r="BU28">
        <f>(($AP$24-$AO$26)/($AO$27-$AO$26))</f>
        <v>0.46153846153846156</v>
      </c>
      <c r="BV28">
        <f>(($AQ$24-$AO$26)/($AO$27-$AO$26))</f>
        <v>0.46153846153846156</v>
      </c>
      <c r="BW28">
        <f>1-(($AN$24-$AP$24)/($AP$25-$AP$24))</f>
        <v>0.34615384615384615</v>
      </c>
      <c r="BX28">
        <f>1-(($AO$27-$AP$24)/($AP$25-$AP$24))</f>
        <v>0.46153846153846156</v>
      </c>
      <c r="BY28">
        <f>(($AQ$24-$AP$24)/($AP$25-$AP$24))</f>
        <v>0</v>
      </c>
      <c r="BZ28">
        <f>1-(($AN$24-$AQ$24)/($AQ$25-$AQ$24))</f>
        <v>0.34615384615384615</v>
      </c>
      <c r="CA28">
        <f>1-(($AO$27-$AQ$24)/($AQ$25-$AQ$24))</f>
        <v>0.46153846153846156</v>
      </c>
      <c r="CB28">
        <f>(($AP$24-$AQ$24)/($AQ$25-$AQ$24))</f>
        <v>0</v>
      </c>
    </row>
    <row r="29" spans="1:80" x14ac:dyDescent="0.25">
      <c r="A29">
        <v>28</v>
      </c>
      <c r="B29">
        <v>202.52620899999999</v>
      </c>
      <c r="C29" s="2">
        <v>1</v>
      </c>
      <c r="D29">
        <v>201.76706899999999</v>
      </c>
      <c r="E29" s="3">
        <v>2</v>
      </c>
      <c r="P29">
        <v>2</v>
      </c>
      <c r="Q29" t="str">
        <f>CONCATENATE(C29,E29,G29,I29)</f>
        <v>12</v>
      </c>
      <c r="R29">
        <v>4</v>
      </c>
      <c r="X29" t="s">
        <v>284</v>
      </c>
      <c r="Y29" t="s">
        <v>273</v>
      </c>
      <c r="AN29">
        <v>653</v>
      </c>
      <c r="AO29">
        <v>568</v>
      </c>
      <c r="AP29">
        <v>660</v>
      </c>
      <c r="AQ29">
        <v>644</v>
      </c>
      <c r="AT29">
        <f>(($AO$29-$AN$25)/($AN$26-$AN$25))</f>
        <v>0.66666666666666663</v>
      </c>
      <c r="AU29">
        <f>(($AP$26-$AN$25)/($AN$26-$AN$25))</f>
        <v>0.41666666666666669</v>
      </c>
      <c r="AV29">
        <f>(($AQ$26-$AN$25)/($AN$26-$AN$25))</f>
        <v>0.375</v>
      </c>
      <c r="AW29">
        <f>(($AN$25-$AO$28)/($AO$29-$AO$28))</f>
        <v>0.23809523809523808</v>
      </c>
      <c r="AX29">
        <f>(($AP$25-$AO$27)/($AO$28-$AO$27))</f>
        <v>0.63157894736842102</v>
      </c>
      <c r="AY29">
        <f>(($AQ$25-$AO$27)/($AO$28-$AO$27))</f>
        <v>0.63157894736842102</v>
      </c>
      <c r="AZ29">
        <f>(($AN$25-$AP$25)/($AP$26-$AP$25))</f>
        <v>0.54545454545454541</v>
      </c>
      <c r="BA29">
        <f>(($AO$28-$AP$25)/($AP$26-$AP$25))</f>
        <v>0.31818181818181818</v>
      </c>
      <c r="BB29">
        <f>(($AQ$25-$AP$25)/($AP$26-$AP$25))</f>
        <v>0</v>
      </c>
      <c r="BC29">
        <f>(($AN$25-$AQ$25)/($AQ$26-$AQ$25))</f>
        <v>0.5714285714285714</v>
      </c>
      <c r="BD29">
        <f>(($AO$28-$AQ$25)/($AQ$26-$AQ$25))</f>
        <v>0.33333333333333331</v>
      </c>
      <c r="BE29">
        <f>(($AP$25-$AQ$25)/($AQ$26-$AQ$25))</f>
        <v>0</v>
      </c>
      <c r="BG29">
        <v>4</v>
      </c>
      <c r="BH29">
        <v>141</v>
      </c>
      <c r="BI29">
        <f>($BH$33-$BH$30)/200</f>
        <v>0.11</v>
      </c>
      <c r="BQ29">
        <f>1-(($AO$29-$AN$25)/($AN$26-$AN$25))</f>
        <v>0.33333333333333337</v>
      </c>
      <c r="BR29">
        <f>(($AP$26-$AN$25)/($AN$26-$AN$25))</f>
        <v>0.41666666666666669</v>
      </c>
      <c r="BS29">
        <f>(($AQ$26-$AN$25)/($AN$26-$AN$25))</f>
        <v>0.375</v>
      </c>
      <c r="BT29">
        <f>(($AN$25-$AO$28)/($AO$29-$AO$28))</f>
        <v>0.23809523809523808</v>
      </c>
      <c r="BU29">
        <f>1-(($AP$25-$AO$27)/($AO$28-$AO$27))</f>
        <v>0.36842105263157898</v>
      </c>
      <c r="BV29">
        <f>1-(($AQ$25-$AO$27)/($AO$28-$AO$27))</f>
        <v>0.36842105263157898</v>
      </c>
      <c r="BW29">
        <f>1-(($AN$25-$AP$25)/($AP$26-$AP$25))</f>
        <v>0.45454545454545459</v>
      </c>
      <c r="BX29">
        <f>(($AO$28-$AP$25)/($AP$26-$AP$25))</f>
        <v>0.31818181818181818</v>
      </c>
      <c r="BY29">
        <f>(($AQ$25-$AP$25)/($AP$26-$AP$25))</f>
        <v>0</v>
      </c>
      <c r="BZ29">
        <f>1-(($AN$25-$AQ$25)/($AQ$26-$AQ$25))</f>
        <v>0.4285714285714286</v>
      </c>
      <c r="CA29">
        <f>(($AO$28-$AQ$25)/($AQ$26-$AQ$25))</f>
        <v>0.33333333333333331</v>
      </c>
      <c r="CB29">
        <f>(($AP$25-$AQ$25)/($AQ$26-$AQ$25))</f>
        <v>0</v>
      </c>
    </row>
    <row r="30" spans="1:80" x14ac:dyDescent="0.25">
      <c r="A30">
        <v>29</v>
      </c>
      <c r="B30">
        <v>202.50704400000001</v>
      </c>
      <c r="C30" s="2">
        <v>1</v>
      </c>
      <c r="D30">
        <v>201.770701</v>
      </c>
      <c r="E30" s="3">
        <v>2</v>
      </c>
      <c r="P30">
        <v>2</v>
      </c>
      <c r="Q30" t="str">
        <f>CONCATENATE(C30,E30,G30,I30)</f>
        <v>12</v>
      </c>
      <c r="R30">
        <v>3</v>
      </c>
      <c r="X30" t="s">
        <v>284</v>
      </c>
      <c r="Y30" t="s">
        <v>269</v>
      </c>
      <c r="AN30">
        <v>677</v>
      </c>
      <c r="AO30">
        <v>591</v>
      </c>
      <c r="AP30">
        <v>683</v>
      </c>
      <c r="AQ30">
        <v>659</v>
      </c>
      <c r="AT30">
        <f>(($AO$30-$AN$26)/($AN$27-$AN$26))</f>
        <v>0.6</v>
      </c>
      <c r="AU30">
        <f>(($AP$27-$AN$26)/($AN$27-$AN$26))</f>
        <v>0.44</v>
      </c>
      <c r="AV30">
        <f>(($AQ$27-$AN$26)/($AN$27-$AN$26))</f>
        <v>0.32</v>
      </c>
      <c r="AW30">
        <f>(($AN$26-$AO$29)/($AO$30-$AO$29))</f>
        <v>0.34782608695652173</v>
      </c>
      <c r="AX30">
        <f>(($AP$26-$AO$28)/($AO$29-$AO$28))</f>
        <v>0.7142857142857143</v>
      </c>
      <c r="AY30">
        <f>(($AQ$26-$AO$28)/($AO$29-$AO$28))</f>
        <v>0.66666666666666663</v>
      </c>
      <c r="AZ30">
        <f>(($AN$26-$AP$26)/($AP$27-$AP$26))</f>
        <v>0.56000000000000005</v>
      </c>
      <c r="BA30">
        <f>(($AO$29-$AP$26)/($AP$27-$AP$26))</f>
        <v>0.24</v>
      </c>
      <c r="BB30">
        <f>(($AQ$26-$AP$25)/($AP$26-$AP$25))</f>
        <v>0.95454545454545459</v>
      </c>
      <c r="BC30">
        <f>(($AN$26-$AQ$26)/($AQ$27-$AQ$26))</f>
        <v>0.65217391304347827</v>
      </c>
      <c r="BD30">
        <f>(($AO$29-$AQ$26)/($AQ$27-$AQ$26))</f>
        <v>0.30434782608695654</v>
      </c>
      <c r="BE30">
        <f>(($AP$26-$AQ$26)/($AQ$27-$AQ$26))</f>
        <v>4.3478260869565216E-2</v>
      </c>
      <c r="BG30">
        <v>3</v>
      </c>
      <c r="BH30">
        <v>144</v>
      </c>
      <c r="BI30">
        <f>($BH$34-$BH$31)/200</f>
        <v>0.09</v>
      </c>
      <c r="BQ30">
        <f>1-(($AO$30-$AN$26)/($AN$27-$AN$26))</f>
        <v>0.4</v>
      </c>
      <c r="BR30">
        <f>(($AP$27-$AN$26)/($AN$27-$AN$26))</f>
        <v>0.44</v>
      </c>
      <c r="BS30">
        <f>(($AQ$27-$AN$26)/($AN$27-$AN$26))</f>
        <v>0.32</v>
      </c>
      <c r="BT30">
        <f>(($AN$26-$AO$29)/($AO$30-$AO$29))</f>
        <v>0.34782608695652173</v>
      </c>
      <c r="BU30">
        <f>1-(($AP$26-$AO$28)/($AO$29-$AO$28))</f>
        <v>0.2857142857142857</v>
      </c>
      <c r="BV30">
        <f>1-(($AQ$26-$AO$28)/($AO$29-$AO$28))</f>
        <v>0.33333333333333337</v>
      </c>
      <c r="BW30">
        <f>1-(($AN$26-$AP$26)/($AP$27-$AP$26))</f>
        <v>0.43999999999999995</v>
      </c>
      <c r="BX30">
        <f>(($AO$29-$AP$26)/($AP$27-$AP$26))</f>
        <v>0.24</v>
      </c>
      <c r="BY30">
        <f>1-(($AQ$26-$AP$25)/($AP$26-$AP$25))</f>
        <v>4.5454545454545414E-2</v>
      </c>
      <c r="BZ30">
        <f>1-(($AN$26-$AQ$26)/($AQ$27-$AQ$26))</f>
        <v>0.34782608695652173</v>
      </c>
      <c r="CA30">
        <f>(($AO$29-$AQ$26)/($AQ$27-$AQ$26))</f>
        <v>0.30434782608695654</v>
      </c>
      <c r="CB30">
        <f>(($AP$26-$AQ$26)/($AQ$27-$AQ$26))</f>
        <v>4.3478260869565216E-2</v>
      </c>
    </row>
    <row r="31" spans="1:80" x14ac:dyDescent="0.25">
      <c r="A31">
        <v>30</v>
      </c>
      <c r="B31">
        <v>202.501307</v>
      </c>
      <c r="C31" s="2">
        <v>1</v>
      </c>
      <c r="D31">
        <v>201.77438599999999</v>
      </c>
      <c r="E31" s="3">
        <v>2</v>
      </c>
      <c r="P31">
        <v>2</v>
      </c>
      <c r="Q31" t="str">
        <f>CONCATENATE(C31,E31,G31,I31)</f>
        <v>12</v>
      </c>
      <c r="R31">
        <v>2</v>
      </c>
      <c r="X31" t="s">
        <v>284</v>
      </c>
      <c r="Y31" t="s">
        <v>270</v>
      </c>
      <c r="AB31" t="s">
        <v>284</v>
      </c>
      <c r="AC31" t="str">
        <f>CONCATENATE($R31,$R32,$R33,$R34)</f>
        <v>2143</v>
      </c>
      <c r="AN31">
        <v>699</v>
      </c>
      <c r="AO31">
        <v>620</v>
      </c>
      <c r="AP31">
        <v>706</v>
      </c>
      <c r="AQ31">
        <v>682</v>
      </c>
      <c r="AT31">
        <f>(($AO$31-$AN$27)/($AN$28-$AN$27))</f>
        <v>0.61290322580645162</v>
      </c>
      <c r="AU31">
        <f>(($AP$28-$AN$27)/($AN$28-$AN$27))</f>
        <v>0.4838709677419355</v>
      </c>
      <c r="AV31">
        <f>(($AQ$28-$AN$27)/($AN$28-$AN$27))</f>
        <v>0.25806451612903225</v>
      </c>
      <c r="AW31">
        <f>(($AN$27-$AO$30)/($AO$31-$AO$30))</f>
        <v>0.34482758620689657</v>
      </c>
      <c r="AX31">
        <f>(($AP$27-$AO$29)/($AO$30-$AO$29))</f>
        <v>0.82608695652173914</v>
      </c>
      <c r="AY31">
        <f>(($AQ$27-$AO$29)/($AO$30-$AO$29))</f>
        <v>0.69565217391304346</v>
      </c>
      <c r="AZ31">
        <f>(($AN$27-$AP$27)/($AP$28-$AP$27))</f>
        <v>0.48275862068965519</v>
      </c>
      <c r="BA31">
        <f>(($AO$30-$AP$27)/($AP$28-$AP$27))</f>
        <v>0.13793103448275862</v>
      </c>
      <c r="BB31">
        <f>(($AQ$27-$AP$26)/($AP$27-$AP$26))</f>
        <v>0.88</v>
      </c>
      <c r="BC31">
        <f>(($AN$27-$AQ$27)/($AQ$28-$AQ$27))</f>
        <v>0.68</v>
      </c>
      <c r="BD31">
        <f>(($AO$30-$AQ$27)/($AQ$28-$AQ$27))</f>
        <v>0.28000000000000003</v>
      </c>
      <c r="BE31">
        <f>(($AP$27-$AQ$27)/($AQ$28-$AQ$27))</f>
        <v>0.12</v>
      </c>
      <c r="BG31">
        <v>2</v>
      </c>
      <c r="BH31">
        <v>149</v>
      </c>
      <c r="BI31">
        <f>($BH$35-$BH$32)/200</f>
        <v>6.5000000000000002E-2</v>
      </c>
      <c r="BQ31">
        <f>1-(($AO$31-$AN$27)/($AN$28-$AN$27))</f>
        <v>0.38709677419354838</v>
      </c>
      <c r="BR31">
        <f>(($AP$28-$AN$27)/($AN$28-$AN$27))</f>
        <v>0.4838709677419355</v>
      </c>
      <c r="BS31">
        <f>(($AQ$28-$AN$27)/($AN$28-$AN$27))</f>
        <v>0.25806451612903225</v>
      </c>
      <c r="BT31">
        <f>(($AN$27-$AO$30)/($AO$31-$AO$30))</f>
        <v>0.34482758620689657</v>
      </c>
      <c r="BU31">
        <f>1-(($AP$27-$AO$29)/($AO$30-$AO$29))</f>
        <v>0.17391304347826086</v>
      </c>
      <c r="BV31">
        <f>1-(($AQ$27-$AO$29)/($AO$30-$AO$29))</f>
        <v>0.30434782608695654</v>
      </c>
      <c r="BW31">
        <f>(($AN$27-$AP$27)/($AP$28-$AP$27))</f>
        <v>0.48275862068965519</v>
      </c>
      <c r="BX31">
        <f>(($AO$30-$AP$27)/($AP$28-$AP$27))</f>
        <v>0.13793103448275862</v>
      </c>
      <c r="BY31">
        <f>1-(($AQ$27-$AP$26)/($AP$27-$AP$26))</f>
        <v>0.12</v>
      </c>
      <c r="BZ31">
        <f>1-(($AN$27-$AQ$27)/($AQ$28-$AQ$27))</f>
        <v>0.31999999999999995</v>
      </c>
      <c r="CA31">
        <f>(($AO$30-$AQ$27)/($AQ$28-$AQ$27))</f>
        <v>0.28000000000000003</v>
      </c>
      <c r="CB31">
        <f>(($AP$27-$AQ$27)/($AQ$28-$AQ$27))</f>
        <v>0.12</v>
      </c>
    </row>
    <row r="32" spans="1:80" x14ac:dyDescent="0.25">
      <c r="A32">
        <v>31</v>
      </c>
      <c r="B32">
        <v>202.48172600000001</v>
      </c>
      <c r="C32" s="2">
        <v>1</v>
      </c>
      <c r="D32">
        <v>201.643877</v>
      </c>
      <c r="E32" s="3">
        <v>2</v>
      </c>
      <c r="P32">
        <v>2</v>
      </c>
      <c r="Q32" t="str">
        <f>CONCATENATE(C32,E32,G32,I32)</f>
        <v>12</v>
      </c>
      <c r="R32">
        <v>1</v>
      </c>
      <c r="X32" t="s">
        <v>283</v>
      </c>
      <c r="Y32" t="s">
        <v>266</v>
      </c>
      <c r="AN32">
        <v>723</v>
      </c>
      <c r="AO32">
        <v>647</v>
      </c>
      <c r="AP32">
        <v>729</v>
      </c>
      <c r="AQ32">
        <v>706</v>
      </c>
      <c r="AX32">
        <f>(($AP$28-$AO$30)/($AO$31-$AO$30))</f>
        <v>0.86206896551724133</v>
      </c>
      <c r="AY32">
        <f>(($AQ$28-$AO$30)/($AO$31-$AO$30))</f>
        <v>0.62068965517241381</v>
      </c>
      <c r="BB32">
        <f>(($AQ$28-$AP$27)/($AP$28-$AP$27))</f>
        <v>0.75862068965517238</v>
      </c>
      <c r="BC32">
        <f>(($AN$28-$AQ$28)/($AQ$29-$AQ$28))</f>
        <v>0.65714285714285714</v>
      </c>
      <c r="BD32">
        <f>(($AO$31-$AQ$28)/($AQ$29-$AQ$28))</f>
        <v>0.31428571428571428</v>
      </c>
      <c r="BE32">
        <f>(($AP$28-$AQ$28)/($AQ$29-$AQ$28))</f>
        <v>0.2</v>
      </c>
      <c r="BG32">
        <v>1</v>
      </c>
      <c r="BH32">
        <v>156</v>
      </c>
      <c r="BI32">
        <f>($BH$41-$BH$38)/200</f>
        <v>7.0000000000000007E-2</v>
      </c>
      <c r="BU32">
        <f>1-(($AP$28-$AO$30)/($AO$31-$AO$30))</f>
        <v>0.13793103448275867</v>
      </c>
      <c r="BV32">
        <f>1-(($AQ$28-$AO$30)/($AO$31-$AO$30))</f>
        <v>0.37931034482758619</v>
      </c>
      <c r="BY32">
        <f>1-(($AQ$28-$AP$27)/($AP$28-$AP$27))</f>
        <v>0.24137931034482762</v>
      </c>
      <c r="BZ32">
        <f>1-(($AN$28-$AQ$28)/($AQ$29-$AQ$28))</f>
        <v>0.34285714285714286</v>
      </c>
      <c r="CA32">
        <f>(($AO$31-$AQ$28)/($AQ$29-$AQ$28))</f>
        <v>0.31428571428571428</v>
      </c>
      <c r="CB32">
        <f>(($AP$28-$AQ$28)/($AQ$29-$AQ$28))</f>
        <v>0.2</v>
      </c>
    </row>
    <row r="33" spans="1:80" x14ac:dyDescent="0.25">
      <c r="A33">
        <v>32</v>
      </c>
      <c r="B33">
        <v>202.48172600000001</v>
      </c>
      <c r="C33" s="2">
        <v>1</v>
      </c>
      <c r="D33">
        <v>201.643877</v>
      </c>
      <c r="E33" s="3">
        <v>2</v>
      </c>
      <c r="P33">
        <v>2</v>
      </c>
      <c r="Q33" t="str">
        <f>CONCATENATE(C33,E33,G33,I33)</f>
        <v>12</v>
      </c>
      <c r="R33">
        <v>4</v>
      </c>
      <c r="X33" t="s">
        <v>283</v>
      </c>
      <c r="Y33" t="s">
        <v>267</v>
      </c>
      <c r="AN33">
        <v>745</v>
      </c>
      <c r="AO33">
        <v>672</v>
      </c>
      <c r="AP33">
        <v>751</v>
      </c>
      <c r="AQ33">
        <v>728</v>
      </c>
      <c r="BG33">
        <v>4</v>
      </c>
      <c r="BH33">
        <v>166</v>
      </c>
      <c r="BI33">
        <f>($BH$42-$BH$39)/200</f>
        <v>9.5000000000000001E-2</v>
      </c>
    </row>
    <row r="34" spans="1:80" x14ac:dyDescent="0.25">
      <c r="A34">
        <v>33</v>
      </c>
      <c r="B34">
        <v>202.48172600000001</v>
      </c>
      <c r="C34" s="2">
        <v>1</v>
      </c>
      <c r="D34">
        <v>201.643877</v>
      </c>
      <c r="E34" s="3">
        <v>2</v>
      </c>
      <c r="P34">
        <v>2</v>
      </c>
      <c r="Q34" t="str">
        <f>CONCATENATE(C34,E34,G34,I34)</f>
        <v>12</v>
      </c>
      <c r="R34">
        <v>3</v>
      </c>
      <c r="X34" t="s">
        <v>283</v>
      </c>
      <c r="Y34" t="s">
        <v>264</v>
      </c>
      <c r="AN34">
        <v>764</v>
      </c>
      <c r="AO34">
        <v>695</v>
      </c>
      <c r="AP34">
        <v>771</v>
      </c>
      <c r="AQ34">
        <v>752</v>
      </c>
      <c r="BG34">
        <v>3</v>
      </c>
      <c r="BH34">
        <v>167</v>
      </c>
      <c r="BI34">
        <f>($BH$43-$BH$40)/200</f>
        <v>0.09</v>
      </c>
    </row>
    <row r="35" spans="1:80" x14ac:dyDescent="0.25">
      <c r="A35">
        <v>34</v>
      </c>
      <c r="D35">
        <v>201.643877</v>
      </c>
      <c r="E35" s="3">
        <v>2</v>
      </c>
      <c r="F35">
        <v>201.671412</v>
      </c>
      <c r="G35" s="4">
        <v>3</v>
      </c>
      <c r="P35">
        <v>2</v>
      </c>
      <c r="Q35" t="str">
        <f>CONCATENATE(C35,E35,G35,I35)</f>
        <v>23</v>
      </c>
      <c r="R35">
        <v>2</v>
      </c>
      <c r="X35" t="s">
        <v>282</v>
      </c>
      <c r="Y35" t="s">
        <v>268</v>
      </c>
      <c r="AN35">
        <v>785</v>
      </c>
      <c r="AO35">
        <v>720</v>
      </c>
      <c r="AP35">
        <v>794</v>
      </c>
      <c r="AQ35">
        <v>772</v>
      </c>
      <c r="AT35">
        <f>(($AO$33-$AN$29)/($AN$30-$AN$29))</f>
        <v>0.79166666666666663</v>
      </c>
      <c r="AU35">
        <f>(($AP$29-$AN$29)/($AN$30-$AN$29))</f>
        <v>0.29166666666666669</v>
      </c>
      <c r="AV35">
        <f>(($AQ$30-$AN$29)/($AN$30-$AN$29))</f>
        <v>0.25</v>
      </c>
      <c r="AW35">
        <f>(($AN$29-$AO$32)/($AO$33-$AO$32))</f>
        <v>0.24</v>
      </c>
      <c r="AX35">
        <f>(($AP$29-$AO$32)/($AO$33-$AO$32))</f>
        <v>0.52</v>
      </c>
      <c r="AY35">
        <f>(($AQ$30-$AO$32)/($AO$33-$AO$32))</f>
        <v>0.48</v>
      </c>
      <c r="AZ35">
        <f>(($AN$30-$AP$29)/($AP$30-$AP$29))</f>
        <v>0.73913043478260865</v>
      </c>
      <c r="BA35">
        <f>(($AO$33-$AP$29)/($AP$30-$AP$29))</f>
        <v>0.52173913043478259</v>
      </c>
      <c r="BB35">
        <f>(($AQ$31-$AP$29)/($AP$30-$AP$29))</f>
        <v>0.95652173913043481</v>
      </c>
      <c r="BC35">
        <f>(($AN$30-$AQ$30)/($AQ$31-$AQ$30))</f>
        <v>0.78260869565217395</v>
      </c>
      <c r="BD35">
        <f>(($AO$33-$AQ$30)/($AQ$31-$AQ$30))</f>
        <v>0.56521739130434778</v>
      </c>
      <c r="BE35">
        <f>(($AP$29-$AQ$30)/($AQ$31-$AQ$30))</f>
        <v>4.3478260869565216E-2</v>
      </c>
      <c r="BG35">
        <v>2</v>
      </c>
      <c r="BH35">
        <v>169</v>
      </c>
      <c r="BI35">
        <f>($BH$44-$BH$41)/200</f>
        <v>0.115</v>
      </c>
      <c r="BQ35">
        <f>1-(($AO$33-$AN$29)/($AN$30-$AN$29))</f>
        <v>0.20833333333333337</v>
      </c>
      <c r="BR35">
        <f>(($AP$29-$AN$29)/($AN$30-$AN$29))</f>
        <v>0.29166666666666669</v>
      </c>
      <c r="BS35">
        <f>(($AQ$30-$AN$29)/($AN$30-$AN$29))</f>
        <v>0.25</v>
      </c>
      <c r="BT35">
        <f>(($AN$29-$AO$32)/($AO$33-$AO$32))</f>
        <v>0.24</v>
      </c>
      <c r="BU35">
        <f>1-(($AP$29-$AO$32)/($AO$33-$AO$32))</f>
        <v>0.48</v>
      </c>
      <c r="BV35">
        <f>(($AQ$30-$AO$32)/($AO$33-$AO$32))</f>
        <v>0.48</v>
      </c>
      <c r="BW35">
        <f>1-(($AN$30-$AP$29)/($AP$30-$AP$29))</f>
        <v>0.26086956521739135</v>
      </c>
      <c r="BX35">
        <f>1-(($AO$33-$AP$29)/($AP$30-$AP$29))</f>
        <v>0.47826086956521741</v>
      </c>
      <c r="BY35">
        <f>1-(($AQ$31-$AP$29)/($AP$30-$AP$29))</f>
        <v>4.3478260869565188E-2</v>
      </c>
      <c r="BZ35">
        <f>1-(($AN$30-$AQ$30)/($AQ$31-$AQ$30))</f>
        <v>0.21739130434782605</v>
      </c>
      <c r="CA35">
        <f>1-(($AO$33-$AQ$30)/($AQ$31-$AQ$30))</f>
        <v>0.43478260869565222</v>
      </c>
      <c r="CB35">
        <f>(($AP$29-$AQ$30)/($AQ$31-$AQ$30))</f>
        <v>4.3478260869565216E-2</v>
      </c>
    </row>
    <row r="36" spans="1:80" x14ac:dyDescent="0.25">
      <c r="A36">
        <v>35</v>
      </c>
      <c r="F36">
        <v>201.73705899999999</v>
      </c>
      <c r="G36" s="4">
        <v>3</v>
      </c>
      <c r="H36">
        <v>200.30632600000001</v>
      </c>
      <c r="I36" s="5">
        <v>4</v>
      </c>
      <c r="P36">
        <v>2</v>
      </c>
      <c r="Q36" t="str">
        <f>CONCATENATE(C36,E36,G36,I36)</f>
        <v>34</v>
      </c>
      <c r="R36" t="s">
        <v>22</v>
      </c>
      <c r="X36" t="s">
        <v>284</v>
      </c>
      <c r="Y36" t="s">
        <v>269</v>
      </c>
      <c r="AN36">
        <v>806</v>
      </c>
      <c r="AO36">
        <v>742</v>
      </c>
      <c r="AP36">
        <v>816</v>
      </c>
      <c r="AQ36">
        <v>792</v>
      </c>
      <c r="AT36">
        <f>(($AO$34-$AN$30)/($AN$31-$AN$30))</f>
        <v>0.81818181818181823</v>
      </c>
      <c r="AU36">
        <f>(($AP$30-$AN$30)/($AN$31-$AN$30))</f>
        <v>0.27272727272727271</v>
      </c>
      <c r="AV36">
        <f>(($AQ$31-$AN$30)/($AN$31-$AN$30))</f>
        <v>0.22727272727272727</v>
      </c>
      <c r="AW36">
        <f>(($AN$30-$AO$33)/($AO$34-$AO$33))</f>
        <v>0.21739130434782608</v>
      </c>
      <c r="AX36">
        <f>(($AP$30-$AO$33)/($AO$34-$AO$33))</f>
        <v>0.47826086956521741</v>
      </c>
      <c r="AY36">
        <f>(($AQ$31-$AO$33)/($AO$34-$AO$33))</f>
        <v>0.43478260869565216</v>
      </c>
      <c r="AZ36">
        <f>(($AN$31-$AP$30)/($AP$31-$AP$30))</f>
        <v>0.69565217391304346</v>
      </c>
      <c r="BA36">
        <f>(($AO$34-$AP$30)/($AP$31-$AP$30))</f>
        <v>0.52173913043478259</v>
      </c>
      <c r="BB36">
        <f>(($AQ$32-$AP$31)/($AP$32-$AP$31))</f>
        <v>0</v>
      </c>
      <c r="BC36">
        <f>(($AN$31-$AQ$31)/($AQ$32-$AQ$31))</f>
        <v>0.70833333333333337</v>
      </c>
      <c r="BD36">
        <f>(($AO$34-$AQ$31)/($AQ$32-$AQ$31))</f>
        <v>0.54166666666666663</v>
      </c>
      <c r="BE36">
        <f>(($AP$30-$AQ$31)/($AQ$32-$AQ$31))</f>
        <v>4.1666666666666664E-2</v>
      </c>
      <c r="BG36" t="s">
        <v>22</v>
      </c>
      <c r="BH36">
        <v>171</v>
      </c>
      <c r="BI36">
        <f>($BH$45-$BH$42)/200</f>
        <v>0.05</v>
      </c>
      <c r="BQ36">
        <f>1-(($AO$34-$AN$30)/($AN$31-$AN$30))</f>
        <v>0.18181818181818177</v>
      </c>
      <c r="BR36">
        <f>(($AP$30-$AN$30)/($AN$31-$AN$30))</f>
        <v>0.27272727272727271</v>
      </c>
      <c r="BS36">
        <f>(($AQ$31-$AN$30)/($AN$31-$AN$30))</f>
        <v>0.22727272727272727</v>
      </c>
      <c r="BT36">
        <f>(($AN$30-$AO$33)/($AO$34-$AO$33))</f>
        <v>0.21739130434782608</v>
      </c>
      <c r="BU36">
        <f>(($AP$30-$AO$33)/($AO$34-$AO$33))</f>
        <v>0.47826086956521741</v>
      </c>
      <c r="BV36">
        <f>(($AQ$31-$AO$33)/($AO$34-$AO$33))</f>
        <v>0.43478260869565216</v>
      </c>
      <c r="BW36">
        <f>1-(($AN$31-$AP$30)/($AP$31-$AP$30))</f>
        <v>0.30434782608695654</v>
      </c>
      <c r="BX36">
        <f>1-(($AO$34-$AP$30)/($AP$31-$AP$30))</f>
        <v>0.47826086956521741</v>
      </c>
      <c r="BY36">
        <f>(($AQ$32-$AP$31)/($AP$32-$AP$31))</f>
        <v>0</v>
      </c>
      <c r="BZ36">
        <f>1-(($AN$31-$AQ$31)/($AQ$32-$AQ$31))</f>
        <v>0.29166666666666663</v>
      </c>
      <c r="CA36">
        <f>1-(($AO$34-$AQ$31)/($AQ$32-$AQ$31))</f>
        <v>0.45833333333333337</v>
      </c>
      <c r="CB36">
        <f>(($AP$30-$AQ$31)/($AQ$32-$AQ$31))</f>
        <v>4.1666666666666664E-2</v>
      </c>
    </row>
    <row r="37" spans="1:80" x14ac:dyDescent="0.25">
      <c r="A37">
        <v>36</v>
      </c>
      <c r="F37">
        <v>201.75627700000001</v>
      </c>
      <c r="G37" s="4">
        <v>3</v>
      </c>
      <c r="H37">
        <v>200.22851800000001</v>
      </c>
      <c r="I37" s="5">
        <v>4</v>
      </c>
      <c r="P37">
        <v>2</v>
      </c>
      <c r="Q37" t="str">
        <f>CONCATENATE(C37,E37,G37,I37)</f>
        <v>34</v>
      </c>
      <c r="R37" t="s">
        <v>22</v>
      </c>
      <c r="X37" t="s">
        <v>284</v>
      </c>
      <c r="Y37" t="s">
        <v>270</v>
      </c>
      <c r="AN37">
        <v>830</v>
      </c>
      <c r="AO37">
        <v>762</v>
      </c>
      <c r="AP37">
        <v>844</v>
      </c>
      <c r="AQ37">
        <v>816</v>
      </c>
      <c r="AT37">
        <f>(($AO$35-$AN$31)/($AN$32-$AN$31))</f>
        <v>0.875</v>
      </c>
      <c r="AU37">
        <f>(($AP$31-$AN$31)/($AN$32-$AN$31))</f>
        <v>0.29166666666666669</v>
      </c>
      <c r="AV37">
        <f>(($AQ$32-$AN$31)/($AN$32-$AN$31))</f>
        <v>0.29166666666666669</v>
      </c>
      <c r="AW37">
        <f>(($AN$31-$AO$34)/($AO$35-$AO$34))</f>
        <v>0.16</v>
      </c>
      <c r="AX37">
        <f>(($AP$31-$AO$34)/($AO$35-$AO$34))</f>
        <v>0.44</v>
      </c>
      <c r="AY37">
        <f>(($AQ$32-$AO$34)/($AO$35-$AO$34))</f>
        <v>0.44</v>
      </c>
      <c r="AZ37">
        <f>(($AN$32-$AP$31)/($AP$32-$AP$31))</f>
        <v>0.73913043478260865</v>
      </c>
      <c r="BA37">
        <f>(($AO$35-$AP$31)/($AP$32-$AP$31))</f>
        <v>0.60869565217391308</v>
      </c>
      <c r="BB37">
        <f>(($AQ$33-$AP$31)/($AP$32-$AP$31))</f>
        <v>0.95652173913043481</v>
      </c>
      <c r="BC37">
        <f>(($AN$32-$AQ$32)/($AQ$33-$AQ$32))</f>
        <v>0.77272727272727271</v>
      </c>
      <c r="BD37">
        <f>(($AO$35-$AQ$32)/($AQ$33-$AQ$32))</f>
        <v>0.63636363636363635</v>
      </c>
      <c r="BE37">
        <f>(($AP$31-$AQ$32)/($AQ$33-$AQ$32))</f>
        <v>0</v>
      </c>
      <c r="BG37" t="s">
        <v>22</v>
      </c>
      <c r="BH37">
        <v>174</v>
      </c>
      <c r="BI37">
        <f>($BH$46-$BH$43)/200</f>
        <v>9.5000000000000001E-2</v>
      </c>
      <c r="BQ37">
        <f>1-(($AO$35-$AN$31)/($AN$32-$AN$31))</f>
        <v>0.125</v>
      </c>
      <c r="BR37">
        <f>(($AP$31-$AN$31)/($AN$32-$AN$31))</f>
        <v>0.29166666666666669</v>
      </c>
      <c r="BS37">
        <f>(($AQ$32-$AN$31)/($AN$32-$AN$31))</f>
        <v>0.29166666666666669</v>
      </c>
      <c r="BT37">
        <f>(($AN$31-$AO$34)/($AO$35-$AO$34))</f>
        <v>0.16</v>
      </c>
      <c r="BU37">
        <f>(($AP$31-$AO$34)/($AO$35-$AO$34))</f>
        <v>0.44</v>
      </c>
      <c r="BV37">
        <f>(($AQ$32-$AO$34)/($AO$35-$AO$34))</f>
        <v>0.44</v>
      </c>
      <c r="BW37">
        <f>1-(($AN$32-$AP$31)/($AP$32-$AP$31))</f>
        <v>0.26086956521739135</v>
      </c>
      <c r="BX37">
        <f>1-(($AO$35-$AP$31)/($AP$32-$AP$31))</f>
        <v>0.39130434782608692</v>
      </c>
      <c r="BY37">
        <f>1-(($AQ$33-$AP$31)/($AP$32-$AP$31))</f>
        <v>4.3478260869565188E-2</v>
      </c>
      <c r="BZ37">
        <f>1-(($AN$32-$AQ$32)/($AQ$33-$AQ$32))</f>
        <v>0.22727272727272729</v>
      </c>
      <c r="CA37">
        <f>1-(($AO$35-$AQ$32)/($AQ$33-$AQ$32))</f>
        <v>0.36363636363636365</v>
      </c>
      <c r="CB37">
        <f>(($AP$31-$AQ$32)/($AQ$33-$AQ$32))</f>
        <v>0</v>
      </c>
    </row>
    <row r="38" spans="1:80" x14ac:dyDescent="0.25">
      <c r="A38">
        <v>37</v>
      </c>
      <c r="F38">
        <v>201.770701</v>
      </c>
      <c r="G38" s="4">
        <v>3</v>
      </c>
      <c r="H38">
        <v>200.28895399999999</v>
      </c>
      <c r="I38" s="5">
        <v>4</v>
      </c>
      <c r="P38">
        <v>2</v>
      </c>
      <c r="Q38" t="str">
        <f>CONCATENATE(C38,E38,G38,I38)</f>
        <v>34</v>
      </c>
      <c r="R38">
        <v>2</v>
      </c>
      <c r="X38" t="s">
        <v>284</v>
      </c>
      <c r="Y38" t="s">
        <v>271</v>
      </c>
      <c r="AB38" t="s">
        <v>283</v>
      </c>
      <c r="AC38" t="str">
        <f>CONCATENATE($R38,$R39,$R40,$R41)</f>
        <v>2134</v>
      </c>
      <c r="AN38">
        <v>848</v>
      </c>
      <c r="AO38">
        <v>781</v>
      </c>
      <c r="AP38">
        <v>863</v>
      </c>
      <c r="AQ38">
        <v>837</v>
      </c>
      <c r="AT38">
        <f>(($AO$36-$AN$32)/($AN$33-$AN$32))</f>
        <v>0.86363636363636365</v>
      </c>
      <c r="AU38">
        <f>(($AP$32-$AN$32)/($AN$33-$AN$32))</f>
        <v>0.27272727272727271</v>
      </c>
      <c r="AV38">
        <f>(($AQ$33-$AN$32)/($AN$33-$AN$32))</f>
        <v>0.22727272727272727</v>
      </c>
      <c r="AW38">
        <f>(($AN$32-$AO$35)/($AO$36-$AO$35))</f>
        <v>0.13636363636363635</v>
      </c>
      <c r="AX38">
        <f>(($AP$32-$AO$35)/($AO$36-$AO$35))</f>
        <v>0.40909090909090912</v>
      </c>
      <c r="AY38">
        <f>(($AQ$33-$AO$35)/($AO$36-$AO$35))</f>
        <v>0.36363636363636365</v>
      </c>
      <c r="AZ38">
        <f>(($AN$33-$AP$32)/($AP$33-$AP$32))</f>
        <v>0.72727272727272729</v>
      </c>
      <c r="BA38">
        <f>(($AO$36-$AP$32)/($AP$33-$AP$32))</f>
        <v>0.59090909090909094</v>
      </c>
      <c r="BB38">
        <f>(($AQ$34-$AP$33)/($AP$34-$AP$33))</f>
        <v>0.05</v>
      </c>
      <c r="BC38">
        <f>(($AN$33-$AQ$33)/($AQ$34-$AQ$33))</f>
        <v>0.70833333333333337</v>
      </c>
      <c r="BD38">
        <f>(($AO$36-$AQ$33)/($AQ$34-$AQ$33))</f>
        <v>0.58333333333333337</v>
      </c>
      <c r="BE38">
        <f>(($AP$32-$AQ$33)/($AQ$34-$AQ$33))</f>
        <v>4.1666666666666664E-2</v>
      </c>
      <c r="BG38">
        <v>2</v>
      </c>
      <c r="BH38">
        <v>175</v>
      </c>
      <c r="BI38">
        <f>($BH$47-$BH$44)/200</f>
        <v>8.5000000000000006E-2</v>
      </c>
      <c r="BQ38">
        <f>1-(($AO$36-$AN$32)/($AN$33-$AN$32))</f>
        <v>0.13636363636363635</v>
      </c>
      <c r="BR38">
        <f>(($AP$32-$AN$32)/($AN$33-$AN$32))</f>
        <v>0.27272727272727271</v>
      </c>
      <c r="BS38">
        <f>(($AQ$33-$AN$32)/($AN$33-$AN$32))</f>
        <v>0.22727272727272727</v>
      </c>
      <c r="BT38">
        <f>(($AN$32-$AO$35)/($AO$36-$AO$35))</f>
        <v>0.13636363636363635</v>
      </c>
      <c r="BU38">
        <f>(($AP$32-$AO$35)/($AO$36-$AO$35))</f>
        <v>0.40909090909090912</v>
      </c>
      <c r="BV38">
        <f>(($AQ$33-$AO$35)/($AO$36-$AO$35))</f>
        <v>0.36363636363636365</v>
      </c>
      <c r="BW38">
        <f>1-(($AN$33-$AP$32)/($AP$33-$AP$32))</f>
        <v>0.27272727272727271</v>
      </c>
      <c r="BX38">
        <f>1-(($AO$36-$AP$32)/($AP$33-$AP$32))</f>
        <v>0.40909090909090906</v>
      </c>
      <c r="BY38">
        <f>(($AQ$34-$AP$33)/($AP$34-$AP$33))</f>
        <v>0.05</v>
      </c>
      <c r="BZ38">
        <f>1-(($AN$33-$AQ$33)/($AQ$34-$AQ$33))</f>
        <v>0.29166666666666663</v>
      </c>
      <c r="CA38">
        <f>1-(($AO$36-$AQ$33)/($AQ$34-$AQ$33))</f>
        <v>0.41666666666666663</v>
      </c>
      <c r="CB38">
        <f>(($AP$32-$AQ$33)/($AQ$34-$AQ$33))</f>
        <v>4.1666666666666664E-2</v>
      </c>
    </row>
    <row r="39" spans="1:80" x14ac:dyDescent="0.25">
      <c r="A39">
        <v>38</v>
      </c>
      <c r="F39">
        <v>201.77107100000001</v>
      </c>
      <c r="G39" s="4">
        <v>3</v>
      </c>
      <c r="H39">
        <v>200.27005199999999</v>
      </c>
      <c r="I39" s="5">
        <v>4</v>
      </c>
      <c r="P39">
        <v>2</v>
      </c>
      <c r="Q39" t="str">
        <f>CONCATENATE(C39,E39,G39,I39)</f>
        <v>34</v>
      </c>
      <c r="R39">
        <v>1</v>
      </c>
      <c r="X39" t="s">
        <v>284</v>
      </c>
      <c r="Y39" t="s">
        <v>273</v>
      </c>
      <c r="AN39">
        <v>876</v>
      </c>
      <c r="AO39">
        <v>801</v>
      </c>
      <c r="AP39">
        <v>884</v>
      </c>
      <c r="AQ39">
        <v>850</v>
      </c>
      <c r="AT39">
        <f>(($AO$37-$AN$33)/($AN$34-$AN$33))</f>
        <v>0.89473684210526316</v>
      </c>
      <c r="AU39">
        <f>(($AP$33-$AN$33)/($AN$34-$AN$33))</f>
        <v>0.31578947368421051</v>
      </c>
      <c r="AV39">
        <f>(($AQ$34-$AN$33)/($AN$34-$AN$33))</f>
        <v>0.36842105263157893</v>
      </c>
      <c r="AW39">
        <f>(($AN$33-$AO$36)/($AO$37-$AO$36))</f>
        <v>0.15</v>
      </c>
      <c r="AX39">
        <f>(($AP$33-$AO$36)/($AO$37-$AO$36))</f>
        <v>0.45</v>
      </c>
      <c r="AY39">
        <f>(($AQ$34-$AO$36)/($AO$37-$AO$36))</f>
        <v>0.5</v>
      </c>
      <c r="AZ39">
        <f>(($AN$34-$AP$33)/($AP$34-$AP$33))</f>
        <v>0.65</v>
      </c>
      <c r="BA39">
        <f>(($AO$37-$AP$33)/($AP$34-$AP$33))</f>
        <v>0.55000000000000004</v>
      </c>
      <c r="BB39">
        <f>(($AQ$35-$AP$34)/($AP$35-$AP$34))</f>
        <v>4.3478260869565216E-2</v>
      </c>
      <c r="BC39">
        <f>(($AN$34-$AQ$34)/($AQ$35-$AQ$34))</f>
        <v>0.6</v>
      </c>
      <c r="BD39">
        <f>(($AO$37-$AQ$34)/($AQ$35-$AQ$34))</f>
        <v>0.5</v>
      </c>
      <c r="BE39">
        <f>(($AP$33-$AQ$33)/($AQ$34-$AQ$33))</f>
        <v>0.95833333333333337</v>
      </c>
      <c r="BG39">
        <v>1</v>
      </c>
      <c r="BH39">
        <v>184</v>
      </c>
      <c r="BI39">
        <f>($BH$48-$BH$45)/200</f>
        <v>0.12</v>
      </c>
      <c r="BQ39">
        <f>1-(($AO$37-$AN$33)/($AN$34-$AN$33))</f>
        <v>0.10526315789473684</v>
      </c>
      <c r="BR39">
        <f>(($AP$33-$AN$33)/($AN$34-$AN$33))</f>
        <v>0.31578947368421051</v>
      </c>
      <c r="BS39">
        <f>(($AQ$34-$AN$33)/($AN$34-$AN$33))</f>
        <v>0.36842105263157893</v>
      </c>
      <c r="BT39">
        <f>(($AN$33-$AO$36)/($AO$37-$AO$36))</f>
        <v>0.15</v>
      </c>
      <c r="BU39">
        <f>(($AP$33-$AO$36)/($AO$37-$AO$36))</f>
        <v>0.45</v>
      </c>
      <c r="BV39">
        <f>(($AQ$34-$AO$36)/($AO$37-$AO$36))</f>
        <v>0.5</v>
      </c>
      <c r="BW39">
        <f>1-(($AN$34-$AP$33)/($AP$34-$AP$33))</f>
        <v>0.35</v>
      </c>
      <c r="BX39">
        <f>1-(($AO$37-$AP$33)/($AP$34-$AP$33))</f>
        <v>0.44999999999999996</v>
      </c>
      <c r="BY39">
        <f>(($AQ$35-$AP$34)/($AP$35-$AP$34))</f>
        <v>4.3478260869565216E-2</v>
      </c>
      <c r="BZ39">
        <f>1-(($AN$34-$AQ$34)/($AQ$35-$AQ$34))</f>
        <v>0.4</v>
      </c>
      <c r="CA39">
        <f>(($AO$37-$AQ$34)/($AQ$35-$AQ$34))</f>
        <v>0.5</v>
      </c>
      <c r="CB39">
        <f>1-(($AP$33-$AQ$33)/($AQ$34-$AQ$33))</f>
        <v>4.166666666666663E-2</v>
      </c>
    </row>
    <row r="40" spans="1:80" x14ac:dyDescent="0.25">
      <c r="A40">
        <v>39</v>
      </c>
      <c r="F40">
        <v>201.83277000000001</v>
      </c>
      <c r="G40" s="4">
        <v>3</v>
      </c>
      <c r="H40">
        <v>200.228251</v>
      </c>
      <c r="I40" s="5">
        <v>4</v>
      </c>
      <c r="P40">
        <v>2</v>
      </c>
      <c r="Q40" t="str">
        <f>CONCATENATE(C40,E40,G40,I40)</f>
        <v>34</v>
      </c>
      <c r="R40">
        <v>3</v>
      </c>
      <c r="X40" t="s">
        <v>284</v>
      </c>
      <c r="Y40" t="s">
        <v>269</v>
      </c>
      <c r="AN40">
        <v>897</v>
      </c>
      <c r="AO40">
        <v>820</v>
      </c>
      <c r="AP40">
        <v>905</v>
      </c>
      <c r="AQ40">
        <v>870</v>
      </c>
      <c r="AT40">
        <f>(($AO$38-$AN$34)/($AN$35-$AN$34))</f>
        <v>0.80952380952380953</v>
      </c>
      <c r="AU40">
        <f>(($AP$34-$AN$34)/($AN$35-$AN$34))</f>
        <v>0.33333333333333331</v>
      </c>
      <c r="AV40">
        <f>(($AQ$35-$AN$34)/($AN$35-$AN$34))</f>
        <v>0.38095238095238093</v>
      </c>
      <c r="AW40">
        <f>(($AN$34-$AO$37)/($AO$38-$AO$37))</f>
        <v>0.10526315789473684</v>
      </c>
      <c r="AX40">
        <f>(($AP$34-$AO$37)/($AO$38-$AO$37))</f>
        <v>0.47368421052631576</v>
      </c>
      <c r="AY40">
        <f>(($AQ$35-$AO$37)/($AO$38-$AO$37))</f>
        <v>0.52631578947368418</v>
      </c>
      <c r="AZ40">
        <f>(($AN$35-$AP$34)/($AP$35-$AP$34))</f>
        <v>0.60869565217391308</v>
      </c>
      <c r="BA40">
        <f>(($AO$38-$AP$34)/($AP$35-$AP$34))</f>
        <v>0.43478260869565216</v>
      </c>
      <c r="BB40">
        <f>(($AQ$36-$AP$34)/($AP$35-$AP$34))</f>
        <v>0.91304347826086951</v>
      </c>
      <c r="BC40">
        <f>(($AN$35-$AQ$35)/($AQ$36-$AQ$35))</f>
        <v>0.65</v>
      </c>
      <c r="BD40">
        <f>(($AO$38-$AQ$35)/($AQ$36-$AQ$35))</f>
        <v>0.45</v>
      </c>
      <c r="BE40">
        <f>(($AP$34-$AQ$34)/($AQ$35-$AQ$34))</f>
        <v>0.95</v>
      </c>
      <c r="BG40">
        <v>3</v>
      </c>
      <c r="BH40">
        <v>189</v>
      </c>
      <c r="BI40">
        <f>($BH$49-$BH$46)/200</f>
        <v>7.0000000000000007E-2</v>
      </c>
      <c r="BQ40">
        <f>1-(($AO$38-$AN$34)/($AN$35-$AN$34))</f>
        <v>0.19047619047619047</v>
      </c>
      <c r="BR40">
        <f>(($AP$34-$AN$34)/($AN$35-$AN$34))</f>
        <v>0.33333333333333331</v>
      </c>
      <c r="BS40">
        <f>(($AQ$35-$AN$34)/($AN$35-$AN$34))</f>
        <v>0.38095238095238093</v>
      </c>
      <c r="BT40">
        <f>(($AN$34-$AO$37)/($AO$38-$AO$37))</f>
        <v>0.10526315789473684</v>
      </c>
      <c r="BU40">
        <f>(($AP$34-$AO$37)/($AO$38-$AO$37))</f>
        <v>0.47368421052631576</v>
      </c>
      <c r="BV40">
        <f>1-(($AQ$35-$AO$37)/($AO$38-$AO$37))</f>
        <v>0.47368421052631582</v>
      </c>
      <c r="BW40">
        <f>1-(($AN$35-$AP$34)/($AP$35-$AP$34))</f>
        <v>0.39130434782608692</v>
      </c>
      <c r="BX40">
        <f>(($AO$38-$AP$34)/($AP$35-$AP$34))</f>
        <v>0.43478260869565216</v>
      </c>
      <c r="BY40">
        <f>1-(($AQ$36-$AP$34)/($AP$35-$AP$34))</f>
        <v>8.6956521739130488E-2</v>
      </c>
      <c r="BZ40">
        <f>1-(($AN$35-$AQ$35)/($AQ$36-$AQ$35))</f>
        <v>0.35</v>
      </c>
      <c r="CA40">
        <f>(($AO$38-$AQ$35)/($AQ$36-$AQ$35))</f>
        <v>0.45</v>
      </c>
      <c r="CB40">
        <f>1-(($AP$34-$AQ$34)/($AQ$35-$AQ$34))</f>
        <v>5.0000000000000044E-2</v>
      </c>
    </row>
    <row r="41" spans="1:80" x14ac:dyDescent="0.25">
      <c r="A41">
        <v>40</v>
      </c>
      <c r="F41">
        <v>201.671412</v>
      </c>
      <c r="G41" s="4">
        <v>3</v>
      </c>
      <c r="H41">
        <v>200.22998999999999</v>
      </c>
      <c r="I41" s="5">
        <v>4</v>
      </c>
      <c r="P41">
        <v>2</v>
      </c>
      <c r="Q41" t="str">
        <f>CONCATENATE(C41,E41,G41,I41)</f>
        <v>34</v>
      </c>
      <c r="R41">
        <v>4</v>
      </c>
      <c r="X41" t="s">
        <v>284</v>
      </c>
      <c r="Y41" t="s">
        <v>270</v>
      </c>
      <c r="AN41">
        <v>919</v>
      </c>
      <c r="AO41">
        <v>844</v>
      </c>
      <c r="AP41">
        <v>927</v>
      </c>
      <c r="AQ41">
        <v>884</v>
      </c>
      <c r="AT41">
        <f>(($AO$39-$AN$35)/($AN$36-$AN$35))</f>
        <v>0.76190476190476186</v>
      </c>
      <c r="AU41">
        <f>(($AP$35-$AN$35)/($AN$36-$AN$35))</f>
        <v>0.42857142857142855</v>
      </c>
      <c r="AV41">
        <f>(($AQ$36-$AN$35)/($AN$36-$AN$35))</f>
        <v>0.33333333333333331</v>
      </c>
      <c r="AW41">
        <f>(($AN$35-$AO$38)/($AO$39-$AO$38))</f>
        <v>0.2</v>
      </c>
      <c r="AX41">
        <f>(($AP$35-$AO$38)/($AO$39-$AO$38))</f>
        <v>0.65</v>
      </c>
      <c r="AY41">
        <f>(($AQ$36-$AO$38)/($AO$39-$AO$38))</f>
        <v>0.55000000000000004</v>
      </c>
      <c r="AZ41">
        <f>(($AN$36-$AP$35)/($AP$36-$AP$35))</f>
        <v>0.54545454545454541</v>
      </c>
      <c r="BA41">
        <f>(($AO$39-$AP$35)/($AP$36-$AP$35))</f>
        <v>0.31818181818181818</v>
      </c>
      <c r="BB41">
        <f>(($AQ$37-$AP$36)/($AP$37-$AP$36))</f>
        <v>0</v>
      </c>
      <c r="BC41">
        <f>(($AN$36-$AQ$36)/($AQ$37-$AQ$36))</f>
        <v>0.58333333333333337</v>
      </c>
      <c r="BD41">
        <f>(($AO$39-$AQ$36)/($AQ$37-$AQ$36))</f>
        <v>0.375</v>
      </c>
      <c r="BE41">
        <f>(($AP$35-$AQ$36)/($AQ$37-$AQ$36))</f>
        <v>8.3333333333333329E-2</v>
      </c>
      <c r="BG41">
        <v>4</v>
      </c>
      <c r="BH41">
        <v>189</v>
      </c>
      <c r="BI41">
        <f>($BH$50-$BH$47)/200</f>
        <v>0.09</v>
      </c>
      <c r="BQ41">
        <f>1-(($AO$39-$AN$35)/($AN$36-$AN$35))</f>
        <v>0.23809523809523814</v>
      </c>
      <c r="BR41">
        <f>(($AP$35-$AN$35)/($AN$36-$AN$35))</f>
        <v>0.42857142857142855</v>
      </c>
      <c r="BS41">
        <f>(($AQ$36-$AN$35)/($AN$36-$AN$35))</f>
        <v>0.33333333333333331</v>
      </c>
      <c r="BT41">
        <f>(($AN$35-$AO$38)/($AO$39-$AO$38))</f>
        <v>0.2</v>
      </c>
      <c r="BU41">
        <f>1-(($AP$35-$AO$38)/($AO$39-$AO$38))</f>
        <v>0.35</v>
      </c>
      <c r="BV41">
        <f>1-(($AQ$36-$AO$38)/($AO$39-$AO$38))</f>
        <v>0.44999999999999996</v>
      </c>
      <c r="BW41">
        <f>1-(($AN$36-$AP$35)/($AP$36-$AP$35))</f>
        <v>0.45454545454545459</v>
      </c>
      <c r="BX41">
        <f>(($AO$39-$AP$35)/($AP$36-$AP$35))</f>
        <v>0.31818181818181818</v>
      </c>
      <c r="BY41">
        <f>(($AQ$37-$AP$36)/($AP$37-$AP$36))</f>
        <v>0</v>
      </c>
      <c r="BZ41">
        <f>1-(($AN$36-$AQ$36)/($AQ$37-$AQ$36))</f>
        <v>0.41666666666666663</v>
      </c>
      <c r="CA41">
        <f>(($AO$39-$AQ$36)/($AQ$37-$AQ$36))</f>
        <v>0.375</v>
      </c>
      <c r="CB41">
        <f>(($AP$35-$AQ$36)/($AQ$37-$AQ$36))</f>
        <v>8.3333333333333329E-2</v>
      </c>
    </row>
    <row r="42" spans="1:80" x14ac:dyDescent="0.25">
      <c r="A42">
        <v>41</v>
      </c>
      <c r="F42">
        <v>201.671412</v>
      </c>
      <c r="G42" s="4">
        <v>3</v>
      </c>
      <c r="H42">
        <v>200.31564500000002</v>
      </c>
      <c r="I42" s="5">
        <v>4</v>
      </c>
      <c r="P42">
        <v>2</v>
      </c>
      <c r="Q42" t="str">
        <f>CONCATENATE(C42,E42,G42,I42)</f>
        <v>34</v>
      </c>
      <c r="R42">
        <v>2</v>
      </c>
      <c r="X42" t="s">
        <v>284</v>
      </c>
      <c r="Y42" t="s">
        <v>271</v>
      </c>
      <c r="AB42" t="s">
        <v>284</v>
      </c>
      <c r="AC42" t="str">
        <f>CONCATENATE($R42,$R43,$R44,$R45)</f>
        <v>2143</v>
      </c>
      <c r="AN42">
        <v>941</v>
      </c>
      <c r="AO42">
        <v>862</v>
      </c>
      <c r="AP42">
        <v>949</v>
      </c>
      <c r="AQ42">
        <v>906</v>
      </c>
      <c r="AT42">
        <f>(($AO$40-$AN$36)/($AN$37-$AN$36))</f>
        <v>0.58333333333333337</v>
      </c>
      <c r="AU42">
        <f>(($AP$36-$AN$36)/($AN$37-$AN$36))</f>
        <v>0.41666666666666669</v>
      </c>
      <c r="AV42">
        <f>(($AQ$37-$AN$36)/($AN$37-$AN$36))</f>
        <v>0.41666666666666669</v>
      </c>
      <c r="AW42">
        <f>(($AN$36-$AO$39)/($AO$40-$AO$39))</f>
        <v>0.26315789473684209</v>
      </c>
      <c r="AX42">
        <f>(($AP$36-$AO$39)/($AO$40-$AO$39))</f>
        <v>0.78947368421052633</v>
      </c>
      <c r="AY42">
        <f>(($AQ$37-$AO$39)/($AO$40-$AO$39))</f>
        <v>0.78947368421052633</v>
      </c>
      <c r="AZ42">
        <f>(($AN$37-$AP$36)/($AP$37-$AP$36))</f>
        <v>0.5</v>
      </c>
      <c r="BA42">
        <f>(($AO$40-$AP$36)/($AP$37-$AP$36))</f>
        <v>0.14285714285714285</v>
      </c>
      <c r="BB42">
        <f>(($AQ$38-$AP$36)/($AP$37-$AP$36))</f>
        <v>0.75</v>
      </c>
      <c r="BC42">
        <f>(($AN$37-$AQ$37)/($AQ$38-$AQ$37))</f>
        <v>0.66666666666666663</v>
      </c>
      <c r="BD42">
        <f>(($AO$40-$AQ$37)/($AQ$38-$AQ$37))</f>
        <v>0.19047619047619047</v>
      </c>
      <c r="BE42">
        <f>(($AP$36-$AQ$37)/($AQ$38-$AQ$37))</f>
        <v>0</v>
      </c>
      <c r="BG42">
        <v>2</v>
      </c>
      <c r="BH42">
        <v>203</v>
      </c>
      <c r="BI42">
        <f>($BH$51-$BH$48)/200</f>
        <v>8.5000000000000006E-2</v>
      </c>
      <c r="BQ42">
        <f>1-(($AO$40-$AN$36)/($AN$37-$AN$36))</f>
        <v>0.41666666666666663</v>
      </c>
      <c r="BR42">
        <f>(($AP$36-$AN$36)/($AN$37-$AN$36))</f>
        <v>0.41666666666666669</v>
      </c>
      <c r="BS42">
        <f>(($AQ$37-$AN$36)/($AN$37-$AN$36))</f>
        <v>0.41666666666666669</v>
      </c>
      <c r="BT42">
        <f>(($AN$36-$AO$39)/($AO$40-$AO$39))</f>
        <v>0.26315789473684209</v>
      </c>
      <c r="BU42">
        <f>1-(($AP$36-$AO$39)/($AO$40-$AO$39))</f>
        <v>0.21052631578947367</v>
      </c>
      <c r="BV42">
        <f>1-(($AQ$37-$AO$39)/($AO$40-$AO$39))</f>
        <v>0.21052631578947367</v>
      </c>
      <c r="BW42">
        <f>(($AN$37-$AP$36)/($AP$37-$AP$36))</f>
        <v>0.5</v>
      </c>
      <c r="BX42">
        <f>(($AO$40-$AP$36)/($AP$37-$AP$36))</f>
        <v>0.14285714285714285</v>
      </c>
      <c r="BY42">
        <f>1-(($AQ$38-$AP$36)/($AP$37-$AP$36))</f>
        <v>0.25</v>
      </c>
      <c r="BZ42">
        <f>1-(($AN$37-$AQ$37)/($AQ$38-$AQ$37))</f>
        <v>0.33333333333333337</v>
      </c>
      <c r="CA42">
        <f>(($AO$40-$AQ$37)/($AQ$38-$AQ$37))</f>
        <v>0.19047619047619047</v>
      </c>
      <c r="CB42">
        <f>(($AP$36-$AQ$37)/($AQ$38-$AQ$37))</f>
        <v>0</v>
      </c>
    </row>
    <row r="43" spans="1:80" x14ac:dyDescent="0.25">
      <c r="A43">
        <v>42</v>
      </c>
      <c r="H43">
        <v>200.30632600000001</v>
      </c>
      <c r="I43" s="5">
        <v>4</v>
      </c>
      <c r="P43">
        <v>1</v>
      </c>
      <c r="Q43" t="str">
        <f>CONCATENATE(C43,E43,G43,I43)</f>
        <v>4</v>
      </c>
      <c r="R43">
        <v>1</v>
      </c>
      <c r="X43" t="s">
        <v>284</v>
      </c>
      <c r="Y43" t="s">
        <v>273</v>
      </c>
      <c r="AN43">
        <v>961</v>
      </c>
      <c r="AO43">
        <v>879</v>
      </c>
      <c r="AP43">
        <v>971</v>
      </c>
      <c r="AQ43">
        <v>927</v>
      </c>
      <c r="AW43">
        <f>(($AN$37-$AO$40)/($AO$41-$AO$40))</f>
        <v>0.41666666666666669</v>
      </c>
      <c r="AY43">
        <f>(($AQ$38-$AO$40)/($AO$41-$AO$40))</f>
        <v>0.70833333333333337</v>
      </c>
      <c r="BG43">
        <v>1</v>
      </c>
      <c r="BH43">
        <v>207</v>
      </c>
      <c r="BI43">
        <f>($BH$52-$BH$49)/200</f>
        <v>9.5000000000000001E-2</v>
      </c>
      <c r="BT43">
        <f>(($AN$37-$AO$40)/($AO$41-$AO$40))</f>
        <v>0.41666666666666669</v>
      </c>
      <c r="BV43">
        <f>1-(($AQ$38-$AO$40)/($AO$41-$AO$40))</f>
        <v>0.29166666666666663</v>
      </c>
    </row>
    <row r="44" spans="1:80" x14ac:dyDescent="0.25">
      <c r="A44">
        <v>43</v>
      </c>
      <c r="P44">
        <v>0</v>
      </c>
      <c r="Q44" t="str">
        <f>CONCATENATE(C44,E44,G44,I44)</f>
        <v/>
      </c>
      <c r="R44">
        <v>4</v>
      </c>
      <c r="X44" t="s">
        <v>284</v>
      </c>
      <c r="Y44" t="s">
        <v>269</v>
      </c>
      <c r="AN44">
        <v>984</v>
      </c>
      <c r="AO44">
        <v>898</v>
      </c>
      <c r="AP44">
        <v>995</v>
      </c>
      <c r="AQ44">
        <v>949</v>
      </c>
      <c r="BG44">
        <v>4</v>
      </c>
      <c r="BH44">
        <v>212</v>
      </c>
      <c r="BI44">
        <f>($BH$53-$BH$50)/200</f>
        <v>6.5000000000000002E-2</v>
      </c>
    </row>
    <row r="45" spans="1:80" x14ac:dyDescent="0.25">
      <c r="A45">
        <v>44</v>
      </c>
      <c r="P45">
        <v>0</v>
      </c>
      <c r="Q45" t="str">
        <f>CONCATENATE(C45,E45,G45,I45)</f>
        <v/>
      </c>
      <c r="R45">
        <v>3</v>
      </c>
      <c r="X45" t="s">
        <v>284</v>
      </c>
      <c r="Y45" t="s">
        <v>270</v>
      </c>
      <c r="AN45">
        <v>1009</v>
      </c>
      <c r="AO45">
        <v>917</v>
      </c>
      <c r="AP45">
        <v>1021</v>
      </c>
      <c r="AQ45">
        <v>971</v>
      </c>
      <c r="BG45">
        <v>3</v>
      </c>
      <c r="BH45">
        <v>213</v>
      </c>
      <c r="BI45">
        <f>($BH$54-$BH$51)/200</f>
        <v>9.5000000000000001E-2</v>
      </c>
    </row>
    <row r="46" spans="1:80" x14ac:dyDescent="0.25">
      <c r="A46">
        <v>45</v>
      </c>
      <c r="P46">
        <v>0</v>
      </c>
      <c r="Q46" t="str">
        <f>CONCATENATE(C46,E46,G46,I46)</f>
        <v/>
      </c>
      <c r="R46">
        <v>2</v>
      </c>
      <c r="X46" t="s">
        <v>284</v>
      </c>
      <c r="Y46" t="s">
        <v>271</v>
      </c>
      <c r="AB46" t="s">
        <v>284</v>
      </c>
      <c r="AC46" t="str">
        <f>CONCATENATE($R46,$R47,$R48,$R49)</f>
        <v>2143</v>
      </c>
      <c r="AO46">
        <v>938</v>
      </c>
      <c r="AQ46">
        <v>993</v>
      </c>
      <c r="AT46">
        <f>(($AO$42-$AN$38)/($AN$39-$AN$38))</f>
        <v>0.5</v>
      </c>
      <c r="AU46">
        <f>(($AP$38-$AN$38)/($AN$39-$AN$38))</f>
        <v>0.5357142857142857</v>
      </c>
      <c r="AV46">
        <f>(($AQ$39-$AN$38)/($AN$39-$AN$38))</f>
        <v>7.1428571428571425E-2</v>
      </c>
      <c r="AW46">
        <f>(($AN$39-$AO$42)/($AO$43-$AO$42))</f>
        <v>0.82352941176470584</v>
      </c>
      <c r="AX46">
        <f>(($AP$38-$AO$42)/($AO$43-$AO$42))</f>
        <v>5.8823529411764705E-2</v>
      </c>
      <c r="AY46">
        <f>(($AQ$40-$AO$42)/($AO$43-$AO$42))</f>
        <v>0.47058823529411764</v>
      </c>
      <c r="AZ46">
        <f>(($AN$39-$AP$38)/($AP$39-$AP$38))</f>
        <v>0.61904761904761907</v>
      </c>
      <c r="BA46">
        <f>(($AO$43-$AP$38)/($AP$39-$AP$38))</f>
        <v>0.76190476190476186</v>
      </c>
      <c r="BB46">
        <f>(($AQ$40-$AP$38)/($AP$39-$AP$38))</f>
        <v>0.33333333333333331</v>
      </c>
      <c r="BC46">
        <f>(($AN$39-$AQ$40)/($AQ$41-$AQ$40))</f>
        <v>0.42857142857142855</v>
      </c>
      <c r="BD46">
        <f>(($AO$42-$AQ$39)/($AQ$40-$AQ$39))</f>
        <v>0.6</v>
      </c>
      <c r="BE46">
        <f>(($AP$38-$AQ$39)/($AQ$40-$AQ$39))</f>
        <v>0.65</v>
      </c>
      <c r="BG46">
        <v>2</v>
      </c>
      <c r="BH46">
        <v>226</v>
      </c>
      <c r="BI46">
        <f>($BH$55-$BH$52)/200</f>
        <v>0.09</v>
      </c>
      <c r="BQ46">
        <f>(($AO$42-$AN$38)/($AN$39-$AN$38))</f>
        <v>0.5</v>
      </c>
      <c r="BR46">
        <f>1-(($AP$38-$AN$38)/($AN$39-$AN$38))</f>
        <v>0.4642857142857143</v>
      </c>
      <c r="BS46">
        <f>(($AQ$39-$AN$38)/($AN$39-$AN$38))</f>
        <v>7.1428571428571425E-2</v>
      </c>
      <c r="BT46">
        <f>1-(($AN$39-$AO$42)/($AO$43-$AO$42))</f>
        <v>0.17647058823529416</v>
      </c>
      <c r="BU46">
        <f>(($AP$38-$AO$42)/($AO$43-$AO$42))</f>
        <v>5.8823529411764705E-2</v>
      </c>
      <c r="BV46">
        <f>(($AQ$40-$AO$42)/($AO$43-$AO$42))</f>
        <v>0.47058823529411764</v>
      </c>
      <c r="BW46">
        <f>1-(($AN$39-$AP$38)/($AP$39-$AP$38))</f>
        <v>0.38095238095238093</v>
      </c>
      <c r="BX46">
        <f>1-(($AO$43-$AP$38)/($AP$39-$AP$38))</f>
        <v>0.23809523809523814</v>
      </c>
      <c r="BY46">
        <f>(($AQ$40-$AP$38)/($AP$39-$AP$38))</f>
        <v>0.33333333333333331</v>
      </c>
      <c r="BZ46">
        <f>(($AN$39-$AQ$40)/($AQ$41-$AQ$40))</f>
        <v>0.42857142857142855</v>
      </c>
      <c r="CA46">
        <f>1-(($AO$42-$AQ$39)/($AQ$40-$AQ$39))</f>
        <v>0.4</v>
      </c>
      <c r="CB46">
        <f>1-(($AP$38-$AQ$39)/($AQ$40-$AQ$39))</f>
        <v>0.35</v>
      </c>
    </row>
    <row r="47" spans="1:80" x14ac:dyDescent="0.25">
      <c r="A47">
        <v>46</v>
      </c>
      <c r="D47">
        <v>174.83134699999999</v>
      </c>
      <c r="E47" s="3">
        <v>2</v>
      </c>
      <c r="P47">
        <v>1</v>
      </c>
      <c r="Q47" t="str">
        <f>CONCATENATE(C47,E47,G47,I47)</f>
        <v>2</v>
      </c>
      <c r="R47">
        <v>1</v>
      </c>
      <c r="X47" t="s">
        <v>284</v>
      </c>
      <c r="Y47" t="s">
        <v>273</v>
      </c>
      <c r="AO47">
        <v>959</v>
      </c>
      <c r="AQ47">
        <v>1016</v>
      </c>
      <c r="AT47">
        <f>(($AO$43-$AN$39)/($AN$40-$AN$39))</f>
        <v>0.14285714285714285</v>
      </c>
      <c r="AU47">
        <f>(($AP$39-$AN$39)/($AN$40-$AN$39))</f>
        <v>0.38095238095238093</v>
      </c>
      <c r="AV47">
        <f>(($AQ$40-$AN$38)/($AN$39-$AN$38))</f>
        <v>0.7857142857142857</v>
      </c>
      <c r="AW47">
        <f>(($AN$40-$AO$43)/($AO$44-$AO$43))</f>
        <v>0.94736842105263153</v>
      </c>
      <c r="AX47">
        <f>(($AP$39-$AO$43)/($AO$44-$AO$43))</f>
        <v>0.26315789473684209</v>
      </c>
      <c r="AY47">
        <f>(($AQ$41-$AO$43)/($AO$44-$AO$43))</f>
        <v>0.26315789473684209</v>
      </c>
      <c r="AZ47">
        <f>(($AN$40-$AP$39)/($AP$40-$AP$39))</f>
        <v>0.61904761904761907</v>
      </c>
      <c r="BA47">
        <f>(($AO$44-$AP$39)/($AP$40-$AP$39))</f>
        <v>0.66666666666666663</v>
      </c>
      <c r="BB47">
        <f>(($AQ$41-$AP$39)/($AP$40-$AP$39))</f>
        <v>0</v>
      </c>
      <c r="BC47">
        <f>(($AN$40-$AQ$41)/($AQ$42-$AQ$41))</f>
        <v>0.59090909090909094</v>
      </c>
      <c r="BD47">
        <f>(($AO$43-$AQ$40)/($AQ$41-$AQ$40))</f>
        <v>0.6428571428571429</v>
      </c>
      <c r="BE47">
        <f>(($AP$39-$AQ$41)/($AQ$42-$AQ$41))</f>
        <v>0</v>
      </c>
      <c r="BG47">
        <v>1</v>
      </c>
      <c r="BH47">
        <v>229</v>
      </c>
      <c r="BI47">
        <f>($BH$56-$BH$53)/200</f>
        <v>0.115</v>
      </c>
      <c r="BQ47">
        <f>(($AO$43-$AN$39)/($AN$40-$AN$39))</f>
        <v>0.14285714285714285</v>
      </c>
      <c r="BR47">
        <f>(($AP$39-$AN$39)/($AN$40-$AN$39))</f>
        <v>0.38095238095238093</v>
      </c>
      <c r="BS47">
        <f>1-(($AQ$40-$AN$38)/($AN$39-$AN$38))</f>
        <v>0.2142857142857143</v>
      </c>
      <c r="BT47">
        <f>1-(($AN$40-$AO$43)/($AO$44-$AO$43))</f>
        <v>5.2631578947368474E-2</v>
      </c>
      <c r="BU47">
        <f>(($AP$39-$AO$43)/($AO$44-$AO$43))</f>
        <v>0.26315789473684209</v>
      </c>
      <c r="BV47">
        <f>(($AQ$41-$AO$43)/($AO$44-$AO$43))</f>
        <v>0.26315789473684209</v>
      </c>
      <c r="BW47">
        <f>1-(($AN$40-$AP$39)/($AP$40-$AP$39))</f>
        <v>0.38095238095238093</v>
      </c>
      <c r="BX47">
        <f>1-(($AO$44-$AP$39)/($AP$40-$AP$39))</f>
        <v>0.33333333333333337</v>
      </c>
      <c r="BY47">
        <f>(($AQ$41-$AP$39)/($AP$40-$AP$39))</f>
        <v>0</v>
      </c>
      <c r="BZ47">
        <f>1-(($AN$40-$AQ$41)/($AQ$42-$AQ$41))</f>
        <v>0.40909090909090906</v>
      </c>
      <c r="CA47">
        <f>1-(($AO$43-$AQ$40)/($AQ$41-$AQ$40))</f>
        <v>0.3571428571428571</v>
      </c>
      <c r="CB47">
        <f>(($AP$39-$AQ$41)/($AQ$42-$AQ$41))</f>
        <v>0</v>
      </c>
    </row>
    <row r="48" spans="1:80" x14ac:dyDescent="0.25">
      <c r="A48">
        <v>47</v>
      </c>
      <c r="D48">
        <v>174.79944399999999</v>
      </c>
      <c r="E48" s="3">
        <v>2</v>
      </c>
      <c r="P48">
        <v>1</v>
      </c>
      <c r="Q48" t="str">
        <f>CONCATENATE(C48,E48,G48,I48)</f>
        <v>2</v>
      </c>
      <c r="R48">
        <v>4</v>
      </c>
      <c r="X48" t="s">
        <v>284</v>
      </c>
      <c r="Y48" t="s">
        <v>269</v>
      </c>
      <c r="AO48">
        <v>979</v>
      </c>
      <c r="AT48">
        <f>(($AO$44-$AN$40)/($AN$41-$AN$40))</f>
        <v>4.5454545454545456E-2</v>
      </c>
      <c r="AU48">
        <f>(($AP$40-$AN$40)/($AN$41-$AN$40))</f>
        <v>0.36363636363636365</v>
      </c>
      <c r="AV48">
        <f>(($AQ$41-$AN$39)/($AN$40-$AN$39))</f>
        <v>0.38095238095238093</v>
      </c>
      <c r="AW48">
        <f>(($AN$41-$AO$45)/($AO$46-$AO$45))</f>
        <v>9.5238095238095233E-2</v>
      </c>
      <c r="AX48">
        <f>(($AP$40-$AO$44)/($AO$45-$AO$44))</f>
        <v>0.36842105263157893</v>
      </c>
      <c r="AY48">
        <f>(($AQ$42-$AO$44)/($AO$45-$AO$44))</f>
        <v>0.42105263157894735</v>
      </c>
      <c r="AZ48">
        <f>(($AN$41-$AP$40)/($AP$41-$AP$40))</f>
        <v>0.63636363636363635</v>
      </c>
      <c r="BA48">
        <f>(($AO$45-$AP$40)/($AP$41-$AP$40))</f>
        <v>0.54545454545454541</v>
      </c>
      <c r="BB48">
        <f>(($AQ$42-$AP$40)/($AP$41-$AP$40))</f>
        <v>4.5454545454545456E-2</v>
      </c>
      <c r="BC48">
        <f>(($AN$41-$AQ$42)/($AQ$43-$AQ$42))</f>
        <v>0.61904761904761907</v>
      </c>
      <c r="BD48">
        <f>(($AO$44-$AQ$41)/($AQ$42-$AQ$41))</f>
        <v>0.63636363636363635</v>
      </c>
      <c r="BE48">
        <f>(($AP$40-$AQ$41)/($AQ$42-$AQ$41))</f>
        <v>0.95454545454545459</v>
      </c>
      <c r="BG48">
        <v>4</v>
      </c>
      <c r="BH48">
        <v>237</v>
      </c>
      <c r="BI48">
        <f>($BH$57-$BH$54)/200</f>
        <v>6.5000000000000002E-2</v>
      </c>
      <c r="BQ48">
        <f>(($AO$44-$AN$40)/($AN$41-$AN$40))</f>
        <v>4.5454545454545456E-2</v>
      </c>
      <c r="BR48">
        <f>(($AP$40-$AN$40)/($AN$41-$AN$40))</f>
        <v>0.36363636363636365</v>
      </c>
      <c r="BS48">
        <f>(($AQ$41-$AN$39)/($AN$40-$AN$39))</f>
        <v>0.38095238095238093</v>
      </c>
      <c r="BT48">
        <f>(($AN$41-$AO$45)/($AO$46-$AO$45))</f>
        <v>9.5238095238095233E-2</v>
      </c>
      <c r="BU48">
        <f>(($AP$40-$AO$44)/($AO$45-$AO$44))</f>
        <v>0.36842105263157893</v>
      </c>
      <c r="BV48">
        <f>(($AQ$42-$AO$44)/($AO$45-$AO$44))</f>
        <v>0.42105263157894735</v>
      </c>
      <c r="BW48">
        <f>1-(($AN$41-$AP$40)/($AP$41-$AP$40))</f>
        <v>0.36363636363636365</v>
      </c>
      <c r="BX48">
        <f>1-(($AO$45-$AP$40)/($AP$41-$AP$40))</f>
        <v>0.45454545454545459</v>
      </c>
      <c r="BY48">
        <f>(($AQ$42-$AP$40)/($AP$41-$AP$40))</f>
        <v>4.5454545454545456E-2</v>
      </c>
      <c r="BZ48">
        <f>1-(($AN$41-$AQ$42)/($AQ$43-$AQ$42))</f>
        <v>0.38095238095238093</v>
      </c>
      <c r="CA48">
        <f>1-(($AO$44-$AQ$41)/($AQ$42-$AQ$41))</f>
        <v>0.36363636363636365</v>
      </c>
      <c r="CB48">
        <f>1-(($AP$40-$AQ$41)/($AQ$42-$AQ$41))</f>
        <v>4.5454545454545414E-2</v>
      </c>
    </row>
    <row r="49" spans="1:80" x14ac:dyDescent="0.25">
      <c r="A49">
        <v>48</v>
      </c>
      <c r="D49">
        <v>174.79844500000002</v>
      </c>
      <c r="E49" s="3">
        <v>2</v>
      </c>
      <c r="P49">
        <v>1</v>
      </c>
      <c r="Q49" t="str">
        <f>CONCATENATE(C49,E49,G49,I49)</f>
        <v>2</v>
      </c>
      <c r="R49">
        <v>3</v>
      </c>
      <c r="X49" t="s">
        <v>284</v>
      </c>
      <c r="Y49" t="s">
        <v>270</v>
      </c>
      <c r="AO49">
        <v>1000</v>
      </c>
      <c r="AT49">
        <f>(($AO$45-$AN$40)/($AN$41-$AN$40))</f>
        <v>0.90909090909090906</v>
      </c>
      <c r="AU49">
        <f>(($AP$41-$AN$41)/($AN$42-$AN$41))</f>
        <v>0.36363636363636365</v>
      </c>
      <c r="AV49">
        <f>(($AQ$42-$AN$40)/($AN$41-$AN$40))</f>
        <v>0.40909090909090912</v>
      </c>
      <c r="AW49">
        <f>(($AN$42-$AO$46)/($AO$47-$AO$46))</f>
        <v>0.14285714285714285</v>
      </c>
      <c r="AX49">
        <f>(($AP$41-$AO$45)/($AO$46-$AO$45))</f>
        <v>0.47619047619047616</v>
      </c>
      <c r="AY49">
        <f>(($AQ$43-$AO$45)/($AO$46-$AO$45))</f>
        <v>0.47619047619047616</v>
      </c>
      <c r="AZ49">
        <f>(($AN$42-$AP$41)/($AP$42-$AP$41))</f>
        <v>0.63636363636363635</v>
      </c>
      <c r="BA49">
        <f>(($AO$46-$AP$41)/($AP$42-$AP$41))</f>
        <v>0.5</v>
      </c>
      <c r="BB49">
        <f>(($AQ$43-$AP$41)/($AP$42-$AP$41))</f>
        <v>0</v>
      </c>
      <c r="BC49">
        <f>(($AN$42-$AQ$43)/($AQ$44-$AQ$43))</f>
        <v>0.63636363636363635</v>
      </c>
      <c r="BD49">
        <f>(($AO$45-$AQ$42)/($AQ$43-$AQ$42))</f>
        <v>0.52380952380952384</v>
      </c>
      <c r="BE49">
        <f>(($AP$41-$AQ$43)/($AQ$44-$AQ$43))</f>
        <v>0</v>
      </c>
      <c r="BG49">
        <v>3</v>
      </c>
      <c r="BH49">
        <v>240</v>
      </c>
      <c r="BI49">
        <f>($BH$58-$BH$55)/200</f>
        <v>7.0000000000000007E-2</v>
      </c>
      <c r="BQ49">
        <f>1-(($AO$45-$AN$40)/($AN$41-$AN$40))</f>
        <v>9.0909090909090939E-2</v>
      </c>
      <c r="BR49">
        <f>(($AP$41-$AN$41)/($AN$42-$AN$41))</f>
        <v>0.36363636363636365</v>
      </c>
      <c r="BS49">
        <f>(($AQ$42-$AN$40)/($AN$41-$AN$40))</f>
        <v>0.40909090909090912</v>
      </c>
      <c r="BT49">
        <f>(($AN$42-$AO$46)/($AO$47-$AO$46))</f>
        <v>0.14285714285714285</v>
      </c>
      <c r="BU49">
        <f>(($AP$41-$AO$45)/($AO$46-$AO$45))</f>
        <v>0.47619047619047616</v>
      </c>
      <c r="BV49">
        <f>(($AQ$43-$AO$45)/($AO$46-$AO$45))</f>
        <v>0.47619047619047616</v>
      </c>
      <c r="BW49">
        <f>1-(($AN$42-$AP$41)/($AP$42-$AP$41))</f>
        <v>0.36363636363636365</v>
      </c>
      <c r="BX49">
        <f>(($AO$46-$AP$41)/($AP$42-$AP$41))</f>
        <v>0.5</v>
      </c>
      <c r="BY49">
        <f>(($AQ$43-$AP$41)/($AP$42-$AP$41))</f>
        <v>0</v>
      </c>
      <c r="BZ49">
        <f>1-(($AN$42-$AQ$43)/($AQ$44-$AQ$43))</f>
        <v>0.36363636363636365</v>
      </c>
      <c r="CA49">
        <f>1-(($AO$45-$AQ$42)/($AQ$43-$AQ$42))</f>
        <v>0.47619047619047616</v>
      </c>
      <c r="CB49">
        <f>(($AP$41-$AQ$43)/($AQ$44-$AQ$43))</f>
        <v>0</v>
      </c>
    </row>
    <row r="50" spans="1:80" x14ac:dyDescent="0.25">
      <c r="A50">
        <v>49</v>
      </c>
      <c r="D50">
        <v>174.78707299999999</v>
      </c>
      <c r="E50" s="3">
        <v>2</v>
      </c>
      <c r="P50">
        <v>1</v>
      </c>
      <c r="Q50" t="str">
        <f>CONCATENATE(C50,E50,G50,I50)</f>
        <v>2</v>
      </c>
      <c r="R50">
        <v>2</v>
      </c>
      <c r="X50" t="s">
        <v>284</v>
      </c>
      <c r="Y50" t="s">
        <v>271</v>
      </c>
      <c r="AB50" t="s">
        <v>284</v>
      </c>
      <c r="AC50" t="str">
        <f>CONCATENATE($R50,$R51,$R52,$R53)</f>
        <v>2143</v>
      </c>
      <c r="AO50">
        <v>1025</v>
      </c>
      <c r="AT50">
        <f>(($AO$46-$AN$41)/($AN$42-$AN$41))</f>
        <v>0.86363636363636365</v>
      </c>
      <c r="AU50">
        <f>(($AP$42-$AN$42)/($AN$43-$AN$42))</f>
        <v>0.4</v>
      </c>
      <c r="AV50">
        <f>(($AQ$43-$AN$41)/($AN$42-$AN$41))</f>
        <v>0.36363636363636365</v>
      </c>
      <c r="AW50">
        <f>(($AN$43-$AO$47)/($AO$48-$AO$47))</f>
        <v>0.1</v>
      </c>
      <c r="AX50">
        <f>(($AP$42-$AO$46)/($AO$47-$AO$46))</f>
        <v>0.52380952380952384</v>
      </c>
      <c r="AY50">
        <f>(($AQ$44-$AO$46)/($AO$47-$AO$46))</f>
        <v>0.52380952380952384</v>
      </c>
      <c r="AZ50">
        <f>(($AN$43-$AP$42)/($AP$43-$AP$42))</f>
        <v>0.54545454545454541</v>
      </c>
      <c r="BA50">
        <f>(($AO$47-$AP$42)/($AP$43-$AP$42))</f>
        <v>0.45454545454545453</v>
      </c>
      <c r="BB50">
        <f>(($AQ$44-$AP$42)/($AP$43-$AP$42))</f>
        <v>0</v>
      </c>
      <c r="BC50">
        <f>(($AN$43-$AQ$44)/($AQ$45-$AQ$44))</f>
        <v>0.54545454545454541</v>
      </c>
      <c r="BD50">
        <f>(($AO$46-$AQ$43)/($AQ$44-$AQ$43))</f>
        <v>0.5</v>
      </c>
      <c r="BE50">
        <f>(($AP$42-$AQ$44)/($AQ$45-$AQ$44))</f>
        <v>0</v>
      </c>
      <c r="BG50">
        <v>2</v>
      </c>
      <c r="BH50">
        <v>247</v>
      </c>
      <c r="BI50">
        <f>($BH$59-$BH$56)/200</f>
        <v>7.0000000000000007E-2</v>
      </c>
      <c r="BQ50">
        <f>1-(($AO$46-$AN$41)/($AN$42-$AN$41))</f>
        <v>0.13636363636363635</v>
      </c>
      <c r="BR50">
        <f>(($AP$42-$AN$42)/($AN$43-$AN$42))</f>
        <v>0.4</v>
      </c>
      <c r="BS50">
        <f>(($AQ$43-$AN$41)/($AN$42-$AN$41))</f>
        <v>0.36363636363636365</v>
      </c>
      <c r="BT50">
        <f>(($AN$43-$AO$47)/($AO$48-$AO$47))</f>
        <v>0.1</v>
      </c>
      <c r="BU50">
        <f>1-(($AP$42-$AO$46)/($AO$47-$AO$46))</f>
        <v>0.47619047619047616</v>
      </c>
      <c r="BV50">
        <f>1-(($AQ$44-$AO$46)/($AO$47-$AO$46))</f>
        <v>0.47619047619047616</v>
      </c>
      <c r="BW50">
        <f>1-(($AN$43-$AP$42)/($AP$43-$AP$42))</f>
        <v>0.45454545454545459</v>
      </c>
      <c r="BX50">
        <f>(($AO$47-$AP$42)/($AP$43-$AP$42))</f>
        <v>0.45454545454545453</v>
      </c>
      <c r="BY50">
        <f>(($AQ$44-$AP$42)/($AP$43-$AP$42))</f>
        <v>0</v>
      </c>
      <c r="BZ50">
        <f>1-(($AN$43-$AQ$44)/($AQ$45-$AQ$44))</f>
        <v>0.45454545454545459</v>
      </c>
      <c r="CA50">
        <f>(($AO$46-$AQ$43)/($AQ$44-$AQ$43))</f>
        <v>0.5</v>
      </c>
      <c r="CB50">
        <f>(($AP$42-$AQ$44)/($AQ$45-$AQ$44))</f>
        <v>0</v>
      </c>
    </row>
    <row r="51" spans="1:80" x14ac:dyDescent="0.25">
      <c r="A51">
        <v>50</v>
      </c>
      <c r="B51">
        <v>170.008589</v>
      </c>
      <c r="C51" s="2">
        <v>1</v>
      </c>
      <c r="D51">
        <v>174.76812000000001</v>
      </c>
      <c r="E51" s="3">
        <v>2</v>
      </c>
      <c r="P51">
        <v>2</v>
      </c>
      <c r="Q51" t="str">
        <f>CONCATENATE(C51,E51,G51,I51)</f>
        <v>12</v>
      </c>
      <c r="R51">
        <v>1</v>
      </c>
      <c r="X51" t="s">
        <v>282</v>
      </c>
      <c r="Y51" t="s">
        <v>272</v>
      </c>
      <c r="AT51">
        <f>(($AO$47-$AN$42)/($AN$43-$AN$42))</f>
        <v>0.9</v>
      </c>
      <c r="AU51">
        <f>(($AP$43-$AN$43)/($AN$44-$AN$43))</f>
        <v>0.43478260869565216</v>
      </c>
      <c r="AV51">
        <f>(($AQ$44-$AN$42)/($AN$43-$AN$42))</f>
        <v>0.4</v>
      </c>
      <c r="AW51">
        <f>(($AN$44-$AO$48)/($AO$49-$AO$48))</f>
        <v>0.23809523809523808</v>
      </c>
      <c r="AX51">
        <f>(($AP$43-$AO$47)/($AO$48-$AO$47))</f>
        <v>0.6</v>
      </c>
      <c r="AY51">
        <f>(($AQ$45-$AO$47)/($AO$48-$AO$47))</f>
        <v>0.6</v>
      </c>
      <c r="AZ51">
        <f>(($AN$44-$AP$43)/($AP$44-$AP$43))</f>
        <v>0.54166666666666663</v>
      </c>
      <c r="BA51">
        <f>(($AO$48-$AP$43)/($AP$44-$AP$43))</f>
        <v>0.33333333333333331</v>
      </c>
      <c r="BB51">
        <f>(($AQ$45-$AP$43)/($AP$44-$AP$43))</f>
        <v>0</v>
      </c>
      <c r="BC51">
        <f>(($AN$44-$AQ$45)/($AQ$46-$AQ$45))</f>
        <v>0.59090909090909094</v>
      </c>
      <c r="BD51">
        <f>(($AO$47-$AQ$44)/($AQ$45-$AQ$44))</f>
        <v>0.45454545454545453</v>
      </c>
      <c r="BE51">
        <f>(($AP$43-$AQ$45)/($AQ$46-$AQ$45))</f>
        <v>0</v>
      </c>
      <c r="BG51">
        <v>1</v>
      </c>
      <c r="BH51">
        <v>254</v>
      </c>
      <c r="BI51">
        <f>($BH$60-$BH$57)/200</f>
        <v>8.5000000000000006E-2</v>
      </c>
      <c r="BQ51">
        <f>1-(($AO$47-$AN$42)/($AN$43-$AN$42))</f>
        <v>9.9999999999999978E-2</v>
      </c>
      <c r="BR51">
        <f>(($AP$43-$AN$43)/($AN$44-$AN$43))</f>
        <v>0.43478260869565216</v>
      </c>
      <c r="BS51">
        <f>(($AQ$44-$AN$42)/($AN$43-$AN$42))</f>
        <v>0.4</v>
      </c>
      <c r="BT51">
        <f>(($AN$44-$AO$48)/($AO$49-$AO$48))</f>
        <v>0.23809523809523808</v>
      </c>
      <c r="BU51">
        <f>1-(($AP$43-$AO$47)/($AO$48-$AO$47))</f>
        <v>0.4</v>
      </c>
      <c r="BV51">
        <f>1-(($AQ$45-$AO$47)/($AO$48-$AO$47))</f>
        <v>0.4</v>
      </c>
      <c r="BW51">
        <f>1-(($AN$44-$AP$43)/($AP$44-$AP$43))</f>
        <v>0.45833333333333337</v>
      </c>
      <c r="BX51">
        <f>(($AO$48-$AP$43)/($AP$44-$AP$43))</f>
        <v>0.33333333333333331</v>
      </c>
      <c r="BY51">
        <f>(($AQ$45-$AP$43)/($AP$44-$AP$43))</f>
        <v>0</v>
      </c>
      <c r="BZ51">
        <f>1-(($AN$44-$AQ$45)/($AQ$46-$AQ$45))</f>
        <v>0.40909090909090906</v>
      </c>
      <c r="CA51">
        <f>(($AO$47-$AQ$44)/($AQ$45-$AQ$44))</f>
        <v>0.45454545454545453</v>
      </c>
      <c r="CB51">
        <f>(($AP$43-$AQ$45)/($AQ$46-$AQ$45))</f>
        <v>0</v>
      </c>
    </row>
    <row r="52" spans="1:80" x14ac:dyDescent="0.25">
      <c r="A52">
        <v>51</v>
      </c>
      <c r="B52">
        <v>170.050915</v>
      </c>
      <c r="C52" s="2">
        <v>1</v>
      </c>
      <c r="D52">
        <v>174.78438800000001</v>
      </c>
      <c r="E52" s="3">
        <v>2</v>
      </c>
      <c r="P52">
        <v>2</v>
      </c>
      <c r="Q52" t="str">
        <f>CONCATENATE(C52,E52,G52,I52)</f>
        <v>12</v>
      </c>
      <c r="R52">
        <v>4</v>
      </c>
      <c r="X52" t="s">
        <v>283</v>
      </c>
      <c r="Y52" t="s">
        <v>266</v>
      </c>
      <c r="AT52">
        <f>(($AO$48-$AN$43)/($AN$44-$AN$43))</f>
        <v>0.78260869565217395</v>
      </c>
      <c r="AU52">
        <f>(($AP$44-$AN$44)/($AN$45-$AN$44))</f>
        <v>0.44</v>
      </c>
      <c r="AV52">
        <f>(($AQ$45-$AN$43)/($AN$44-$AN$43))</f>
        <v>0.43478260869565216</v>
      </c>
      <c r="AW52">
        <f>(($AN$45-$AO$49)/($AO$50-$AO$49))</f>
        <v>0.36</v>
      </c>
      <c r="AX52">
        <f>(($AP$44-$AO$48)/($AO$49-$AO$48))</f>
        <v>0.76190476190476186</v>
      </c>
      <c r="AY52">
        <f>(($AQ$46-$AO$48)/($AO$49-$AO$48))</f>
        <v>0.66666666666666663</v>
      </c>
      <c r="AZ52">
        <f>(($AN$45-$AP$44)/($AP$45-$AP$44))</f>
        <v>0.53846153846153844</v>
      </c>
      <c r="BA52">
        <f>(($AO$49-$AP$44)/($AP$45-$AP$44))</f>
        <v>0.19230769230769232</v>
      </c>
      <c r="BB52">
        <f>(($AQ$46-$AP$43)/($AP$44-$AP$43))</f>
        <v>0.91666666666666663</v>
      </c>
      <c r="BC52">
        <f>(($AN$45-$AQ$46)/($AQ$47-$AQ$46))</f>
        <v>0.69565217391304346</v>
      </c>
      <c r="BD52">
        <f>(($AO$48-$AQ$45)/($AQ$46-$AQ$45))</f>
        <v>0.36363636363636365</v>
      </c>
      <c r="BE52">
        <f>(($AP$44-$AQ$46)/($AQ$47-$AQ$46))</f>
        <v>8.6956521739130432E-2</v>
      </c>
      <c r="BG52">
        <v>4</v>
      </c>
      <c r="BH52">
        <v>259</v>
      </c>
      <c r="BI52">
        <f>($BH$61-$BH$58)/200</f>
        <v>7.4999999999999997E-2</v>
      </c>
      <c r="BQ52">
        <f>1-(($AO$48-$AN$43)/($AN$44-$AN$43))</f>
        <v>0.21739130434782605</v>
      </c>
      <c r="BR52">
        <f>(($AP$44-$AN$44)/($AN$45-$AN$44))</f>
        <v>0.44</v>
      </c>
      <c r="BS52">
        <f>(($AQ$45-$AN$43)/($AN$44-$AN$43))</f>
        <v>0.43478260869565216</v>
      </c>
      <c r="BT52">
        <f>(($AN$45-$AO$49)/($AO$50-$AO$49))</f>
        <v>0.36</v>
      </c>
      <c r="BU52">
        <f>1-(($AP$44-$AO$48)/($AO$49-$AO$48))</f>
        <v>0.23809523809523814</v>
      </c>
      <c r="BV52">
        <f>1-(($AQ$46-$AO$48)/($AO$49-$AO$48))</f>
        <v>0.33333333333333337</v>
      </c>
      <c r="BW52">
        <f>1-(($AN$45-$AP$44)/($AP$45-$AP$44))</f>
        <v>0.46153846153846156</v>
      </c>
      <c r="BX52">
        <f>(($AO$49-$AP$44)/($AP$45-$AP$44))</f>
        <v>0.19230769230769232</v>
      </c>
      <c r="BY52">
        <f>1-(($AQ$46-$AP$43)/($AP$44-$AP$43))</f>
        <v>8.333333333333337E-2</v>
      </c>
      <c r="BZ52">
        <f>1-(($AN$45-$AQ$46)/($AQ$47-$AQ$46))</f>
        <v>0.30434782608695654</v>
      </c>
      <c r="CA52">
        <f>(($AO$48-$AQ$45)/($AQ$46-$AQ$45))</f>
        <v>0.36363636363636365</v>
      </c>
      <c r="CB52">
        <f>(($AP$44-$AQ$46)/($AQ$47-$AQ$46))</f>
        <v>8.6956521739130432E-2</v>
      </c>
    </row>
    <row r="53" spans="1:80" x14ac:dyDescent="0.25">
      <c r="A53">
        <v>52</v>
      </c>
      <c r="B53">
        <v>170.06549899999999</v>
      </c>
      <c r="C53" s="2">
        <v>1</v>
      </c>
      <c r="D53">
        <v>174.74432400000001</v>
      </c>
      <c r="E53" s="3">
        <v>2</v>
      </c>
      <c r="P53">
        <v>2</v>
      </c>
      <c r="Q53" t="str">
        <f>CONCATENATE(C53,E53,G53,I53)</f>
        <v>12</v>
      </c>
      <c r="R53">
        <v>3</v>
      </c>
      <c r="X53" t="s">
        <v>283</v>
      </c>
      <c r="Y53" t="s">
        <v>267</v>
      </c>
      <c r="AT53">
        <f>(($AO$49-$AN$44)/($AN$45-$AN$44))</f>
        <v>0.64</v>
      </c>
      <c r="AV53">
        <f>(($AQ$46-$AN$44)/($AN$45-$AN$44))</f>
        <v>0.36</v>
      </c>
      <c r="AX53">
        <f>(($AP$45-$AO$49)/($AO$50-$AO$49))</f>
        <v>0.84</v>
      </c>
      <c r="AY53">
        <f>(($AQ$47-$AO$49)/($AO$50-$AO$49))</f>
        <v>0.64</v>
      </c>
      <c r="BB53">
        <f>(($AQ$47-$AP$44)/($AP$45-$AP$44))</f>
        <v>0.80769230769230771</v>
      </c>
      <c r="BD53">
        <f>(($AO$49-$AQ$46)/($AQ$47-$AQ$46))</f>
        <v>0.30434782608695654</v>
      </c>
      <c r="BG53">
        <v>3</v>
      </c>
      <c r="BH53">
        <v>260</v>
      </c>
      <c r="BI53">
        <f>($BH$62-$BH$59)/200</f>
        <v>0.1</v>
      </c>
      <c r="BQ53">
        <f>1-(($AO$49-$AN$44)/($AN$45-$AN$44))</f>
        <v>0.36</v>
      </c>
      <c r="BS53">
        <f>(($AQ$46-$AN$44)/($AN$45-$AN$44))</f>
        <v>0.36</v>
      </c>
      <c r="BU53">
        <f>1-(($AP$45-$AO$49)/($AO$50-$AO$49))</f>
        <v>0.16000000000000003</v>
      </c>
      <c r="BV53">
        <f>1-(($AQ$47-$AO$49)/($AO$50-$AO$49))</f>
        <v>0.36</v>
      </c>
      <c r="BY53">
        <f>1-(($AQ$47-$AP$44)/($AP$45-$AP$44))</f>
        <v>0.19230769230769229</v>
      </c>
      <c r="CA53">
        <f>(($AO$49-$AQ$46)/($AQ$47-$AQ$46))</f>
        <v>0.30434782608695654</v>
      </c>
    </row>
    <row r="54" spans="1:80" x14ac:dyDescent="0.25">
      <c r="A54">
        <v>53</v>
      </c>
      <c r="B54">
        <v>170.05144100000001</v>
      </c>
      <c r="C54" s="2">
        <v>1</v>
      </c>
      <c r="D54">
        <v>174.83134699999999</v>
      </c>
      <c r="E54" s="3">
        <v>2</v>
      </c>
      <c r="P54">
        <v>2</v>
      </c>
      <c r="Q54" t="str">
        <f>CONCATENATE(C54,E54,G54,I54)</f>
        <v>12</v>
      </c>
      <c r="R54">
        <v>2</v>
      </c>
      <c r="X54" t="s">
        <v>283</v>
      </c>
      <c r="Y54" t="s">
        <v>264</v>
      </c>
      <c r="AB54" t="s">
        <v>284</v>
      </c>
      <c r="AC54" t="str">
        <f>CONCATENATE($R54,$R55,$R56,$R57)</f>
        <v>2143</v>
      </c>
      <c r="BG54">
        <v>2</v>
      </c>
      <c r="BH54">
        <v>273</v>
      </c>
      <c r="BI54">
        <f>($BH$63-$BH$60)/200</f>
        <v>9.5000000000000001E-2</v>
      </c>
    </row>
    <row r="55" spans="1:80" x14ac:dyDescent="0.25">
      <c r="A55">
        <v>54</v>
      </c>
      <c r="B55">
        <v>170.04875799999999</v>
      </c>
      <c r="C55" s="2">
        <v>1</v>
      </c>
      <c r="P55">
        <v>1</v>
      </c>
      <c r="Q55" t="str">
        <f>CONCATENATE(C55,E55,G55,I55)</f>
        <v>1</v>
      </c>
      <c r="R55">
        <v>1</v>
      </c>
      <c r="X55" t="s">
        <v>282</v>
      </c>
      <c r="Y55" t="s">
        <v>268</v>
      </c>
      <c r="BG55">
        <v>1</v>
      </c>
      <c r="BH55">
        <v>277</v>
      </c>
      <c r="BI55">
        <f>($BH$64-$BH$61)/200</f>
        <v>0.115</v>
      </c>
    </row>
    <row r="56" spans="1:80" x14ac:dyDescent="0.25">
      <c r="A56">
        <v>55</v>
      </c>
      <c r="B56">
        <v>170.008589</v>
      </c>
      <c r="C56" s="2">
        <v>1</v>
      </c>
      <c r="P56">
        <v>1</v>
      </c>
      <c r="Q56" t="str">
        <f>CONCATENATE(C56,E56,G56,I56)</f>
        <v>1</v>
      </c>
      <c r="R56">
        <v>4</v>
      </c>
      <c r="X56" t="s">
        <v>284</v>
      </c>
      <c r="Y56" t="s">
        <v>269</v>
      </c>
      <c r="BG56">
        <v>4</v>
      </c>
      <c r="BH56">
        <v>283</v>
      </c>
      <c r="BI56">
        <f>($BH$65-$BH$62)/200</f>
        <v>7.0000000000000007E-2</v>
      </c>
    </row>
    <row r="57" spans="1:80" x14ac:dyDescent="0.25">
      <c r="A57">
        <v>56</v>
      </c>
      <c r="B57">
        <v>170.008589</v>
      </c>
      <c r="C57" s="2">
        <v>1</v>
      </c>
      <c r="F57">
        <v>170.715191</v>
      </c>
      <c r="G57" s="4">
        <v>3</v>
      </c>
      <c r="H57">
        <v>170.22922499999999</v>
      </c>
      <c r="I57" s="5">
        <v>4</v>
      </c>
      <c r="P57">
        <v>3</v>
      </c>
      <c r="Q57" t="str">
        <f>CONCATENATE(C57,E57,G57,I57)</f>
        <v>134</v>
      </c>
      <c r="R57">
        <v>3</v>
      </c>
      <c r="X57" t="s">
        <v>284</v>
      </c>
      <c r="Y57" t="s">
        <v>270</v>
      </c>
      <c r="BG57">
        <v>3</v>
      </c>
      <c r="BH57">
        <v>286</v>
      </c>
      <c r="BI57">
        <f>($BH$66-$BH$63)/200</f>
        <v>7.4999999999999997E-2</v>
      </c>
    </row>
    <row r="58" spans="1:80" x14ac:dyDescent="0.25">
      <c r="A58">
        <v>57</v>
      </c>
      <c r="F58">
        <v>170.72234900000001</v>
      </c>
      <c r="G58" s="4">
        <v>3</v>
      </c>
      <c r="H58">
        <v>170.26307500000001</v>
      </c>
      <c r="I58" s="5">
        <v>4</v>
      </c>
      <c r="P58">
        <v>2</v>
      </c>
      <c r="Q58" t="str">
        <f>CONCATENATE(C58,E58,G58,I58)</f>
        <v>34</v>
      </c>
      <c r="R58">
        <v>2</v>
      </c>
      <c r="X58" t="s">
        <v>284</v>
      </c>
      <c r="Y58" t="s">
        <v>271</v>
      </c>
      <c r="AB58" t="s">
        <v>283</v>
      </c>
      <c r="AC58" t="str">
        <f>CONCATENATE($R58,$R59,$R60,$R61)</f>
        <v>2134</v>
      </c>
      <c r="BG58">
        <v>2</v>
      </c>
      <c r="BH58">
        <v>291</v>
      </c>
      <c r="BI58">
        <f>($BH$67-$BH$64)/200</f>
        <v>8.5000000000000006E-2</v>
      </c>
    </row>
    <row r="59" spans="1:80" x14ac:dyDescent="0.25">
      <c r="A59">
        <v>58</v>
      </c>
      <c r="F59">
        <v>170.676075</v>
      </c>
      <c r="G59" s="4">
        <v>3</v>
      </c>
      <c r="H59">
        <v>170.21764200000001</v>
      </c>
      <c r="I59" s="5">
        <v>4</v>
      </c>
      <c r="P59">
        <v>2</v>
      </c>
      <c r="Q59" t="str">
        <f>CONCATENATE(C59,E59,G59,I59)</f>
        <v>34</v>
      </c>
      <c r="R59">
        <v>1</v>
      </c>
      <c r="X59" t="s">
        <v>284</v>
      </c>
      <c r="Y59" t="s">
        <v>273</v>
      </c>
      <c r="BG59">
        <v>1</v>
      </c>
      <c r="BH59">
        <v>297</v>
      </c>
      <c r="BI59">
        <f>($BH$68-$BH$65)/200</f>
        <v>9.5000000000000001E-2</v>
      </c>
    </row>
    <row r="60" spans="1:80" x14ac:dyDescent="0.25">
      <c r="A60">
        <v>59</v>
      </c>
      <c r="F60">
        <v>170.67602399999998</v>
      </c>
      <c r="G60" s="4">
        <v>3</v>
      </c>
      <c r="H60">
        <v>170.217221</v>
      </c>
      <c r="I60" s="5">
        <v>4</v>
      </c>
      <c r="P60">
        <v>2</v>
      </c>
      <c r="Q60" t="str">
        <f>CONCATENATE(C60,E60,G60,I60)</f>
        <v>34</v>
      </c>
      <c r="R60">
        <v>3</v>
      </c>
      <c r="X60" t="s">
        <v>284</v>
      </c>
      <c r="Y60" t="s">
        <v>269</v>
      </c>
      <c r="BG60">
        <v>3</v>
      </c>
      <c r="BH60">
        <v>303</v>
      </c>
      <c r="BI60">
        <f>($BH$69-$BH$66)/200</f>
        <v>7.0000000000000007E-2</v>
      </c>
    </row>
    <row r="61" spans="1:80" x14ac:dyDescent="0.25">
      <c r="A61">
        <v>60</v>
      </c>
      <c r="F61">
        <v>170.69713400000001</v>
      </c>
      <c r="G61" s="4">
        <v>3</v>
      </c>
      <c r="H61">
        <v>170.22169700000001</v>
      </c>
      <c r="I61" s="5">
        <v>4</v>
      </c>
      <c r="P61">
        <v>2</v>
      </c>
      <c r="Q61" t="str">
        <f>CONCATENATE(C61,E61,G61,I61)</f>
        <v>34</v>
      </c>
      <c r="R61">
        <v>4</v>
      </c>
      <c r="X61" t="s">
        <v>284</v>
      </c>
      <c r="Y61" t="s">
        <v>270</v>
      </c>
      <c r="BG61">
        <v>4</v>
      </c>
      <c r="BH61">
        <v>306</v>
      </c>
      <c r="BI61">
        <f>($BH$70-$BH$67)/200</f>
        <v>7.0000000000000007E-2</v>
      </c>
    </row>
    <row r="62" spans="1:80" x14ac:dyDescent="0.25">
      <c r="A62">
        <v>61</v>
      </c>
      <c r="F62">
        <v>170.74177600000002</v>
      </c>
      <c r="G62" s="4">
        <v>3</v>
      </c>
      <c r="H62">
        <v>170.172684</v>
      </c>
      <c r="I62" s="5">
        <v>4</v>
      </c>
      <c r="P62">
        <v>2</v>
      </c>
      <c r="Q62" t="str">
        <f>CONCATENATE(C62,E62,G62,I62)</f>
        <v>34</v>
      </c>
      <c r="R62">
        <v>2</v>
      </c>
      <c r="X62" t="s">
        <v>284</v>
      </c>
      <c r="Y62" t="s">
        <v>271</v>
      </c>
      <c r="AB62" t="s">
        <v>284</v>
      </c>
      <c r="AC62" t="str">
        <f>CONCATENATE($R62,$R63,$R64,$R65)</f>
        <v>2143</v>
      </c>
      <c r="BG62">
        <v>2</v>
      </c>
      <c r="BH62">
        <v>317</v>
      </c>
      <c r="BI62">
        <f>($BH$71-$BH$68)/200</f>
        <v>0.09</v>
      </c>
    </row>
    <row r="63" spans="1:80" x14ac:dyDescent="0.25">
      <c r="A63">
        <v>62</v>
      </c>
      <c r="F63">
        <v>170.72461300000001</v>
      </c>
      <c r="G63" s="4">
        <v>3</v>
      </c>
      <c r="H63">
        <v>170.17931799999999</v>
      </c>
      <c r="I63" s="5">
        <v>4</v>
      </c>
      <c r="P63">
        <v>2</v>
      </c>
      <c r="Q63" t="str">
        <f>CONCATENATE(C63,E63,G63,I63)</f>
        <v>34</v>
      </c>
      <c r="R63">
        <v>1</v>
      </c>
      <c r="X63" t="s">
        <v>284</v>
      </c>
      <c r="Y63" t="s">
        <v>273</v>
      </c>
      <c r="BG63">
        <v>1</v>
      </c>
      <c r="BH63">
        <v>322</v>
      </c>
      <c r="BI63">
        <f>($BH$72-$BH$69)/200</f>
        <v>0.105</v>
      </c>
    </row>
    <row r="64" spans="1:80" x14ac:dyDescent="0.25">
      <c r="A64">
        <v>63</v>
      </c>
      <c r="F64">
        <v>170.715191</v>
      </c>
      <c r="G64" s="4">
        <v>3</v>
      </c>
      <c r="H64">
        <v>170.22922499999999</v>
      </c>
      <c r="I64" s="5">
        <v>4</v>
      </c>
      <c r="P64">
        <v>2</v>
      </c>
      <c r="Q64" t="str">
        <f>CONCATENATE(C64,E64,G64,I64)</f>
        <v>34</v>
      </c>
      <c r="R64">
        <v>4</v>
      </c>
      <c r="X64" t="s">
        <v>284</v>
      </c>
      <c r="Y64" t="s">
        <v>269</v>
      </c>
      <c r="BG64">
        <v>4</v>
      </c>
      <c r="BH64">
        <v>329</v>
      </c>
      <c r="BI64">
        <f>($BH$73-$BH$70)/200</f>
        <v>0.08</v>
      </c>
    </row>
    <row r="65" spans="1:61" x14ac:dyDescent="0.25">
      <c r="A65">
        <v>64</v>
      </c>
      <c r="H65">
        <v>170.22922499999999</v>
      </c>
      <c r="I65" s="5">
        <v>4</v>
      </c>
      <c r="P65">
        <v>1</v>
      </c>
      <c r="Q65" t="str">
        <f>CONCATENATE(C65,E65,G65,I65)</f>
        <v>4</v>
      </c>
      <c r="R65">
        <v>3</v>
      </c>
      <c r="X65" t="s">
        <v>284</v>
      </c>
      <c r="Y65" t="s">
        <v>270</v>
      </c>
      <c r="BG65">
        <v>3</v>
      </c>
      <c r="BH65">
        <v>331</v>
      </c>
      <c r="BI65">
        <f>($BH$74-$BH$71)/200</f>
        <v>0.06</v>
      </c>
    </row>
    <row r="66" spans="1:61" x14ac:dyDescent="0.25">
      <c r="A66">
        <v>65</v>
      </c>
      <c r="P66">
        <v>0</v>
      </c>
      <c r="Q66" t="str">
        <f>CONCATENATE(C66,E66,G66,I66)</f>
        <v/>
      </c>
      <c r="R66">
        <v>2</v>
      </c>
      <c r="X66" t="s">
        <v>284</v>
      </c>
      <c r="Y66" t="s">
        <v>271</v>
      </c>
      <c r="AB66" t="s">
        <v>284</v>
      </c>
      <c r="AC66" t="str">
        <f>CONCATENATE($R66,$R67,$R68,$R69)</f>
        <v>2143</v>
      </c>
      <c r="BG66">
        <v>2</v>
      </c>
      <c r="BH66">
        <v>337</v>
      </c>
      <c r="BI66">
        <f>($BH$75-$BH$72)/200</f>
        <v>9.5000000000000001E-2</v>
      </c>
    </row>
    <row r="67" spans="1:61" x14ac:dyDescent="0.25">
      <c r="A67">
        <v>66</v>
      </c>
      <c r="P67">
        <v>0</v>
      </c>
      <c r="Q67" t="str">
        <f>CONCATENATE(C67,E67,G67,I67)</f>
        <v/>
      </c>
      <c r="R67">
        <v>1</v>
      </c>
      <c r="X67" t="s">
        <v>284</v>
      </c>
      <c r="Y67" t="s">
        <v>273</v>
      </c>
      <c r="BG67">
        <v>1</v>
      </c>
      <c r="BH67">
        <v>346</v>
      </c>
      <c r="BI67">
        <f>($BH$76-$BH$73)/200</f>
        <v>0.09</v>
      </c>
    </row>
    <row r="68" spans="1:61" x14ac:dyDescent="0.25">
      <c r="A68">
        <v>67</v>
      </c>
      <c r="P68">
        <v>0</v>
      </c>
      <c r="Q68" t="str">
        <f>CONCATENATE(C68,E68,G68,I68)</f>
        <v/>
      </c>
      <c r="R68">
        <v>4</v>
      </c>
      <c r="X68" t="s">
        <v>284</v>
      </c>
      <c r="Y68" t="s">
        <v>269</v>
      </c>
      <c r="BG68">
        <v>4</v>
      </c>
      <c r="BH68">
        <v>350</v>
      </c>
      <c r="BI68">
        <f>($BH$77-$BH$74)/200</f>
        <v>0.12</v>
      </c>
    </row>
    <row r="69" spans="1:61" x14ac:dyDescent="0.25">
      <c r="A69">
        <v>68</v>
      </c>
      <c r="D69">
        <v>151.10418200000001</v>
      </c>
      <c r="E69" s="3">
        <v>2</v>
      </c>
      <c r="P69">
        <v>1</v>
      </c>
      <c r="Q69" t="str">
        <f>CONCATENATE(C69,E69,G69,I69)</f>
        <v>2</v>
      </c>
      <c r="R69">
        <v>3</v>
      </c>
      <c r="X69" t="s">
        <v>284</v>
      </c>
      <c r="Y69" t="s">
        <v>270</v>
      </c>
      <c r="BG69">
        <v>3</v>
      </c>
      <c r="BH69">
        <v>351</v>
      </c>
      <c r="BI69">
        <f>($BH$78-$BH$75)/200</f>
        <v>7.4999999999999997E-2</v>
      </c>
    </row>
    <row r="70" spans="1:61" x14ac:dyDescent="0.25">
      <c r="A70">
        <v>69</v>
      </c>
      <c r="D70">
        <v>151.066383</v>
      </c>
      <c r="E70" s="3">
        <v>2</v>
      </c>
      <c r="P70">
        <v>1</v>
      </c>
      <c r="Q70" t="str">
        <f>CONCATENATE(C70,E70,G70,I70)</f>
        <v>2</v>
      </c>
      <c r="R70">
        <v>2</v>
      </c>
      <c r="X70" t="s">
        <v>282</v>
      </c>
      <c r="Y70" t="s">
        <v>263</v>
      </c>
      <c r="AB70" t="s">
        <v>284</v>
      </c>
      <c r="AC70" t="str">
        <f>CONCATENATE($R70,$R71,$R72,$R73)</f>
        <v>2143</v>
      </c>
      <c r="BG70">
        <v>2</v>
      </c>
      <c r="BH70">
        <v>360</v>
      </c>
      <c r="BI70">
        <f>($BH$84-$BH$81)/200</f>
        <v>0.125</v>
      </c>
    </row>
    <row r="71" spans="1:61" x14ac:dyDescent="0.25">
      <c r="A71">
        <v>70</v>
      </c>
      <c r="B71">
        <v>148.99364300000002</v>
      </c>
      <c r="C71" s="2">
        <v>1</v>
      </c>
      <c r="D71">
        <v>151.06885700000001</v>
      </c>
      <c r="E71" s="3">
        <v>2</v>
      </c>
      <c r="P71">
        <v>2</v>
      </c>
      <c r="Q71" t="str">
        <f>CONCATENATE(C71,E71,G71,I71)</f>
        <v>12</v>
      </c>
      <c r="R71">
        <v>1</v>
      </c>
      <c r="X71" t="s">
        <v>283</v>
      </c>
      <c r="Y71" t="s">
        <v>264</v>
      </c>
      <c r="BG71">
        <v>1</v>
      </c>
      <c r="BH71">
        <v>368</v>
      </c>
      <c r="BI71">
        <f>($BH$85-$BH$82)/200</f>
        <v>0.105</v>
      </c>
    </row>
    <row r="72" spans="1:61" x14ac:dyDescent="0.25">
      <c r="A72">
        <v>71</v>
      </c>
      <c r="B72">
        <v>148.99364300000002</v>
      </c>
      <c r="C72" s="2">
        <v>1</v>
      </c>
      <c r="D72">
        <v>151.087231</v>
      </c>
      <c r="E72" s="3">
        <v>2</v>
      </c>
      <c r="P72">
        <v>2</v>
      </c>
      <c r="Q72" t="str">
        <f>CONCATENATE(C72,E72,G72,I72)</f>
        <v>12</v>
      </c>
      <c r="R72">
        <v>4</v>
      </c>
      <c r="X72" t="s">
        <v>283</v>
      </c>
      <c r="Y72" t="s">
        <v>265</v>
      </c>
      <c r="BG72">
        <v>4</v>
      </c>
      <c r="BH72">
        <v>372</v>
      </c>
      <c r="BI72">
        <f>($BH$86-$BH$83)/200</f>
        <v>0.13500000000000001</v>
      </c>
    </row>
    <row r="73" spans="1:61" x14ac:dyDescent="0.25">
      <c r="A73">
        <v>72</v>
      </c>
      <c r="B73">
        <v>148.99364300000002</v>
      </c>
      <c r="C73" s="2">
        <v>1</v>
      </c>
      <c r="D73">
        <v>151.113922</v>
      </c>
      <c r="E73" s="3">
        <v>2</v>
      </c>
      <c r="P73">
        <v>2</v>
      </c>
      <c r="Q73" t="str">
        <f>CONCATENATE(C73,E73,G73,I73)</f>
        <v>12</v>
      </c>
      <c r="R73">
        <v>3</v>
      </c>
      <c r="X73" t="s">
        <v>283</v>
      </c>
      <c r="Y73" t="s">
        <v>266</v>
      </c>
      <c r="BG73">
        <v>3</v>
      </c>
      <c r="BH73">
        <v>376</v>
      </c>
      <c r="BI73">
        <f>($BH$87-$BH$84)/200</f>
        <v>4.4999999999999998E-2</v>
      </c>
    </row>
    <row r="74" spans="1:61" x14ac:dyDescent="0.25">
      <c r="A74">
        <v>73</v>
      </c>
      <c r="B74">
        <v>148.99364300000002</v>
      </c>
      <c r="C74" s="2">
        <v>1</v>
      </c>
      <c r="D74">
        <v>151.10418200000001</v>
      </c>
      <c r="E74" s="3">
        <v>2</v>
      </c>
      <c r="P74">
        <v>2</v>
      </c>
      <c r="Q74" t="str">
        <f>CONCATENATE(C74,E74,G74,I74)</f>
        <v>12</v>
      </c>
      <c r="R74">
        <v>2</v>
      </c>
      <c r="X74" t="s">
        <v>282</v>
      </c>
      <c r="Y74" t="s">
        <v>274</v>
      </c>
      <c r="AB74" t="s">
        <v>284</v>
      </c>
      <c r="AC74" t="str">
        <f>CONCATENATE($R74,$R75,$R76,$R77)</f>
        <v>2143</v>
      </c>
      <c r="BG74">
        <v>2</v>
      </c>
      <c r="BH74">
        <v>380</v>
      </c>
      <c r="BI74">
        <f>($BH$88-$BH$85)/200</f>
        <v>0.11</v>
      </c>
    </row>
    <row r="75" spans="1:61" x14ac:dyDescent="0.25">
      <c r="A75">
        <v>74</v>
      </c>
      <c r="B75">
        <v>148.99364300000002</v>
      </c>
      <c r="C75" s="2">
        <v>1</v>
      </c>
      <c r="D75">
        <v>151.10418200000001</v>
      </c>
      <c r="E75" s="3">
        <v>2</v>
      </c>
      <c r="P75">
        <v>2</v>
      </c>
      <c r="Q75" t="str">
        <f>CONCATENATE(C75,E75,G75,I75)</f>
        <v>12</v>
      </c>
      <c r="R75">
        <v>1</v>
      </c>
      <c r="X75" t="s">
        <v>281</v>
      </c>
      <c r="Y75" t="s">
        <v>261</v>
      </c>
      <c r="BG75">
        <v>1</v>
      </c>
      <c r="BH75">
        <v>391</v>
      </c>
      <c r="BI75">
        <f>($BH$89-$BH$86)/200</f>
        <v>0.09</v>
      </c>
    </row>
    <row r="76" spans="1:61" x14ac:dyDescent="0.25">
      <c r="A76">
        <v>75</v>
      </c>
      <c r="B76">
        <v>148.99364300000002</v>
      </c>
      <c r="C76" s="2">
        <v>1</v>
      </c>
      <c r="P76">
        <v>1</v>
      </c>
      <c r="Q76" t="str">
        <f>CONCATENATE(C76,E76,G76,I76)</f>
        <v>1</v>
      </c>
      <c r="R76">
        <v>4</v>
      </c>
      <c r="X76" t="s">
        <v>282</v>
      </c>
      <c r="Y76" t="s">
        <v>275</v>
      </c>
      <c r="BG76">
        <v>4</v>
      </c>
      <c r="BH76">
        <v>394</v>
      </c>
      <c r="BI76">
        <f>($BH$90-$BH$87)/200</f>
        <v>0.115</v>
      </c>
    </row>
    <row r="77" spans="1:61" x14ac:dyDescent="0.25">
      <c r="A77">
        <v>76</v>
      </c>
      <c r="B77">
        <v>148.99364300000002</v>
      </c>
      <c r="C77" s="2">
        <v>1</v>
      </c>
      <c r="P77">
        <v>1</v>
      </c>
      <c r="Q77" t="str">
        <f>CONCATENATE(C77,E77,G77,I77)</f>
        <v>1</v>
      </c>
      <c r="R77">
        <v>3</v>
      </c>
      <c r="X77" t="s">
        <v>285</v>
      </c>
      <c r="Y77" t="s">
        <v>276</v>
      </c>
      <c r="BG77">
        <v>3</v>
      </c>
      <c r="BH77">
        <v>404</v>
      </c>
      <c r="BI77">
        <f>($BH$91-$BH$88)/200</f>
        <v>0.04</v>
      </c>
    </row>
    <row r="78" spans="1:61" x14ac:dyDescent="0.25">
      <c r="A78">
        <v>77</v>
      </c>
      <c r="B78">
        <v>148.99364300000002</v>
      </c>
      <c r="C78" s="2">
        <v>1</v>
      </c>
      <c r="P78">
        <v>1</v>
      </c>
      <c r="Q78" t="str">
        <f>CONCATENATE(C78,E78,G78,I78)</f>
        <v>1</v>
      </c>
      <c r="R78">
        <v>2</v>
      </c>
      <c r="X78" t="s">
        <v>282</v>
      </c>
      <c r="Y78" t="s">
        <v>277</v>
      </c>
      <c r="BG78">
        <v>2</v>
      </c>
      <c r="BH78">
        <v>406</v>
      </c>
      <c r="BI78">
        <f>($BH$92-$BH$89)/200</f>
        <v>0.1</v>
      </c>
    </row>
    <row r="79" spans="1:61" x14ac:dyDescent="0.25">
      <c r="A79">
        <v>78</v>
      </c>
      <c r="H79">
        <v>137.507982</v>
      </c>
      <c r="I79" s="5">
        <v>4</v>
      </c>
      <c r="P79">
        <v>1</v>
      </c>
      <c r="Q79" t="str">
        <f>CONCATENATE(C79,E79,G79,I79)</f>
        <v>4</v>
      </c>
      <c r="R79" t="s">
        <v>22</v>
      </c>
      <c r="X79" t="s">
        <v>284</v>
      </c>
      <c r="Y79" t="s">
        <v>271</v>
      </c>
      <c r="BG79" t="s">
        <v>22</v>
      </c>
      <c r="BH79">
        <v>408</v>
      </c>
      <c r="BI79">
        <f>($BH$93-$BH$90)/200</f>
        <v>0.08</v>
      </c>
    </row>
    <row r="80" spans="1:61" x14ac:dyDescent="0.25">
      <c r="A80">
        <v>79</v>
      </c>
      <c r="F80">
        <v>136.73829800000001</v>
      </c>
      <c r="G80" s="4">
        <v>3</v>
      </c>
      <c r="H80">
        <v>137.46521899999999</v>
      </c>
      <c r="I80" s="5">
        <v>4</v>
      </c>
      <c r="P80">
        <v>2</v>
      </c>
      <c r="Q80" t="str">
        <f>CONCATENATE(C80,E80,G80,I80)</f>
        <v>34</v>
      </c>
      <c r="R80" t="s">
        <v>22</v>
      </c>
      <c r="X80" t="s">
        <v>284</v>
      </c>
      <c r="Y80" t="s">
        <v>273</v>
      </c>
      <c r="BG80" t="s">
        <v>22</v>
      </c>
      <c r="BH80">
        <v>411</v>
      </c>
      <c r="BI80">
        <f>($BH$94-$BH$91)/200</f>
        <v>0.11</v>
      </c>
    </row>
    <row r="81" spans="1:61" x14ac:dyDescent="0.25">
      <c r="A81">
        <v>80</v>
      </c>
      <c r="F81">
        <v>136.79059000000001</v>
      </c>
      <c r="G81" s="4">
        <v>3</v>
      </c>
      <c r="H81">
        <v>137.49463800000001</v>
      </c>
      <c r="I81" s="5">
        <v>4</v>
      </c>
      <c r="P81">
        <v>2</v>
      </c>
      <c r="Q81" t="str">
        <f>CONCATENATE(C81,E81,G81,I81)</f>
        <v>34</v>
      </c>
      <c r="R81">
        <v>2</v>
      </c>
      <c r="X81" t="s">
        <v>284</v>
      </c>
      <c r="Y81" t="s">
        <v>269</v>
      </c>
      <c r="BG81">
        <v>2</v>
      </c>
      <c r="BH81">
        <v>412</v>
      </c>
      <c r="BI81">
        <f>($BH$95-$BH$92)/200</f>
        <v>4.4999999999999998E-2</v>
      </c>
    </row>
    <row r="82" spans="1:61" x14ac:dyDescent="0.25">
      <c r="A82">
        <v>81</v>
      </c>
      <c r="F82">
        <v>136.76614499999999</v>
      </c>
      <c r="G82" s="4">
        <v>3</v>
      </c>
      <c r="H82">
        <v>137.500238</v>
      </c>
      <c r="I82" s="5">
        <v>4</v>
      </c>
      <c r="P82">
        <v>2</v>
      </c>
      <c r="Q82" t="str">
        <f>CONCATENATE(C82,E82,G82,I82)</f>
        <v>34</v>
      </c>
      <c r="R82">
        <v>3</v>
      </c>
      <c r="X82" t="s">
        <v>284</v>
      </c>
      <c r="Y82" t="s">
        <v>270</v>
      </c>
      <c r="AB82" t="s">
        <v>283</v>
      </c>
      <c r="AC82" t="str">
        <f>CONCATENATE($R82,$R83,$R84,$R85)</f>
        <v>3421</v>
      </c>
      <c r="BG82">
        <v>3</v>
      </c>
      <c r="BH82">
        <v>419</v>
      </c>
      <c r="BI82">
        <f>($BH$96-$BH$93)/200</f>
        <v>8.5000000000000006E-2</v>
      </c>
    </row>
    <row r="83" spans="1:61" x14ac:dyDescent="0.25">
      <c r="A83">
        <v>82</v>
      </c>
      <c r="F83">
        <v>136.82691400000002</v>
      </c>
      <c r="G83" s="4">
        <v>3</v>
      </c>
      <c r="H83">
        <v>137.507982</v>
      </c>
      <c r="I83" s="5">
        <v>4</v>
      </c>
      <c r="P83">
        <v>2</v>
      </c>
      <c r="Q83" t="str">
        <f>CONCATENATE(C83,E83,G83,I83)</f>
        <v>34</v>
      </c>
      <c r="R83">
        <v>4</v>
      </c>
      <c r="X83" t="s">
        <v>284</v>
      </c>
      <c r="Y83" t="s">
        <v>271</v>
      </c>
      <c r="BG83">
        <v>4</v>
      </c>
      <c r="BH83">
        <v>419</v>
      </c>
      <c r="BI83">
        <f>($BH$97-$BH$94)/200</f>
        <v>7.4999999999999997E-2</v>
      </c>
    </row>
    <row r="84" spans="1:61" x14ac:dyDescent="0.25">
      <c r="A84">
        <v>83</v>
      </c>
      <c r="F84">
        <v>136.70903900000002</v>
      </c>
      <c r="G84" s="4">
        <v>3</v>
      </c>
      <c r="H84">
        <v>137.507982</v>
      </c>
      <c r="I84" s="5">
        <v>4</v>
      </c>
      <c r="P84">
        <v>2</v>
      </c>
      <c r="Q84" t="str">
        <f>CONCATENATE(C84,E84,G84,I84)</f>
        <v>34</v>
      </c>
      <c r="R84">
        <v>2</v>
      </c>
      <c r="X84" t="s">
        <v>282</v>
      </c>
      <c r="Y84" t="s">
        <v>272</v>
      </c>
      <c r="BG84">
        <v>2</v>
      </c>
      <c r="BH84">
        <v>437</v>
      </c>
      <c r="BI84">
        <f>($BH$98-$BH$95)/200</f>
        <v>0.105</v>
      </c>
    </row>
    <row r="85" spans="1:61" x14ac:dyDescent="0.25">
      <c r="A85">
        <v>84</v>
      </c>
      <c r="F85">
        <v>136.81100600000002</v>
      </c>
      <c r="G85" s="4">
        <v>3</v>
      </c>
      <c r="H85">
        <v>137.507982</v>
      </c>
      <c r="I85" s="5">
        <v>4</v>
      </c>
      <c r="P85">
        <v>2</v>
      </c>
      <c r="Q85" t="str">
        <f>CONCATENATE(C85,E85,G85,I85)</f>
        <v>34</v>
      </c>
      <c r="R85">
        <v>1</v>
      </c>
      <c r="X85" t="s">
        <v>283</v>
      </c>
      <c r="Y85" t="s">
        <v>266</v>
      </c>
      <c r="BG85">
        <v>1</v>
      </c>
      <c r="BH85">
        <v>440</v>
      </c>
      <c r="BI85">
        <f>($BH$99-$BH$96)/200</f>
        <v>0.06</v>
      </c>
    </row>
    <row r="86" spans="1:61" x14ac:dyDescent="0.25">
      <c r="A86">
        <v>85</v>
      </c>
      <c r="F86">
        <v>136.73829800000001</v>
      </c>
      <c r="G86" s="4">
        <v>3</v>
      </c>
      <c r="P86">
        <v>1</v>
      </c>
      <c r="Q86" t="str">
        <f>CONCATENATE(C86,E86,G86,I86)</f>
        <v>3</v>
      </c>
      <c r="R86">
        <v>3</v>
      </c>
      <c r="X86" t="s">
        <v>283</v>
      </c>
      <c r="Y86" t="s">
        <v>267</v>
      </c>
      <c r="AB86" t="s">
        <v>281</v>
      </c>
      <c r="AC86" t="str">
        <f>CONCATENATE($R86,$R87,$R88,$R89)</f>
        <v>3412</v>
      </c>
      <c r="BG86">
        <v>3</v>
      </c>
      <c r="BH86">
        <v>446</v>
      </c>
      <c r="BI86">
        <f>($BH$100-$BH$97)/200</f>
        <v>0.105</v>
      </c>
    </row>
    <row r="87" spans="1:61" x14ac:dyDescent="0.25">
      <c r="A87">
        <v>86</v>
      </c>
      <c r="F87">
        <v>136.73829800000001</v>
      </c>
      <c r="G87" s="4">
        <v>3</v>
      </c>
      <c r="P87">
        <v>1</v>
      </c>
      <c r="Q87" t="str">
        <f>CONCATENATE(C87,E87,G87,I87)</f>
        <v>3</v>
      </c>
      <c r="R87">
        <v>4</v>
      </c>
      <c r="X87" t="s">
        <v>283</v>
      </c>
      <c r="Y87" t="s">
        <v>264</v>
      </c>
      <c r="BG87">
        <v>4</v>
      </c>
      <c r="BH87">
        <v>446</v>
      </c>
      <c r="BI87">
        <f>($BH$101-$BH$98)/200</f>
        <v>8.5000000000000006E-2</v>
      </c>
    </row>
    <row r="88" spans="1:61" x14ac:dyDescent="0.25">
      <c r="A88">
        <v>87</v>
      </c>
      <c r="D88">
        <v>117.352937</v>
      </c>
      <c r="E88" s="3">
        <v>2</v>
      </c>
      <c r="P88">
        <v>1</v>
      </c>
      <c r="Q88" t="str">
        <f>CONCATENATE(C88,E88,G88,I88)</f>
        <v>2</v>
      </c>
      <c r="R88">
        <v>1</v>
      </c>
      <c r="X88" t="s">
        <v>283</v>
      </c>
      <c r="Y88" t="s">
        <v>265</v>
      </c>
      <c r="BG88">
        <v>1</v>
      </c>
      <c r="BH88">
        <v>462</v>
      </c>
      <c r="BI88">
        <f>($BH$102-$BH$99)/200</f>
        <v>0.13</v>
      </c>
    </row>
    <row r="89" spans="1:61" x14ac:dyDescent="0.25">
      <c r="A89">
        <v>88</v>
      </c>
      <c r="D89">
        <v>117.392561</v>
      </c>
      <c r="E89" s="3">
        <v>2</v>
      </c>
      <c r="P89">
        <v>1</v>
      </c>
      <c r="Q89" t="str">
        <f>CONCATENATE(C89,E89,G89,I89)</f>
        <v>2</v>
      </c>
      <c r="R89">
        <v>2</v>
      </c>
      <c r="X89" t="s">
        <v>283</v>
      </c>
      <c r="Y89" t="s">
        <v>266</v>
      </c>
      <c r="BG89">
        <v>2</v>
      </c>
      <c r="BH89">
        <v>464</v>
      </c>
      <c r="BI89">
        <f>($BH$103-$BH$100)/200</f>
        <v>0.06</v>
      </c>
    </row>
    <row r="90" spans="1:61" x14ac:dyDescent="0.25">
      <c r="A90">
        <v>89</v>
      </c>
      <c r="D90">
        <v>117.34393500000002</v>
      </c>
      <c r="E90" s="3">
        <v>2</v>
      </c>
      <c r="P90">
        <v>1</v>
      </c>
      <c r="Q90" t="str">
        <f>CONCATENATE(C90,E90,G90,I90)</f>
        <v>2</v>
      </c>
      <c r="R90">
        <v>4</v>
      </c>
      <c r="X90" t="s">
        <v>283</v>
      </c>
      <c r="Y90" t="s">
        <v>267</v>
      </c>
      <c r="AB90" t="s">
        <v>284</v>
      </c>
      <c r="AC90" t="str">
        <f>CONCATENATE($R90,$R91,$R92,$R93)</f>
        <v>4321</v>
      </c>
      <c r="BG90">
        <v>4</v>
      </c>
      <c r="BH90">
        <v>469</v>
      </c>
      <c r="BI90">
        <f>($BH$104-$BH$101)/200</f>
        <v>0.08</v>
      </c>
    </row>
    <row r="91" spans="1:61" x14ac:dyDescent="0.25">
      <c r="A91">
        <v>90</v>
      </c>
      <c r="D91">
        <v>117.36078800000001</v>
      </c>
      <c r="E91" s="3">
        <v>2</v>
      </c>
      <c r="P91">
        <v>1</v>
      </c>
      <c r="Q91" t="str">
        <f>CONCATENATE(C91,E91,G91,I91)</f>
        <v>2</v>
      </c>
      <c r="R91">
        <v>3</v>
      </c>
      <c r="X91" t="s">
        <v>283</v>
      </c>
      <c r="Y91" t="s">
        <v>264</v>
      </c>
      <c r="BG91">
        <v>3</v>
      </c>
      <c r="BH91">
        <v>470</v>
      </c>
      <c r="BI91">
        <f>($BH$105-$BH$102)/200</f>
        <v>0.06</v>
      </c>
    </row>
    <row r="92" spans="1:61" x14ac:dyDescent="0.25">
      <c r="A92">
        <v>91</v>
      </c>
      <c r="B92">
        <v>111.82356800000001</v>
      </c>
      <c r="C92" s="2">
        <v>1</v>
      </c>
      <c r="D92">
        <v>117.41360600000002</v>
      </c>
      <c r="E92" s="3">
        <v>2</v>
      </c>
      <c r="P92">
        <v>2</v>
      </c>
      <c r="Q92" t="str">
        <f>CONCATENATE(C92,E92,G92,I92)</f>
        <v>12</v>
      </c>
      <c r="R92">
        <v>2</v>
      </c>
      <c r="X92" t="s">
        <v>282</v>
      </c>
      <c r="Y92" t="s">
        <v>268</v>
      </c>
      <c r="BG92">
        <v>2</v>
      </c>
      <c r="BH92">
        <v>484</v>
      </c>
      <c r="BI92">
        <f>($BH$106-$BH$103)/200</f>
        <v>0.105</v>
      </c>
    </row>
    <row r="93" spans="1:61" x14ac:dyDescent="0.25">
      <c r="A93">
        <v>92</v>
      </c>
      <c r="B93">
        <v>111.723482</v>
      </c>
      <c r="C93" s="2">
        <v>1</v>
      </c>
      <c r="D93">
        <v>117.377172</v>
      </c>
      <c r="E93" s="3">
        <v>2</v>
      </c>
      <c r="P93">
        <v>2</v>
      </c>
      <c r="Q93" t="str">
        <f>CONCATENATE(C93,E93,G93,I93)</f>
        <v>12</v>
      </c>
      <c r="R93">
        <v>1</v>
      </c>
      <c r="X93" t="s">
        <v>284</v>
      </c>
      <c r="Y93" t="s">
        <v>269</v>
      </c>
      <c r="BG93">
        <v>1</v>
      </c>
      <c r="BH93">
        <v>485</v>
      </c>
      <c r="BI93">
        <f>($BH$107-$BH$104)/200</f>
        <v>7.4999999999999997E-2</v>
      </c>
    </row>
    <row r="94" spans="1:61" x14ac:dyDescent="0.25">
      <c r="A94">
        <v>93</v>
      </c>
      <c r="B94">
        <v>111.73123000000001</v>
      </c>
      <c r="C94" s="2">
        <v>1</v>
      </c>
      <c r="D94">
        <v>117.352937</v>
      </c>
      <c r="E94" s="3">
        <v>2</v>
      </c>
      <c r="P94">
        <v>2</v>
      </c>
      <c r="Q94" t="str">
        <f>CONCATENATE(C94,E94,G94,I94)</f>
        <v>12</v>
      </c>
      <c r="R94">
        <v>4</v>
      </c>
      <c r="X94" t="s">
        <v>284</v>
      </c>
      <c r="Y94" t="s">
        <v>270</v>
      </c>
      <c r="AB94" t="s">
        <v>284</v>
      </c>
      <c r="AC94" t="str">
        <f>CONCATENATE($R94,$R95,$R96,$R97)</f>
        <v>4321</v>
      </c>
      <c r="BG94">
        <v>4</v>
      </c>
      <c r="BH94">
        <v>492</v>
      </c>
      <c r="BI94">
        <f>($BH$108-$BH$105)/200</f>
        <v>0.08</v>
      </c>
    </row>
    <row r="95" spans="1:61" x14ac:dyDescent="0.25">
      <c r="A95">
        <v>94</v>
      </c>
      <c r="B95">
        <v>111.76729400000001</v>
      </c>
      <c r="C95" s="2">
        <v>1</v>
      </c>
      <c r="P95">
        <v>1</v>
      </c>
      <c r="Q95" t="str">
        <f>CONCATENATE(C95,E95,G95,I95)</f>
        <v>1</v>
      </c>
      <c r="R95">
        <v>3</v>
      </c>
      <c r="X95" t="s">
        <v>284</v>
      </c>
      <c r="Y95" t="s">
        <v>271</v>
      </c>
      <c r="BG95">
        <v>3</v>
      </c>
      <c r="BH95">
        <v>493</v>
      </c>
      <c r="BI95">
        <f>($BH$109-$BH$106)/200</f>
        <v>7.4999999999999997E-2</v>
      </c>
    </row>
    <row r="96" spans="1:61" x14ac:dyDescent="0.25">
      <c r="A96">
        <v>95</v>
      </c>
      <c r="B96">
        <v>111.77384000000001</v>
      </c>
      <c r="C96" s="2">
        <v>1</v>
      </c>
      <c r="P96">
        <v>1</v>
      </c>
      <c r="Q96" t="str">
        <f>CONCATENATE(C96,E96,G96,I96)</f>
        <v>1</v>
      </c>
      <c r="R96">
        <v>2</v>
      </c>
      <c r="X96" t="s">
        <v>284</v>
      </c>
      <c r="Y96" t="s">
        <v>273</v>
      </c>
      <c r="BG96">
        <v>2</v>
      </c>
      <c r="BH96">
        <v>502</v>
      </c>
      <c r="BI96">
        <f>($BH$110-$BH$107)/200</f>
        <v>0.11</v>
      </c>
    </row>
    <row r="97" spans="1:61" x14ac:dyDescent="0.25">
      <c r="A97">
        <v>96</v>
      </c>
      <c r="B97">
        <v>111.721754</v>
      </c>
      <c r="C97" s="2">
        <v>1</v>
      </c>
      <c r="P97">
        <v>1</v>
      </c>
      <c r="Q97" t="str">
        <f>CONCATENATE(C97,E97,G97,I97)</f>
        <v>1</v>
      </c>
      <c r="R97">
        <v>1</v>
      </c>
      <c r="X97" t="s">
        <v>284</v>
      </c>
      <c r="Y97" t="s">
        <v>269</v>
      </c>
      <c r="BG97">
        <v>1</v>
      </c>
      <c r="BH97">
        <v>507</v>
      </c>
      <c r="BI97">
        <f>($BH$111-$BH$108)/200</f>
        <v>9.5000000000000001E-2</v>
      </c>
    </row>
    <row r="98" spans="1:61" x14ac:dyDescent="0.25">
      <c r="A98">
        <v>97</v>
      </c>
      <c r="B98">
        <v>111.68830700000001</v>
      </c>
      <c r="C98" s="2">
        <v>1</v>
      </c>
      <c r="F98">
        <v>113.89121800000001</v>
      </c>
      <c r="G98" s="4">
        <v>3</v>
      </c>
      <c r="P98">
        <v>2</v>
      </c>
      <c r="Q98" t="str">
        <f>CONCATENATE(C98,E98,G98,I98)</f>
        <v>13</v>
      </c>
      <c r="R98">
        <v>3</v>
      </c>
      <c r="X98" t="s">
        <v>284</v>
      </c>
      <c r="Y98" t="s">
        <v>270</v>
      </c>
      <c r="AB98" t="s">
        <v>283</v>
      </c>
      <c r="AC98" t="str">
        <f>CONCATENATE($R98,$R99,$R100,$R101)</f>
        <v>3421</v>
      </c>
      <c r="BG98">
        <v>3</v>
      </c>
      <c r="BH98">
        <v>514</v>
      </c>
      <c r="BI98">
        <f>($BH$112-$BH$109)/200</f>
        <v>7.4999999999999997E-2</v>
      </c>
    </row>
    <row r="99" spans="1:61" x14ac:dyDescent="0.25">
      <c r="A99">
        <v>98</v>
      </c>
      <c r="B99">
        <v>111.82356800000001</v>
      </c>
      <c r="C99" s="2">
        <v>1</v>
      </c>
      <c r="F99">
        <v>113.92105600000001</v>
      </c>
      <c r="G99" s="4">
        <v>3</v>
      </c>
      <c r="P99">
        <v>2</v>
      </c>
      <c r="Q99" t="str">
        <f>CONCATENATE(C99,E99,G99,I99)</f>
        <v>13</v>
      </c>
      <c r="R99">
        <v>4</v>
      </c>
      <c r="X99" t="s">
        <v>284</v>
      </c>
      <c r="Y99" t="s">
        <v>271</v>
      </c>
      <c r="BG99">
        <v>4</v>
      </c>
      <c r="BH99">
        <v>514</v>
      </c>
      <c r="BI99">
        <f>($BH$113-$BH$110)/200</f>
        <v>8.5000000000000006E-2</v>
      </c>
    </row>
    <row r="100" spans="1:61" x14ac:dyDescent="0.25">
      <c r="A100">
        <v>99</v>
      </c>
      <c r="F100">
        <v>113.94136600000002</v>
      </c>
      <c r="G100" s="4">
        <v>3</v>
      </c>
      <c r="H100">
        <v>111.76750700000001</v>
      </c>
      <c r="I100" s="5">
        <v>4</v>
      </c>
      <c r="P100">
        <v>2</v>
      </c>
      <c r="Q100" t="str">
        <f>CONCATENATE(C100,E100,G100,I100)</f>
        <v>34</v>
      </c>
      <c r="R100">
        <v>2</v>
      </c>
      <c r="X100" t="s">
        <v>284</v>
      </c>
      <c r="Y100" t="s">
        <v>273</v>
      </c>
      <c r="BG100">
        <v>2</v>
      </c>
      <c r="BH100">
        <v>528</v>
      </c>
      <c r="BI100">
        <f>($BH$114-$BH$111)/200</f>
        <v>0.11</v>
      </c>
    </row>
    <row r="101" spans="1:61" x14ac:dyDescent="0.25">
      <c r="A101">
        <v>100</v>
      </c>
      <c r="F101">
        <v>113.924249</v>
      </c>
      <c r="G101" s="4">
        <v>3</v>
      </c>
      <c r="H101">
        <v>111.76326500000002</v>
      </c>
      <c r="I101" s="5">
        <v>4</v>
      </c>
      <c r="P101">
        <v>2</v>
      </c>
      <c r="Q101" t="str">
        <f>CONCATENATE(C101,E101,G101,I101)</f>
        <v>34</v>
      </c>
      <c r="R101">
        <v>1</v>
      </c>
      <c r="X101" t="s">
        <v>284</v>
      </c>
      <c r="Y101" t="s">
        <v>269</v>
      </c>
      <c r="BG101">
        <v>1</v>
      </c>
      <c r="BH101">
        <v>531</v>
      </c>
      <c r="BI101">
        <f>($BH$115-$BH$112)/200</f>
        <v>0.125</v>
      </c>
    </row>
    <row r="102" spans="1:61" x14ac:dyDescent="0.25">
      <c r="A102">
        <v>101</v>
      </c>
      <c r="F102">
        <v>113.91335800000002</v>
      </c>
      <c r="G102" s="4">
        <v>3</v>
      </c>
      <c r="H102">
        <v>111.785932</v>
      </c>
      <c r="I102" s="5">
        <v>4</v>
      </c>
      <c r="P102">
        <v>2</v>
      </c>
      <c r="Q102" t="str">
        <f>CONCATENATE(C102,E102,G102,I102)</f>
        <v>34</v>
      </c>
      <c r="R102">
        <v>3</v>
      </c>
      <c r="X102" t="s">
        <v>284</v>
      </c>
      <c r="Y102" t="s">
        <v>270</v>
      </c>
      <c r="AB102" t="s">
        <v>283</v>
      </c>
      <c r="AC102" t="str">
        <f>CONCATENATE($R102,$R103,$R104,$R105)</f>
        <v>3421</v>
      </c>
      <c r="BG102">
        <v>3</v>
      </c>
      <c r="BH102">
        <v>540</v>
      </c>
      <c r="BI102">
        <f>($BH$116-$BH$113)/200</f>
        <v>9.5000000000000001E-2</v>
      </c>
    </row>
    <row r="103" spans="1:61" x14ac:dyDescent="0.25">
      <c r="A103">
        <v>102</v>
      </c>
      <c r="F103">
        <v>113.94492500000001</v>
      </c>
      <c r="G103" s="4">
        <v>3</v>
      </c>
      <c r="H103">
        <v>111.78064500000001</v>
      </c>
      <c r="I103" s="5">
        <v>4</v>
      </c>
      <c r="P103">
        <v>2</v>
      </c>
      <c r="Q103" t="str">
        <f>CONCATENATE(C103,E103,G103,I103)</f>
        <v>34</v>
      </c>
      <c r="R103">
        <v>4</v>
      </c>
      <c r="X103" t="s">
        <v>284</v>
      </c>
      <c r="Y103" t="s">
        <v>271</v>
      </c>
      <c r="BG103">
        <v>4</v>
      </c>
      <c r="BH103">
        <v>540</v>
      </c>
      <c r="BI103">
        <f>($BH$117-$BH$114)/200</f>
        <v>0.115</v>
      </c>
    </row>
    <row r="104" spans="1:61" x14ac:dyDescent="0.25">
      <c r="A104">
        <v>103</v>
      </c>
      <c r="F104">
        <v>113.89085200000001</v>
      </c>
      <c r="G104" s="4">
        <v>3</v>
      </c>
      <c r="H104">
        <v>111.77174500000001</v>
      </c>
      <c r="I104" s="5">
        <v>4</v>
      </c>
      <c r="P104">
        <v>2</v>
      </c>
      <c r="Q104" t="str">
        <f>CONCATENATE(C104,E104,G104,I104)</f>
        <v>34</v>
      </c>
      <c r="R104">
        <v>2</v>
      </c>
      <c r="X104" t="s">
        <v>284</v>
      </c>
      <c r="Y104" t="s">
        <v>273</v>
      </c>
      <c r="BG104">
        <v>2</v>
      </c>
      <c r="BH104">
        <v>547</v>
      </c>
      <c r="BI104">
        <f>($BH$118-$BH$115)/200</f>
        <v>0.14000000000000001</v>
      </c>
    </row>
    <row r="105" spans="1:61" x14ac:dyDescent="0.25">
      <c r="A105">
        <v>104</v>
      </c>
      <c r="F105">
        <v>113.89121800000001</v>
      </c>
      <c r="G105" s="4">
        <v>3</v>
      </c>
      <c r="H105">
        <v>111.79781100000001</v>
      </c>
      <c r="I105" s="5">
        <v>4</v>
      </c>
      <c r="P105">
        <v>2</v>
      </c>
      <c r="Q105" t="str">
        <f>CONCATENATE(C105,E105,G105,I105)</f>
        <v>34</v>
      </c>
      <c r="R105">
        <v>1</v>
      </c>
      <c r="X105" t="s">
        <v>284</v>
      </c>
      <c r="Y105" t="s">
        <v>269</v>
      </c>
      <c r="BG105">
        <v>1</v>
      </c>
      <c r="BH105">
        <v>552</v>
      </c>
      <c r="BI105">
        <f>($BH$124-$BH$121)/200</f>
        <v>6.5000000000000002E-2</v>
      </c>
    </row>
    <row r="106" spans="1:61" x14ac:dyDescent="0.25">
      <c r="A106">
        <v>105</v>
      </c>
      <c r="H106">
        <v>111.76750700000001</v>
      </c>
      <c r="I106" s="5">
        <v>4</v>
      </c>
      <c r="P106">
        <v>1</v>
      </c>
      <c r="Q106" t="str">
        <f>CONCATENATE(C106,E106,G106,I106)</f>
        <v>4</v>
      </c>
      <c r="R106">
        <v>4</v>
      </c>
      <c r="X106" t="s">
        <v>284</v>
      </c>
      <c r="Y106" t="s">
        <v>270</v>
      </c>
      <c r="AB106" t="s">
        <v>284</v>
      </c>
      <c r="AC106" t="str">
        <f>CONCATENATE($R106,$R107,$R108,$R109)</f>
        <v>4321</v>
      </c>
      <c r="BG106">
        <v>4</v>
      </c>
      <c r="BH106">
        <v>561</v>
      </c>
      <c r="BI106">
        <f>($BH$125-$BH$122)/200</f>
        <v>9.5000000000000001E-2</v>
      </c>
    </row>
    <row r="107" spans="1:61" x14ac:dyDescent="0.25">
      <c r="A107">
        <v>106</v>
      </c>
      <c r="H107">
        <v>111.76750700000001</v>
      </c>
      <c r="I107" s="5">
        <v>4</v>
      </c>
      <c r="P107">
        <v>1</v>
      </c>
      <c r="Q107" t="str">
        <f>CONCATENATE(C107,E107,G107,I107)</f>
        <v>4</v>
      </c>
      <c r="R107">
        <v>3</v>
      </c>
      <c r="X107" t="s">
        <v>284</v>
      </c>
      <c r="Y107" t="s">
        <v>271</v>
      </c>
      <c r="BG107">
        <v>3</v>
      </c>
      <c r="BH107">
        <v>562</v>
      </c>
      <c r="BI107">
        <f>($BH$126-$BH$123)/200</f>
        <v>0.09</v>
      </c>
    </row>
    <row r="108" spans="1:61" x14ac:dyDescent="0.25">
      <c r="A108">
        <v>107</v>
      </c>
      <c r="P108">
        <v>0</v>
      </c>
      <c r="Q108" t="str">
        <f>CONCATENATE(C108,E108,G108,I108)</f>
        <v/>
      </c>
      <c r="R108">
        <v>2</v>
      </c>
      <c r="X108" t="s">
        <v>284</v>
      </c>
      <c r="Y108" t="s">
        <v>273</v>
      </c>
      <c r="BG108">
        <v>2</v>
      </c>
      <c r="BH108">
        <v>568</v>
      </c>
      <c r="BI108">
        <f>($BH$127-$BH$124)/200</f>
        <v>0.11</v>
      </c>
    </row>
    <row r="109" spans="1:61" x14ac:dyDescent="0.25">
      <c r="A109">
        <v>108</v>
      </c>
      <c r="P109">
        <v>0</v>
      </c>
      <c r="Q109" t="str">
        <f>CONCATENATE(C109,E109,G109,I109)</f>
        <v/>
      </c>
      <c r="R109">
        <v>1</v>
      </c>
      <c r="X109" t="s">
        <v>284</v>
      </c>
      <c r="Y109" t="s">
        <v>269</v>
      </c>
      <c r="BG109">
        <v>1</v>
      </c>
      <c r="BH109">
        <v>576</v>
      </c>
      <c r="BI109">
        <f>($BH$128-$BH$125)/200</f>
        <v>5.5E-2</v>
      </c>
    </row>
    <row r="110" spans="1:61" x14ac:dyDescent="0.25">
      <c r="A110">
        <v>109</v>
      </c>
      <c r="D110">
        <v>88.753237000000013</v>
      </c>
      <c r="E110" s="3">
        <v>2</v>
      </c>
      <c r="P110">
        <v>1</v>
      </c>
      <c r="Q110" t="str">
        <f>CONCATENATE(C110,E110,G110,I110)</f>
        <v>2</v>
      </c>
      <c r="R110">
        <v>4</v>
      </c>
      <c r="X110" t="s">
        <v>284</v>
      </c>
      <c r="Y110" t="s">
        <v>270</v>
      </c>
      <c r="AB110" t="s">
        <v>284</v>
      </c>
      <c r="AC110" t="str">
        <f>CONCATENATE($R110,$R111,$R112,$R113)</f>
        <v>4321</v>
      </c>
      <c r="BG110">
        <v>4</v>
      </c>
      <c r="BH110">
        <v>584</v>
      </c>
      <c r="BI110">
        <f>($BH$129-$BH$126)/200</f>
        <v>0.09</v>
      </c>
    </row>
    <row r="111" spans="1:61" x14ac:dyDescent="0.25">
      <c r="A111">
        <v>110</v>
      </c>
      <c r="D111">
        <v>88.773077000000001</v>
      </c>
      <c r="E111" s="3">
        <v>2</v>
      </c>
      <c r="P111">
        <v>1</v>
      </c>
      <c r="Q111" t="str">
        <f>CONCATENATE(C111,E111,G111,I111)</f>
        <v>2</v>
      </c>
      <c r="R111">
        <v>3</v>
      </c>
      <c r="X111" t="s">
        <v>284</v>
      </c>
      <c r="Y111" t="s">
        <v>271</v>
      </c>
      <c r="BG111">
        <v>3</v>
      </c>
      <c r="BH111">
        <v>587</v>
      </c>
      <c r="BI111">
        <f>($BH$130-$BH$127)/200</f>
        <v>8.5000000000000006E-2</v>
      </c>
    </row>
    <row r="112" spans="1:61" x14ac:dyDescent="0.25">
      <c r="A112">
        <v>111</v>
      </c>
      <c r="D112">
        <v>88.811706000000015</v>
      </c>
      <c r="E112" s="3">
        <v>2</v>
      </c>
      <c r="P112">
        <v>1</v>
      </c>
      <c r="Q112" t="str">
        <f>CONCATENATE(C112,E112,G112,I112)</f>
        <v>2</v>
      </c>
      <c r="R112">
        <v>2</v>
      </c>
      <c r="X112" t="s">
        <v>282</v>
      </c>
      <c r="Y112" t="s">
        <v>272</v>
      </c>
      <c r="BG112">
        <v>2</v>
      </c>
      <c r="BH112">
        <v>591</v>
      </c>
      <c r="BI112">
        <f>($BH$131-$BH$128)/200</f>
        <v>0.115</v>
      </c>
    </row>
    <row r="113" spans="1:61" x14ac:dyDescent="0.25">
      <c r="A113">
        <v>112</v>
      </c>
      <c r="D113">
        <v>88.835367000000005</v>
      </c>
      <c r="E113" s="3">
        <v>2</v>
      </c>
      <c r="P113">
        <v>1</v>
      </c>
      <c r="Q113" t="str">
        <f>CONCATENATE(C113,E113,G113,I113)</f>
        <v>2</v>
      </c>
      <c r="R113">
        <v>1</v>
      </c>
      <c r="X113" t="s">
        <v>283</v>
      </c>
      <c r="Y113" t="s">
        <v>266</v>
      </c>
      <c r="BG113">
        <v>1</v>
      </c>
      <c r="BH113">
        <v>601</v>
      </c>
      <c r="BI113">
        <f>($BH$132-$BH$129)/200</f>
        <v>5.5E-2</v>
      </c>
    </row>
    <row r="114" spans="1:61" x14ac:dyDescent="0.25">
      <c r="A114">
        <v>113</v>
      </c>
      <c r="D114">
        <v>88.80547700000001</v>
      </c>
      <c r="E114" s="3">
        <v>2</v>
      </c>
      <c r="P114">
        <v>1</v>
      </c>
      <c r="Q114" t="str">
        <f>CONCATENATE(C114,E114,G114,I114)</f>
        <v>2</v>
      </c>
      <c r="R114">
        <v>4</v>
      </c>
      <c r="X114" t="s">
        <v>283</v>
      </c>
      <c r="Y114" t="s">
        <v>267</v>
      </c>
      <c r="AB114" t="s">
        <v>284</v>
      </c>
      <c r="AC114" t="str">
        <f>CONCATENATE($R114,$R115,$R116,$R117)</f>
        <v>4321</v>
      </c>
      <c r="BG114">
        <v>4</v>
      </c>
      <c r="BH114">
        <v>609</v>
      </c>
      <c r="BI114">
        <f>($BH$133-$BH$130)/200</f>
        <v>0.105</v>
      </c>
    </row>
    <row r="115" spans="1:61" x14ac:dyDescent="0.25">
      <c r="A115">
        <v>114</v>
      </c>
      <c r="B115">
        <v>84.09029000000001</v>
      </c>
      <c r="C115" s="2">
        <v>1</v>
      </c>
      <c r="D115">
        <v>88.784330000000011</v>
      </c>
      <c r="E115" s="3">
        <v>2</v>
      </c>
      <c r="P115">
        <v>2</v>
      </c>
      <c r="Q115" t="str">
        <f>CONCATENATE(C115,E115,G115,I115)</f>
        <v>12</v>
      </c>
      <c r="R115">
        <v>3</v>
      </c>
      <c r="X115" t="s">
        <v>283</v>
      </c>
      <c r="Y115" t="s">
        <v>264</v>
      </c>
      <c r="BG115">
        <v>3</v>
      </c>
      <c r="BH115">
        <v>616</v>
      </c>
      <c r="BI115">
        <f>($BH$134-$BH$131)/200</f>
        <v>8.5000000000000006E-2</v>
      </c>
    </row>
    <row r="116" spans="1:61" x14ac:dyDescent="0.25">
      <c r="A116">
        <v>115</v>
      </c>
      <c r="B116">
        <v>84.070451000000006</v>
      </c>
      <c r="C116" s="2">
        <v>1</v>
      </c>
      <c r="D116">
        <v>88.773390000000006</v>
      </c>
      <c r="E116" s="3">
        <v>2</v>
      </c>
      <c r="P116">
        <v>2</v>
      </c>
      <c r="Q116" t="str">
        <f>CONCATENATE(C116,E116,G116,I116)</f>
        <v>12</v>
      </c>
      <c r="R116">
        <v>2</v>
      </c>
      <c r="X116" t="s">
        <v>282</v>
      </c>
      <c r="Y116" t="s">
        <v>268</v>
      </c>
      <c r="BG116">
        <v>2</v>
      </c>
      <c r="BH116">
        <v>620</v>
      </c>
      <c r="BI116">
        <f>($BH$135-$BH$132)/200</f>
        <v>0.11</v>
      </c>
    </row>
    <row r="117" spans="1:61" x14ac:dyDescent="0.25">
      <c r="A117">
        <v>116</v>
      </c>
      <c r="B117">
        <v>84.132533000000009</v>
      </c>
      <c r="C117" s="2">
        <v>1</v>
      </c>
      <c r="D117">
        <v>88.753237000000013</v>
      </c>
      <c r="E117" s="3">
        <v>2</v>
      </c>
      <c r="P117">
        <v>2</v>
      </c>
      <c r="Q117" t="str">
        <f>CONCATENATE(C117,E117,G117,I117)</f>
        <v>12</v>
      </c>
      <c r="R117">
        <v>1</v>
      </c>
      <c r="X117" t="s">
        <v>284</v>
      </c>
      <c r="Y117" t="s">
        <v>269</v>
      </c>
      <c r="BG117">
        <v>1</v>
      </c>
      <c r="BH117">
        <v>632</v>
      </c>
      <c r="BI117">
        <f>($BH$136-$BH$133)/200</f>
        <v>4.4999999999999998E-2</v>
      </c>
    </row>
    <row r="118" spans="1:61" x14ac:dyDescent="0.25">
      <c r="A118">
        <v>117</v>
      </c>
      <c r="B118">
        <v>84.114212000000009</v>
      </c>
      <c r="C118" s="2">
        <v>1</v>
      </c>
      <c r="P118">
        <v>1</v>
      </c>
      <c r="Q118" t="str">
        <f>CONCATENATE(C118,E118,G118,I118)</f>
        <v>1</v>
      </c>
      <c r="R118">
        <v>4</v>
      </c>
      <c r="X118" t="s">
        <v>284</v>
      </c>
      <c r="Y118" t="s">
        <v>270</v>
      </c>
      <c r="BG118">
        <v>4</v>
      </c>
      <c r="BH118">
        <v>644</v>
      </c>
      <c r="BI118">
        <f>($BH$137-$BH$134)/200</f>
        <v>9.5000000000000001E-2</v>
      </c>
    </row>
    <row r="119" spans="1:61" x14ac:dyDescent="0.25">
      <c r="A119">
        <v>118</v>
      </c>
      <c r="B119">
        <v>84.1173</v>
      </c>
      <c r="C119" s="2">
        <v>1</v>
      </c>
      <c r="P119">
        <v>1</v>
      </c>
      <c r="Q119" t="str">
        <f>CONCATENATE(C119,E119,G119,I119)</f>
        <v>1</v>
      </c>
      <c r="R119" t="s">
        <v>22</v>
      </c>
      <c r="X119" t="s">
        <v>284</v>
      </c>
      <c r="Y119" t="s">
        <v>271</v>
      </c>
      <c r="BG119" t="s">
        <v>22</v>
      </c>
      <c r="BH119">
        <v>644</v>
      </c>
      <c r="BI119">
        <f>($BH$138-$BH$135)/200</f>
        <v>8.5000000000000006E-2</v>
      </c>
    </row>
    <row r="120" spans="1:61" x14ac:dyDescent="0.25">
      <c r="A120">
        <v>119</v>
      </c>
      <c r="B120">
        <v>84.047262000000003</v>
      </c>
      <c r="C120" s="2">
        <v>1</v>
      </c>
      <c r="P120">
        <v>1</v>
      </c>
      <c r="Q120" t="str">
        <f>CONCATENATE(C120,E120,G120,I120)</f>
        <v>1</v>
      </c>
      <c r="R120" t="s">
        <v>22</v>
      </c>
      <c r="X120" t="s">
        <v>282</v>
      </c>
      <c r="Y120" t="s">
        <v>272</v>
      </c>
      <c r="BG120" t="s">
        <v>22</v>
      </c>
      <c r="BH120">
        <v>646</v>
      </c>
      <c r="BI120">
        <f>($BH$139-$BH$136)/200</f>
        <v>0.11</v>
      </c>
    </row>
    <row r="121" spans="1:61" x14ac:dyDescent="0.25">
      <c r="A121">
        <v>120</v>
      </c>
      <c r="B121">
        <v>84.09029000000001</v>
      </c>
      <c r="C121" s="2">
        <v>1</v>
      </c>
      <c r="F121">
        <v>86.255094000000014</v>
      </c>
      <c r="G121" s="4">
        <v>3</v>
      </c>
      <c r="H121">
        <v>84.832656000000014</v>
      </c>
      <c r="I121" s="5">
        <v>4</v>
      </c>
      <c r="P121">
        <v>3</v>
      </c>
      <c r="Q121" t="str">
        <f>CONCATENATE(C121,E121,G121,I121)</f>
        <v>134</v>
      </c>
      <c r="R121">
        <v>2</v>
      </c>
      <c r="X121" t="s">
        <v>283</v>
      </c>
      <c r="Y121" t="s">
        <v>266</v>
      </c>
      <c r="AB121" t="s">
        <v>284</v>
      </c>
      <c r="AC121" t="str">
        <f>CONCATENATE($R121,$R122,$R123,$R124)</f>
        <v>2143</v>
      </c>
      <c r="BG121">
        <v>2</v>
      </c>
      <c r="BH121">
        <v>647</v>
      </c>
      <c r="BI121">
        <f>($BH$140-$BH$137)/200</f>
        <v>0.05</v>
      </c>
    </row>
    <row r="122" spans="1:61" x14ac:dyDescent="0.25">
      <c r="A122">
        <v>121</v>
      </c>
      <c r="F122">
        <v>86.377687000000009</v>
      </c>
      <c r="G122" s="4">
        <v>3</v>
      </c>
      <c r="H122">
        <v>84.825641000000005</v>
      </c>
      <c r="I122" s="5">
        <v>4</v>
      </c>
      <c r="P122">
        <v>2</v>
      </c>
      <c r="Q122" t="str">
        <f>CONCATENATE(C122,E122,G122,I122)</f>
        <v>34</v>
      </c>
      <c r="R122">
        <v>1</v>
      </c>
      <c r="X122" t="s">
        <v>283</v>
      </c>
      <c r="Y122" t="s">
        <v>267</v>
      </c>
      <c r="BG122">
        <v>1</v>
      </c>
      <c r="BH122">
        <v>653</v>
      </c>
      <c r="BI122">
        <f>($BH$141-$BH$138)/200</f>
        <v>8.5000000000000006E-2</v>
      </c>
    </row>
    <row r="123" spans="1:61" x14ac:dyDescent="0.25">
      <c r="A123">
        <v>122</v>
      </c>
      <c r="F123">
        <v>86.373764000000008</v>
      </c>
      <c r="G123" s="4">
        <v>3</v>
      </c>
      <c r="H123">
        <v>84.798054000000008</v>
      </c>
      <c r="I123" s="5">
        <v>4</v>
      </c>
      <c r="P123">
        <v>2</v>
      </c>
      <c r="Q123" t="str">
        <f>CONCATENATE(C123,E123,G123,I123)</f>
        <v>34</v>
      </c>
      <c r="R123">
        <v>4</v>
      </c>
      <c r="X123" t="s">
        <v>283</v>
      </c>
      <c r="Y123" t="s">
        <v>264</v>
      </c>
      <c r="BG123">
        <v>4</v>
      </c>
      <c r="BH123">
        <v>659</v>
      </c>
      <c r="BI123">
        <f>($BH$142-$BH$139)/200</f>
        <v>6.5000000000000002E-2</v>
      </c>
    </row>
    <row r="124" spans="1:61" x14ac:dyDescent="0.25">
      <c r="A124">
        <v>123</v>
      </c>
      <c r="F124">
        <v>86.408834000000013</v>
      </c>
      <c r="G124" s="4">
        <v>3</v>
      </c>
      <c r="H124">
        <v>84.769159000000002</v>
      </c>
      <c r="I124" s="5">
        <v>4</v>
      </c>
      <c r="P124">
        <v>2</v>
      </c>
      <c r="Q124" t="str">
        <f>CONCATENATE(C124,E124,G124,I124)</f>
        <v>34</v>
      </c>
      <c r="R124">
        <v>3</v>
      </c>
      <c r="X124" t="s">
        <v>283</v>
      </c>
      <c r="Y124" t="s">
        <v>265</v>
      </c>
      <c r="BG124">
        <v>3</v>
      </c>
      <c r="BH124">
        <v>660</v>
      </c>
      <c r="BI124">
        <f>($BH$143-$BH$140)/200</f>
        <v>9.5000000000000001E-2</v>
      </c>
    </row>
    <row r="125" spans="1:61" x14ac:dyDescent="0.25">
      <c r="A125">
        <v>124</v>
      </c>
      <c r="F125">
        <v>86.301944000000006</v>
      </c>
      <c r="G125" s="4">
        <v>3</v>
      </c>
      <c r="H125">
        <v>84.790255000000002</v>
      </c>
      <c r="I125" s="5">
        <v>4</v>
      </c>
      <c r="P125">
        <v>2</v>
      </c>
      <c r="Q125" t="str">
        <f>CONCATENATE(C125,E125,G125,I125)</f>
        <v>34</v>
      </c>
      <c r="R125">
        <v>2</v>
      </c>
      <c r="X125" t="s">
        <v>283</v>
      </c>
      <c r="Y125" t="s">
        <v>266</v>
      </c>
      <c r="AB125" t="s">
        <v>284</v>
      </c>
      <c r="AC125" t="str">
        <f>CONCATENATE($R125,$R126,$R127,$R128)</f>
        <v>2143</v>
      </c>
      <c r="BG125">
        <v>2</v>
      </c>
      <c r="BH125">
        <v>672</v>
      </c>
      <c r="BI125">
        <f>($BH$144-$BH$141)/200</f>
        <v>0.05</v>
      </c>
    </row>
    <row r="126" spans="1:61" x14ac:dyDescent="0.25">
      <c r="A126">
        <v>125</v>
      </c>
      <c r="F126">
        <v>86.281162000000009</v>
      </c>
      <c r="G126" s="4">
        <v>3</v>
      </c>
      <c r="H126">
        <v>84.801614000000001</v>
      </c>
      <c r="I126" s="5">
        <v>4</v>
      </c>
      <c r="P126">
        <v>2</v>
      </c>
      <c r="Q126" t="str">
        <f>CONCATENATE(C126,E126,G126,I126)</f>
        <v>34</v>
      </c>
      <c r="R126">
        <v>1</v>
      </c>
      <c r="X126" t="s">
        <v>283</v>
      </c>
      <c r="Y126" t="s">
        <v>267</v>
      </c>
      <c r="BG126">
        <v>1</v>
      </c>
      <c r="BH126">
        <v>677</v>
      </c>
      <c r="BI126">
        <f>($BH$145-$BH$142)/200</f>
        <v>8.5000000000000006E-2</v>
      </c>
    </row>
    <row r="127" spans="1:61" x14ac:dyDescent="0.25">
      <c r="A127">
        <v>126</v>
      </c>
      <c r="F127">
        <v>86.255094000000014</v>
      </c>
      <c r="G127" s="4">
        <v>3</v>
      </c>
      <c r="H127">
        <v>84.822972000000007</v>
      </c>
      <c r="I127" s="5">
        <v>4</v>
      </c>
      <c r="P127">
        <v>2</v>
      </c>
      <c r="Q127" t="str">
        <f>CONCATENATE(C127,E127,G127,I127)</f>
        <v>34</v>
      </c>
      <c r="R127">
        <v>4</v>
      </c>
      <c r="X127" t="s">
        <v>283</v>
      </c>
      <c r="Y127" t="s">
        <v>264</v>
      </c>
      <c r="BG127">
        <v>4</v>
      </c>
      <c r="BH127">
        <v>682</v>
      </c>
      <c r="BI127">
        <f>($BH$146-$BH$143)/200</f>
        <v>7.0000000000000007E-2</v>
      </c>
    </row>
    <row r="128" spans="1:61" x14ac:dyDescent="0.25">
      <c r="A128">
        <v>127</v>
      </c>
      <c r="H128">
        <v>84.716552000000007</v>
      </c>
      <c r="I128" s="5">
        <v>4</v>
      </c>
      <c r="P128">
        <v>1</v>
      </c>
      <c r="Q128" t="str">
        <f>CONCATENATE(C128,E128,G128,I128)</f>
        <v>4</v>
      </c>
      <c r="R128">
        <v>3</v>
      </c>
      <c r="X128" t="s">
        <v>282</v>
      </c>
      <c r="Y128" t="s">
        <v>268</v>
      </c>
      <c r="BG128">
        <v>3</v>
      </c>
      <c r="BH128">
        <v>683</v>
      </c>
      <c r="BI128">
        <f>($BH$147-$BH$144)/200</f>
        <v>0.1</v>
      </c>
    </row>
    <row r="129" spans="1:61" x14ac:dyDescent="0.25">
      <c r="A129">
        <v>128</v>
      </c>
      <c r="H129">
        <v>84.832656000000014</v>
      </c>
      <c r="I129" s="5">
        <v>4</v>
      </c>
      <c r="P129">
        <v>1</v>
      </c>
      <c r="Q129" t="str">
        <f>CONCATENATE(C129,E129,G129,I129)</f>
        <v>4</v>
      </c>
      <c r="R129">
        <v>2</v>
      </c>
      <c r="X129" t="s">
        <v>284</v>
      </c>
      <c r="Y129" t="s">
        <v>269</v>
      </c>
      <c r="AB129" t="s">
        <v>283</v>
      </c>
      <c r="AC129" t="str">
        <f>CONCATENATE($R129,$R130,$R131,$R132)</f>
        <v>2134</v>
      </c>
      <c r="BG129">
        <v>2</v>
      </c>
      <c r="BH129">
        <v>695</v>
      </c>
      <c r="BI129">
        <f>($BH$148-$BH$145)/200</f>
        <v>6.5000000000000002E-2</v>
      </c>
    </row>
    <row r="130" spans="1:61" x14ac:dyDescent="0.25">
      <c r="A130">
        <v>129</v>
      </c>
      <c r="D130">
        <v>67.799278000000001</v>
      </c>
      <c r="E130" s="3">
        <v>2</v>
      </c>
      <c r="P130">
        <v>1</v>
      </c>
      <c r="Q130" t="str">
        <f>CONCATENATE(C130,E130,G130,I130)</f>
        <v>2</v>
      </c>
      <c r="R130">
        <v>1</v>
      </c>
      <c r="X130" t="s">
        <v>284</v>
      </c>
      <c r="Y130" t="s">
        <v>270</v>
      </c>
      <c r="BG130">
        <v>1</v>
      </c>
      <c r="BH130">
        <v>699</v>
      </c>
      <c r="BI130">
        <f>($BH$149-$BH$146)/200</f>
        <v>0.08</v>
      </c>
    </row>
    <row r="131" spans="1:61" x14ac:dyDescent="0.25">
      <c r="A131">
        <v>130</v>
      </c>
      <c r="D131">
        <v>67.792503000000011</v>
      </c>
      <c r="E131" s="3">
        <v>2</v>
      </c>
      <c r="P131">
        <v>1</v>
      </c>
      <c r="Q131" t="str">
        <f>CONCATENATE(C131,E131,G131,I131)</f>
        <v>2</v>
      </c>
      <c r="R131">
        <v>3</v>
      </c>
      <c r="X131" t="s">
        <v>284</v>
      </c>
      <c r="Y131" t="s">
        <v>271</v>
      </c>
      <c r="BG131">
        <v>3</v>
      </c>
      <c r="BH131">
        <v>706</v>
      </c>
      <c r="BI131">
        <f>($BH$150-$BH$147)/200</f>
        <v>7.0000000000000007E-2</v>
      </c>
    </row>
    <row r="132" spans="1:61" x14ac:dyDescent="0.25">
      <c r="A132">
        <v>131</v>
      </c>
      <c r="D132">
        <v>67.821873000000011</v>
      </c>
      <c r="E132" s="3">
        <v>2</v>
      </c>
      <c r="P132">
        <v>1</v>
      </c>
      <c r="Q132" t="str">
        <f>CONCATENATE(C132,E132,G132,I132)</f>
        <v>2</v>
      </c>
      <c r="R132">
        <v>4</v>
      </c>
      <c r="X132" t="s">
        <v>282</v>
      </c>
      <c r="Y132" t="s">
        <v>272</v>
      </c>
      <c r="BG132">
        <v>4</v>
      </c>
      <c r="BH132">
        <v>706</v>
      </c>
      <c r="BI132">
        <f>($BH$151-$BH$148)/200</f>
        <v>0.11</v>
      </c>
    </row>
    <row r="133" spans="1:61" x14ac:dyDescent="0.25">
      <c r="A133">
        <v>132</v>
      </c>
      <c r="D133">
        <v>67.824146000000013</v>
      </c>
      <c r="E133" s="3">
        <v>2</v>
      </c>
      <c r="P133">
        <v>1</v>
      </c>
      <c r="Q133" t="str">
        <f>CONCATENATE(C133,E133,G133,I133)</f>
        <v>2</v>
      </c>
      <c r="R133">
        <v>2</v>
      </c>
      <c r="X133" t="s">
        <v>283</v>
      </c>
      <c r="Y133" t="s">
        <v>266</v>
      </c>
      <c r="AB133" t="s">
        <v>284</v>
      </c>
      <c r="AC133" t="str">
        <f>CONCATENATE($R133,$R134,$R135,$R136)</f>
        <v>2143</v>
      </c>
      <c r="BG133">
        <v>2</v>
      </c>
      <c r="BH133">
        <v>720</v>
      </c>
      <c r="BI133">
        <f>($BH$152-$BH$149)/200</f>
        <v>7.4999999999999997E-2</v>
      </c>
    </row>
    <row r="134" spans="1:61" x14ac:dyDescent="0.25">
      <c r="A134">
        <v>133</v>
      </c>
      <c r="D134">
        <v>67.822451999999998</v>
      </c>
      <c r="E134" s="3">
        <v>2</v>
      </c>
      <c r="P134">
        <v>1</v>
      </c>
      <c r="Q134" t="str">
        <f>CONCATENATE(C134,E134,G134,I134)</f>
        <v>2</v>
      </c>
      <c r="R134">
        <v>1</v>
      </c>
      <c r="X134" t="s">
        <v>283</v>
      </c>
      <c r="Y134" t="s">
        <v>267</v>
      </c>
      <c r="BG134">
        <v>1</v>
      </c>
      <c r="BH134">
        <v>723</v>
      </c>
      <c r="BI134">
        <f>($BH$153-$BH$150)/200</f>
        <v>7.0000000000000007E-2</v>
      </c>
    </row>
    <row r="135" spans="1:61" x14ac:dyDescent="0.25">
      <c r="A135">
        <v>134</v>
      </c>
      <c r="D135">
        <v>67.792663000000005</v>
      </c>
      <c r="E135" s="3">
        <v>2</v>
      </c>
      <c r="P135">
        <v>1</v>
      </c>
      <c r="Q135" t="str">
        <f>CONCATENATE(C135,E135,G135,I135)</f>
        <v>2</v>
      </c>
      <c r="R135">
        <v>4</v>
      </c>
      <c r="X135" t="s">
        <v>283</v>
      </c>
      <c r="Y135" t="s">
        <v>264</v>
      </c>
      <c r="BG135">
        <v>4</v>
      </c>
      <c r="BH135">
        <v>728</v>
      </c>
      <c r="BI135">
        <f>($BH$154-$BH$151)/200</f>
        <v>7.0000000000000007E-2</v>
      </c>
    </row>
    <row r="136" spans="1:61" x14ac:dyDescent="0.25">
      <c r="A136">
        <v>135</v>
      </c>
      <c r="D136">
        <v>67.775993</v>
      </c>
      <c r="E136" s="3">
        <v>2</v>
      </c>
      <c r="P136">
        <v>1</v>
      </c>
      <c r="Q136" t="str">
        <f>CONCATENATE(C136,E136,G136,I136)</f>
        <v>2</v>
      </c>
      <c r="R136">
        <v>3</v>
      </c>
      <c r="X136" t="s">
        <v>282</v>
      </c>
      <c r="Y136" t="s">
        <v>268</v>
      </c>
      <c r="BG136">
        <v>3</v>
      </c>
      <c r="BH136">
        <v>729</v>
      </c>
      <c r="BI136">
        <f>($BH$155-$BH$152)/200</f>
        <v>0.105</v>
      </c>
    </row>
    <row r="137" spans="1:61" x14ac:dyDescent="0.25">
      <c r="A137">
        <v>136</v>
      </c>
      <c r="B137">
        <v>60.006378000000005</v>
      </c>
      <c r="C137" s="2">
        <v>1</v>
      </c>
      <c r="D137">
        <v>67.799278000000001</v>
      </c>
      <c r="E137" s="3">
        <v>2</v>
      </c>
      <c r="P137">
        <v>2</v>
      </c>
      <c r="Q137" t="str">
        <f>CONCATENATE(C137,E137,G137,I137)</f>
        <v>12</v>
      </c>
      <c r="R137">
        <v>2</v>
      </c>
      <c r="X137" t="s">
        <v>282</v>
      </c>
      <c r="Y137" t="s">
        <v>278</v>
      </c>
      <c r="AB137" t="s">
        <v>283</v>
      </c>
      <c r="AC137" t="str">
        <f>CONCATENATE($R137,$R138,$R139,$R140)</f>
        <v>2134</v>
      </c>
      <c r="BG137">
        <v>2</v>
      </c>
      <c r="BH137">
        <v>742</v>
      </c>
      <c r="BI137">
        <f>($BH$156-$BH$153)/200</f>
        <v>0.12</v>
      </c>
    </row>
    <row r="138" spans="1:61" x14ac:dyDescent="0.25">
      <c r="A138">
        <v>137</v>
      </c>
      <c r="B138">
        <v>60.016220000000004</v>
      </c>
      <c r="C138" s="2">
        <v>1</v>
      </c>
      <c r="D138">
        <v>67.799278000000001</v>
      </c>
      <c r="E138" s="3">
        <v>2</v>
      </c>
      <c r="P138">
        <v>2</v>
      </c>
      <c r="Q138" t="str">
        <f>CONCATENATE(C138,E138,G138,I138)</f>
        <v>12</v>
      </c>
      <c r="R138">
        <v>1</v>
      </c>
      <c r="X138" t="s">
        <v>286</v>
      </c>
      <c r="Y138" t="s">
        <v>279</v>
      </c>
      <c r="BG138">
        <v>1</v>
      </c>
      <c r="BH138">
        <v>745</v>
      </c>
      <c r="BI138">
        <f>($BH$157-$BH$154)/200</f>
        <v>7.0000000000000007E-2</v>
      </c>
    </row>
    <row r="139" spans="1:61" x14ac:dyDescent="0.25">
      <c r="A139">
        <v>138</v>
      </c>
      <c r="B139">
        <v>60.012512000000001</v>
      </c>
      <c r="C139" s="2">
        <v>1</v>
      </c>
      <c r="P139">
        <v>1</v>
      </c>
      <c r="Q139" t="str">
        <f>CONCATENATE(C139,E139,G139,I139)</f>
        <v>1</v>
      </c>
      <c r="R139">
        <v>3</v>
      </c>
      <c r="X139" t="s">
        <v>286</v>
      </c>
      <c r="Y139" t="s">
        <v>279</v>
      </c>
      <c r="BG139">
        <v>3</v>
      </c>
      <c r="BH139">
        <v>751</v>
      </c>
      <c r="BI139">
        <f>($BH$163-$BH$160)/200</f>
        <v>7.4999999999999997E-2</v>
      </c>
    </row>
    <row r="140" spans="1:61" x14ac:dyDescent="0.25">
      <c r="A140">
        <v>139</v>
      </c>
      <c r="B140">
        <v>60.051666000000004</v>
      </c>
      <c r="C140" s="2">
        <v>1</v>
      </c>
      <c r="P140">
        <v>1</v>
      </c>
      <c r="Q140" t="str">
        <f>CONCATENATE(C140,E140,G140,I140)</f>
        <v>1</v>
      </c>
      <c r="R140">
        <v>4</v>
      </c>
      <c r="X140" t="s">
        <v>282</v>
      </c>
      <c r="Y140" t="s">
        <v>280</v>
      </c>
      <c r="BG140">
        <v>4</v>
      </c>
      <c r="BH140">
        <v>752</v>
      </c>
      <c r="BI140">
        <f>($BH$164-$BH$161)/200</f>
        <v>0.1</v>
      </c>
    </row>
    <row r="141" spans="1:61" x14ac:dyDescent="0.25">
      <c r="A141">
        <v>140</v>
      </c>
      <c r="B141">
        <v>60.037277000000003</v>
      </c>
      <c r="C141" s="2">
        <v>1</v>
      </c>
      <c r="P141">
        <v>1</v>
      </c>
      <c r="Q141" t="str">
        <f>CONCATENATE(C141,E141,G141,I141)</f>
        <v>1</v>
      </c>
      <c r="R141">
        <v>2</v>
      </c>
      <c r="X141" t="s">
        <v>281</v>
      </c>
      <c r="Y141" t="s">
        <v>260</v>
      </c>
      <c r="AB141" t="s">
        <v>283</v>
      </c>
      <c r="AC141" t="str">
        <f>CONCATENATE($R141,$R142,$R143,$R144)</f>
        <v>2134</v>
      </c>
      <c r="BG141">
        <v>2</v>
      </c>
      <c r="BH141">
        <v>762</v>
      </c>
      <c r="BI141">
        <f>($BH$165-$BH$162)/200</f>
        <v>7.0000000000000007E-2</v>
      </c>
    </row>
    <row r="142" spans="1:61" x14ac:dyDescent="0.25">
      <c r="A142">
        <v>141</v>
      </c>
      <c r="B142">
        <v>60.110084000000008</v>
      </c>
      <c r="C142" s="2">
        <v>1</v>
      </c>
      <c r="H142">
        <v>63.027943000000008</v>
      </c>
      <c r="I142" s="5">
        <v>4</v>
      </c>
      <c r="P142">
        <v>2</v>
      </c>
      <c r="Q142" t="str">
        <f>CONCATENATE(C142,E142,G142,I142)</f>
        <v>14</v>
      </c>
      <c r="R142">
        <v>1</v>
      </c>
      <c r="X142" t="s">
        <v>281</v>
      </c>
      <c r="Y142" t="s">
        <v>261</v>
      </c>
      <c r="BG142">
        <v>1</v>
      </c>
      <c r="BH142">
        <v>764</v>
      </c>
      <c r="BI142">
        <f>($BH$166-$BH$163)/200</f>
        <v>0.08</v>
      </c>
    </row>
    <row r="143" spans="1:61" x14ac:dyDescent="0.25">
      <c r="A143">
        <v>142</v>
      </c>
      <c r="B143">
        <v>60.006378000000005</v>
      </c>
      <c r="C143" s="2">
        <v>1</v>
      </c>
      <c r="H143">
        <v>62.981857000000005</v>
      </c>
      <c r="I143" s="5">
        <v>4</v>
      </c>
      <c r="P143">
        <v>2</v>
      </c>
      <c r="Q143" t="str">
        <f>CONCATENATE(C143,E143,G143,I143)</f>
        <v>14</v>
      </c>
      <c r="R143">
        <v>3</v>
      </c>
      <c r="X143" t="s">
        <v>281</v>
      </c>
      <c r="Y143" t="s">
        <v>262</v>
      </c>
      <c r="BG143">
        <v>3</v>
      </c>
      <c r="BH143">
        <v>771</v>
      </c>
      <c r="BI143">
        <f>($BH$167-$BH$164)/200</f>
        <v>7.0000000000000007E-2</v>
      </c>
    </row>
    <row r="144" spans="1:61" x14ac:dyDescent="0.25">
      <c r="A144">
        <v>143</v>
      </c>
      <c r="H144">
        <v>63.000275000000002</v>
      </c>
      <c r="I144" s="5">
        <v>4</v>
      </c>
      <c r="P144">
        <v>1</v>
      </c>
      <c r="Q144" t="str">
        <f>CONCATENATE(C144,E144,G144,I144)</f>
        <v>4</v>
      </c>
      <c r="R144">
        <v>4</v>
      </c>
      <c r="X144" t="s">
        <v>281</v>
      </c>
      <c r="Y144" t="s">
        <v>259</v>
      </c>
      <c r="BG144">
        <v>4</v>
      </c>
      <c r="BH144">
        <v>772</v>
      </c>
      <c r="BI144">
        <f>($BH$168-$BH$165)/200</f>
        <v>0.04</v>
      </c>
    </row>
    <row r="145" spans="1:61" x14ac:dyDescent="0.25">
      <c r="A145">
        <v>144</v>
      </c>
      <c r="F145">
        <v>60.183212000000005</v>
      </c>
      <c r="G145" s="4">
        <v>3</v>
      </c>
      <c r="H145">
        <v>63.040325000000003</v>
      </c>
      <c r="I145" s="5">
        <v>4</v>
      </c>
      <c r="P145">
        <v>2</v>
      </c>
      <c r="Q145" t="str">
        <f>CONCATENATE(C145,E145,G145,I145)</f>
        <v>34</v>
      </c>
      <c r="R145">
        <v>2</v>
      </c>
      <c r="X145" t="s">
        <v>281</v>
      </c>
      <c r="Y145" t="s">
        <v>260</v>
      </c>
      <c r="AB145" t="s">
        <v>284</v>
      </c>
      <c r="AC145" t="str">
        <f>CONCATENATE($R145,$R146,$R147,$R148)</f>
        <v>2143</v>
      </c>
      <c r="BG145">
        <v>2</v>
      </c>
      <c r="BH145">
        <v>781</v>
      </c>
      <c r="BI145">
        <f>($BH$169-$BH$166)/200</f>
        <v>0.09</v>
      </c>
    </row>
    <row r="146" spans="1:61" x14ac:dyDescent="0.25">
      <c r="A146">
        <v>145</v>
      </c>
      <c r="F146">
        <v>60.238979000000008</v>
      </c>
      <c r="G146" s="4">
        <v>3</v>
      </c>
      <c r="H146">
        <v>63.083130000000004</v>
      </c>
      <c r="I146" s="5">
        <v>4</v>
      </c>
      <c r="P146">
        <v>2</v>
      </c>
      <c r="Q146" t="str">
        <f>CONCATENATE(C146,E146,G146,I146)</f>
        <v>34</v>
      </c>
      <c r="R146">
        <v>1</v>
      </c>
      <c r="X146" t="s">
        <v>281</v>
      </c>
      <c r="Y146" t="s">
        <v>261</v>
      </c>
      <c r="BG146">
        <v>1</v>
      </c>
      <c r="BH146">
        <v>785</v>
      </c>
      <c r="BI146">
        <f>($BH$170-$BH$167)/200</f>
        <v>7.0000000000000007E-2</v>
      </c>
    </row>
    <row r="147" spans="1:61" x14ac:dyDescent="0.25">
      <c r="A147">
        <v>146</v>
      </c>
      <c r="F147">
        <v>60.198765000000002</v>
      </c>
      <c r="G147" s="4">
        <v>3</v>
      </c>
      <c r="H147">
        <v>63.021492000000002</v>
      </c>
      <c r="I147" s="5">
        <v>4</v>
      </c>
      <c r="P147">
        <v>2</v>
      </c>
      <c r="Q147" t="str">
        <f>CONCATENATE(C147,E147,G147,I147)</f>
        <v>34</v>
      </c>
      <c r="R147">
        <v>4</v>
      </c>
      <c r="X147" t="s">
        <v>281</v>
      </c>
      <c r="Y147" t="s">
        <v>262</v>
      </c>
      <c r="BG147">
        <v>4</v>
      </c>
      <c r="BH147">
        <v>792</v>
      </c>
      <c r="BI147">
        <f>($BH$171-$BH$168)/200</f>
        <v>0.105</v>
      </c>
    </row>
    <row r="148" spans="1:61" x14ac:dyDescent="0.25">
      <c r="A148">
        <v>147</v>
      </c>
      <c r="F148">
        <v>60.212208000000004</v>
      </c>
      <c r="G148" s="4">
        <v>3</v>
      </c>
      <c r="H148">
        <v>63.048897000000004</v>
      </c>
      <c r="I148" s="5">
        <v>4</v>
      </c>
      <c r="P148">
        <v>2</v>
      </c>
      <c r="Q148" t="str">
        <f>CONCATENATE(C148,E148,G148,I148)</f>
        <v>34</v>
      </c>
      <c r="R148">
        <v>3</v>
      </c>
      <c r="X148" t="s">
        <v>281</v>
      </c>
      <c r="Y148" t="s">
        <v>259</v>
      </c>
      <c r="BG148">
        <v>3</v>
      </c>
      <c r="BH148">
        <v>794</v>
      </c>
      <c r="BI148">
        <f>($BH$172-$BH$169)/200</f>
        <v>4.4999999999999998E-2</v>
      </c>
    </row>
    <row r="149" spans="1:61" x14ac:dyDescent="0.25">
      <c r="A149">
        <v>148</v>
      </c>
      <c r="F149">
        <v>60.233372000000003</v>
      </c>
      <c r="G149" s="4">
        <v>3</v>
      </c>
      <c r="H149">
        <v>63.030960000000007</v>
      </c>
      <c r="I149" s="5">
        <v>4</v>
      </c>
      <c r="P149">
        <v>2</v>
      </c>
      <c r="Q149" t="str">
        <f>CONCATENATE(C149,E149,G149,I149)</f>
        <v>34</v>
      </c>
      <c r="R149">
        <v>2</v>
      </c>
      <c r="X149" t="s">
        <v>282</v>
      </c>
      <c r="Y149" t="s">
        <v>263</v>
      </c>
      <c r="AB149" t="s">
        <v>283</v>
      </c>
      <c r="AC149" t="str">
        <f>CONCATENATE($R149,$R150,$R151,$R152)</f>
        <v>2134</v>
      </c>
      <c r="BG149">
        <v>2</v>
      </c>
      <c r="BH149">
        <v>801</v>
      </c>
      <c r="BI149">
        <f>($BH$173-$BH$170)/200</f>
        <v>9.5000000000000001E-2</v>
      </c>
    </row>
    <row r="150" spans="1:61" x14ac:dyDescent="0.25">
      <c r="A150">
        <v>149</v>
      </c>
      <c r="D150">
        <v>43.594513000000006</v>
      </c>
      <c r="E150" s="3">
        <v>2</v>
      </c>
      <c r="F150">
        <v>60.218292000000005</v>
      </c>
      <c r="G150" s="4">
        <v>3</v>
      </c>
      <c r="H150">
        <v>63.027943000000008</v>
      </c>
      <c r="I150" s="5">
        <v>4</v>
      </c>
      <c r="P150">
        <v>3</v>
      </c>
      <c r="Q150" t="str">
        <f>CONCATENATE(C150,E150,G150,I150)</f>
        <v>234</v>
      </c>
      <c r="R150">
        <v>1</v>
      </c>
      <c r="X150" t="s">
        <v>283</v>
      </c>
      <c r="Y150" t="s">
        <v>264</v>
      </c>
      <c r="BG150">
        <v>1</v>
      </c>
      <c r="BH150">
        <v>806</v>
      </c>
      <c r="BI150">
        <f>($BH$174-$BH$171)/200</f>
        <v>7.0000000000000007E-2</v>
      </c>
    </row>
    <row r="151" spans="1:61" x14ac:dyDescent="0.25">
      <c r="A151">
        <v>150</v>
      </c>
      <c r="D151">
        <v>43.600490000000008</v>
      </c>
      <c r="E151" s="3">
        <v>2</v>
      </c>
      <c r="F151">
        <v>60.231308000000006</v>
      </c>
      <c r="G151" s="4">
        <v>3</v>
      </c>
      <c r="P151">
        <v>2</v>
      </c>
      <c r="Q151" t="str">
        <f>CONCATENATE(C151,E151,G151,I151)</f>
        <v>23</v>
      </c>
      <c r="R151">
        <v>3</v>
      </c>
      <c r="X151" t="s">
        <v>283</v>
      </c>
      <c r="Y151" t="s">
        <v>265</v>
      </c>
      <c r="BG151">
        <v>3</v>
      </c>
      <c r="BH151">
        <v>816</v>
      </c>
      <c r="BI151">
        <f>($BH$175-$BH$172)/200</f>
        <v>0.105</v>
      </c>
    </row>
    <row r="152" spans="1:61" x14ac:dyDescent="0.25">
      <c r="A152">
        <v>151</v>
      </c>
      <c r="D152">
        <v>43.518421000000004</v>
      </c>
      <c r="E152" s="3">
        <v>2</v>
      </c>
      <c r="F152">
        <v>60.235168000000002</v>
      </c>
      <c r="G152" s="4">
        <v>3</v>
      </c>
      <c r="P152">
        <v>2</v>
      </c>
      <c r="Q152" t="str">
        <f>CONCATENATE(C152,E152,G152,I152)</f>
        <v>23</v>
      </c>
      <c r="R152">
        <v>4</v>
      </c>
      <c r="X152" t="s">
        <v>283</v>
      </c>
      <c r="Y152" t="s">
        <v>266</v>
      </c>
      <c r="BG152">
        <v>4</v>
      </c>
      <c r="BH152">
        <v>816</v>
      </c>
      <c r="BI152">
        <f>($BH$176-$BH$173)/200</f>
        <v>0.05</v>
      </c>
    </row>
    <row r="153" spans="1:61" x14ac:dyDescent="0.25">
      <c r="A153">
        <v>152</v>
      </c>
      <c r="D153">
        <v>43.568745000000007</v>
      </c>
      <c r="E153" s="3">
        <v>2</v>
      </c>
      <c r="F153">
        <v>60.183212000000005</v>
      </c>
      <c r="G153" s="4">
        <v>3</v>
      </c>
      <c r="P153">
        <v>2</v>
      </c>
      <c r="Q153" t="str">
        <f>CONCATENATE(C153,E153,G153,I153)</f>
        <v>23</v>
      </c>
      <c r="R153">
        <v>2</v>
      </c>
      <c r="X153" t="s">
        <v>283</v>
      </c>
      <c r="Y153" t="s">
        <v>267</v>
      </c>
      <c r="BG153">
        <v>2</v>
      </c>
      <c r="BH153">
        <v>820</v>
      </c>
      <c r="BI153">
        <f>($BH$177-$BH$174)/200</f>
        <v>9.5000000000000001E-2</v>
      </c>
    </row>
    <row r="154" spans="1:61" x14ac:dyDescent="0.25">
      <c r="A154">
        <v>153</v>
      </c>
      <c r="D154">
        <v>43.566837000000007</v>
      </c>
      <c r="E154" s="3">
        <v>2</v>
      </c>
      <c r="F154">
        <v>60.183212000000005</v>
      </c>
      <c r="G154" s="4">
        <v>3</v>
      </c>
      <c r="P154">
        <v>2</v>
      </c>
      <c r="Q154" t="str">
        <f>CONCATENATE(C154,E154,G154,I154)</f>
        <v>23</v>
      </c>
      <c r="R154">
        <v>1</v>
      </c>
      <c r="X154" t="s">
        <v>283</v>
      </c>
      <c r="Y154" t="s">
        <v>264</v>
      </c>
      <c r="AB154" t="s">
        <v>286</v>
      </c>
      <c r="AC154" t="str">
        <f>CONCATENATE($R154,$R155,$R156,$R157)</f>
        <v>1423</v>
      </c>
      <c r="BG154">
        <v>1</v>
      </c>
      <c r="BH154">
        <v>830</v>
      </c>
      <c r="BI154">
        <f>($BH$178-$BH$175)/200</f>
        <v>7.0000000000000007E-2</v>
      </c>
    </row>
    <row r="155" spans="1:61" x14ac:dyDescent="0.25">
      <c r="A155">
        <v>154</v>
      </c>
      <c r="D155">
        <v>43.556625000000004</v>
      </c>
      <c r="E155" s="3">
        <v>2</v>
      </c>
      <c r="P155">
        <v>1</v>
      </c>
      <c r="Q155" t="str">
        <f>CONCATENATE(C155,E155,G155,I155)</f>
        <v>2</v>
      </c>
      <c r="R155">
        <v>4</v>
      </c>
      <c r="X155" t="s">
        <v>283</v>
      </c>
      <c r="Y155" t="s">
        <v>265</v>
      </c>
      <c r="BG155">
        <v>4</v>
      </c>
      <c r="BH155">
        <v>837</v>
      </c>
      <c r="BI155">
        <f>($BH$179-$BH$176)/200</f>
        <v>0.11</v>
      </c>
    </row>
    <row r="156" spans="1:61" x14ac:dyDescent="0.25">
      <c r="A156">
        <v>155</v>
      </c>
      <c r="D156">
        <v>43.559643000000001</v>
      </c>
      <c r="E156" s="3">
        <v>2</v>
      </c>
      <c r="P156">
        <v>1</v>
      </c>
      <c r="Q156" t="str">
        <f>CONCATENATE(C156,E156,G156,I156)</f>
        <v>2</v>
      </c>
      <c r="R156">
        <v>2</v>
      </c>
      <c r="X156" t="s">
        <v>283</v>
      </c>
      <c r="Y156" t="s">
        <v>266</v>
      </c>
      <c r="BG156">
        <v>2</v>
      </c>
      <c r="BH156">
        <v>844</v>
      </c>
      <c r="BI156">
        <f>($BH$180-$BH$177)/200</f>
        <v>5.5E-2</v>
      </c>
    </row>
    <row r="157" spans="1:61" x14ac:dyDescent="0.25">
      <c r="A157">
        <v>156</v>
      </c>
      <c r="B157">
        <v>37.037384000000003</v>
      </c>
      <c r="C157" s="2">
        <v>1</v>
      </c>
      <c r="D157">
        <v>43.532390000000007</v>
      </c>
      <c r="E157" s="3">
        <v>2</v>
      </c>
      <c r="P157">
        <v>2</v>
      </c>
      <c r="Q157" t="str">
        <f>CONCATENATE(C157,E157,G157,I157)</f>
        <v>12</v>
      </c>
      <c r="R157">
        <v>3</v>
      </c>
      <c r="X157" t="s">
        <v>283</v>
      </c>
      <c r="Y157" t="s">
        <v>267</v>
      </c>
      <c r="BG157">
        <v>3</v>
      </c>
      <c r="BH157">
        <v>844</v>
      </c>
      <c r="BI157">
        <f>($BH$181-$BH$178)/200</f>
        <v>0.09</v>
      </c>
    </row>
    <row r="158" spans="1:61" x14ac:dyDescent="0.25">
      <c r="A158">
        <v>157</v>
      </c>
      <c r="B158">
        <v>37.047647000000005</v>
      </c>
      <c r="C158" s="2">
        <v>1</v>
      </c>
      <c r="D158">
        <v>43.476147000000005</v>
      </c>
      <c r="E158" s="3">
        <v>2</v>
      </c>
      <c r="P158">
        <v>2</v>
      </c>
      <c r="Q158" t="str">
        <f>CONCATENATE(C158,E158,G158,I158)</f>
        <v>12</v>
      </c>
      <c r="R158" t="s">
        <v>22</v>
      </c>
      <c r="X158" t="s">
        <v>283</v>
      </c>
      <c r="Y158" t="s">
        <v>264</v>
      </c>
      <c r="BG158" t="s">
        <v>22</v>
      </c>
      <c r="BH158">
        <v>845</v>
      </c>
      <c r="BI158">
        <f>($BH$182-$BH$179)/200</f>
        <v>0.06</v>
      </c>
    </row>
    <row r="159" spans="1:61" x14ac:dyDescent="0.25">
      <c r="A159">
        <v>158</v>
      </c>
      <c r="B159">
        <v>37.066379000000005</v>
      </c>
      <c r="C159" s="2">
        <v>1</v>
      </c>
      <c r="D159">
        <v>43.594513000000006</v>
      </c>
      <c r="E159" s="3">
        <v>2</v>
      </c>
      <c r="P159">
        <v>2</v>
      </c>
      <c r="Q159" t="str">
        <f>CONCATENATE(C159,E159,G159,I159)</f>
        <v>12</v>
      </c>
      <c r="R159" t="s">
        <v>22</v>
      </c>
      <c r="X159" t="s">
        <v>283</v>
      </c>
      <c r="Y159" t="s">
        <v>265</v>
      </c>
      <c r="BG159" t="s">
        <v>22</v>
      </c>
      <c r="BH159">
        <v>847</v>
      </c>
      <c r="BI159">
        <f>($BH$183-$BH$180)/200</f>
        <v>0.11</v>
      </c>
    </row>
    <row r="160" spans="1:61" x14ac:dyDescent="0.25">
      <c r="A160">
        <v>159</v>
      </c>
      <c r="B160">
        <v>37.033628000000007</v>
      </c>
      <c r="C160" s="2">
        <v>1</v>
      </c>
      <c r="P160">
        <v>1</v>
      </c>
      <c r="Q160" t="str">
        <f>CONCATENATE(C160,E160,G160,I160)</f>
        <v>1</v>
      </c>
      <c r="R160">
        <v>1</v>
      </c>
      <c r="X160" t="s">
        <v>283</v>
      </c>
      <c r="Y160" t="s">
        <v>266</v>
      </c>
      <c r="AB160" t="s">
        <v>286</v>
      </c>
      <c r="AC160" t="str">
        <f>CONCATENATE($R160,$R161,$R162,$R163)</f>
        <v>1423</v>
      </c>
      <c r="BG160">
        <v>1</v>
      </c>
      <c r="BH160">
        <v>848</v>
      </c>
      <c r="BI160">
        <f>($BH$184-$BH$181)/200</f>
        <v>0.06</v>
      </c>
    </row>
    <row r="161" spans="1:61" x14ac:dyDescent="0.25">
      <c r="A161">
        <v>160</v>
      </c>
      <c r="B161">
        <v>37.027223000000006</v>
      </c>
      <c r="C161" s="2">
        <v>1</v>
      </c>
      <c r="P161">
        <v>1</v>
      </c>
      <c r="Q161" t="str">
        <f>CONCATENATE(C161,E161,G161,I161)</f>
        <v>1</v>
      </c>
      <c r="R161">
        <v>4</v>
      </c>
      <c r="X161" t="s">
        <v>283</v>
      </c>
      <c r="Y161" t="s">
        <v>267</v>
      </c>
      <c r="BG161">
        <v>4</v>
      </c>
      <c r="BH161">
        <v>850</v>
      </c>
      <c r="BI161">
        <f>($BH$185-$BH$182)/200</f>
        <v>0.09</v>
      </c>
    </row>
    <row r="162" spans="1:61" x14ac:dyDescent="0.25">
      <c r="A162">
        <v>161</v>
      </c>
      <c r="B162">
        <v>37.01934</v>
      </c>
      <c r="C162" s="2">
        <v>1</v>
      </c>
      <c r="P162">
        <v>1</v>
      </c>
      <c r="Q162" t="str">
        <f>CONCATENATE(C162,E162,G162,I162)</f>
        <v>1</v>
      </c>
      <c r="R162">
        <v>2</v>
      </c>
      <c r="X162" t="s">
        <v>283</v>
      </c>
      <c r="Y162" t="s">
        <v>264</v>
      </c>
      <c r="BG162">
        <v>2</v>
      </c>
      <c r="BH162">
        <v>862</v>
      </c>
      <c r="BI162">
        <f>($BH$186-$BH$183)/200</f>
        <v>6.5000000000000002E-2</v>
      </c>
    </row>
    <row r="163" spans="1:61" x14ac:dyDescent="0.25">
      <c r="A163">
        <v>162</v>
      </c>
      <c r="B163">
        <v>37.010240000000003</v>
      </c>
      <c r="C163" s="2">
        <v>1</v>
      </c>
      <c r="P163">
        <v>1</v>
      </c>
      <c r="Q163" t="str">
        <f>CONCATENATE(C163,E163,G163,I163)</f>
        <v>1</v>
      </c>
      <c r="R163">
        <v>3</v>
      </c>
      <c r="X163" t="s">
        <v>282</v>
      </c>
      <c r="Y163" t="s">
        <v>268</v>
      </c>
      <c r="BG163">
        <v>3</v>
      </c>
      <c r="BH163">
        <v>863</v>
      </c>
      <c r="BI163">
        <f>($BH$187-$BH$184)/200</f>
        <v>0.11</v>
      </c>
    </row>
    <row r="164" spans="1:61" x14ac:dyDescent="0.25">
      <c r="A164">
        <v>163</v>
      </c>
      <c r="B164">
        <v>37.001562000000007</v>
      </c>
      <c r="C164" s="2">
        <v>1</v>
      </c>
      <c r="P164">
        <v>1</v>
      </c>
      <c r="Q164" t="str">
        <f>CONCATENATE(C164,E164,G164,I164)</f>
        <v>1</v>
      </c>
      <c r="R164">
        <v>4</v>
      </c>
      <c r="X164" t="s">
        <v>284</v>
      </c>
      <c r="Y164" t="s">
        <v>269</v>
      </c>
      <c r="AB164" t="s">
        <v>281</v>
      </c>
      <c r="AC164" t="str">
        <f>CONCATENATE($R164,$R165,$R166,$R167)</f>
        <v>4123</v>
      </c>
      <c r="BG164">
        <v>4</v>
      </c>
      <c r="BH164">
        <v>870</v>
      </c>
      <c r="BI164">
        <f>($BH$188-$BH$185)/200</f>
        <v>0.08</v>
      </c>
    </row>
    <row r="165" spans="1:61" x14ac:dyDescent="0.25">
      <c r="A165">
        <v>164</v>
      </c>
      <c r="B165">
        <v>37.023785000000004</v>
      </c>
      <c r="C165" s="2">
        <v>1</v>
      </c>
      <c r="P165">
        <v>1</v>
      </c>
      <c r="Q165" t="str">
        <f>CONCATENATE(C165,E165,G165,I165)</f>
        <v>1</v>
      </c>
      <c r="R165">
        <v>1</v>
      </c>
      <c r="X165" t="s">
        <v>284</v>
      </c>
      <c r="Y165" t="s">
        <v>270</v>
      </c>
      <c r="BG165">
        <v>1</v>
      </c>
      <c r="BH165">
        <v>876</v>
      </c>
      <c r="BI165">
        <f>($BH$189-$BH$186)/200</f>
        <v>0.08</v>
      </c>
    </row>
    <row r="166" spans="1:61" x14ac:dyDescent="0.25">
      <c r="A166">
        <v>165</v>
      </c>
      <c r="B166">
        <v>37.037384000000003</v>
      </c>
      <c r="C166" s="2">
        <v>1</v>
      </c>
      <c r="P166">
        <v>1</v>
      </c>
      <c r="Q166" t="str">
        <f>CONCATENATE(C166,E166,G166,I166)</f>
        <v>1</v>
      </c>
      <c r="R166">
        <v>2</v>
      </c>
      <c r="X166" t="s">
        <v>284</v>
      </c>
      <c r="Y166" t="s">
        <v>271</v>
      </c>
      <c r="BG166">
        <v>2</v>
      </c>
      <c r="BH166">
        <v>879</v>
      </c>
      <c r="BI166">
        <f>($BH$190-$BH$187)/200</f>
        <v>0.08</v>
      </c>
    </row>
    <row r="167" spans="1:61" x14ac:dyDescent="0.25">
      <c r="A167">
        <v>166</v>
      </c>
      <c r="H167">
        <v>39.561577000000007</v>
      </c>
      <c r="I167" s="5">
        <v>4</v>
      </c>
      <c r="P167">
        <v>1</v>
      </c>
      <c r="Q167" t="str">
        <f>CONCATENATE(C167,E167,G167,I167)</f>
        <v>4</v>
      </c>
      <c r="R167">
        <v>3</v>
      </c>
      <c r="X167" t="s">
        <v>284</v>
      </c>
      <c r="Y167" t="s">
        <v>273</v>
      </c>
      <c r="BG167">
        <v>3</v>
      </c>
      <c r="BH167">
        <v>884</v>
      </c>
      <c r="BI167">
        <f>($BH$191-$BH$188)/200</f>
        <v>0.105</v>
      </c>
    </row>
    <row r="168" spans="1:61" x14ac:dyDescent="0.25">
      <c r="A168">
        <v>167</v>
      </c>
      <c r="F168">
        <v>37.155062000000001</v>
      </c>
      <c r="G168" s="4">
        <v>3</v>
      </c>
      <c r="H168">
        <v>39.570515000000007</v>
      </c>
      <c r="I168" s="5">
        <v>4</v>
      </c>
      <c r="P168">
        <v>2</v>
      </c>
      <c r="Q168" t="str">
        <f>CONCATENATE(C168,E168,G168,I168)</f>
        <v>34</v>
      </c>
      <c r="R168">
        <v>4</v>
      </c>
      <c r="X168" t="s">
        <v>284</v>
      </c>
      <c r="Y168" t="s">
        <v>269</v>
      </c>
      <c r="AB168" t="s">
        <v>281</v>
      </c>
      <c r="AC168" t="str">
        <f>CONCATENATE($R168,$R169,$R170,$R171)</f>
        <v>4123</v>
      </c>
      <c r="BG168">
        <v>4</v>
      </c>
      <c r="BH168">
        <v>884</v>
      </c>
      <c r="BI168">
        <f>($BH$192-$BH$189)/200</f>
        <v>0.105</v>
      </c>
    </row>
    <row r="169" spans="1:61" x14ac:dyDescent="0.25">
      <c r="A169">
        <v>168</v>
      </c>
      <c r="F169">
        <v>37.155062000000001</v>
      </c>
      <c r="G169" s="4">
        <v>3</v>
      </c>
      <c r="H169">
        <v>39.582210000000003</v>
      </c>
      <c r="I169" s="5">
        <v>4</v>
      </c>
      <c r="P169">
        <v>2</v>
      </c>
      <c r="Q169" t="str">
        <f>CONCATENATE(C169,E169,G169,I169)</f>
        <v>34</v>
      </c>
      <c r="R169">
        <v>1</v>
      </c>
      <c r="X169" t="s">
        <v>284</v>
      </c>
      <c r="Y169" t="s">
        <v>270</v>
      </c>
      <c r="BG169">
        <v>1</v>
      </c>
      <c r="BH169">
        <v>897</v>
      </c>
      <c r="BI169">
        <f>($BH$193-$BH$190)/200</f>
        <v>0.08</v>
      </c>
    </row>
    <row r="170" spans="1:61" x14ac:dyDescent="0.25">
      <c r="A170">
        <v>169</v>
      </c>
      <c r="D170">
        <v>25.529024000000007</v>
      </c>
      <c r="E170" s="3">
        <v>2</v>
      </c>
      <c r="F170">
        <v>37.111250000000005</v>
      </c>
      <c r="G170" s="4">
        <v>3</v>
      </c>
      <c r="H170">
        <v>39.672901000000003</v>
      </c>
      <c r="I170" s="5">
        <v>4</v>
      </c>
      <c r="P170">
        <v>3</v>
      </c>
      <c r="Q170" t="str">
        <f>CONCATENATE(C170,E170,G170,I170)</f>
        <v>234</v>
      </c>
      <c r="R170">
        <v>2</v>
      </c>
      <c r="BG170">
        <v>2</v>
      </c>
      <c r="BH170">
        <v>898</v>
      </c>
    </row>
    <row r="171" spans="1:61" x14ac:dyDescent="0.25">
      <c r="A171">
        <v>170</v>
      </c>
      <c r="D171">
        <v>25.529024000000007</v>
      </c>
      <c r="E171" s="3">
        <v>2</v>
      </c>
      <c r="F171">
        <v>37.145590000000006</v>
      </c>
      <c r="G171" s="4">
        <v>3</v>
      </c>
      <c r="H171">
        <v>39.651630000000004</v>
      </c>
      <c r="I171" s="5">
        <v>4</v>
      </c>
      <c r="P171">
        <v>3</v>
      </c>
      <c r="Q171" t="str">
        <f>CONCATENATE(C171,E171,G171,I171)</f>
        <v>234</v>
      </c>
      <c r="R171">
        <v>3</v>
      </c>
      <c r="BG171">
        <v>3</v>
      </c>
      <c r="BH171">
        <v>905</v>
      </c>
    </row>
    <row r="172" spans="1:61" x14ac:dyDescent="0.25">
      <c r="A172">
        <v>171</v>
      </c>
      <c r="D172">
        <v>25.529024000000007</v>
      </c>
      <c r="E172" s="3">
        <v>2</v>
      </c>
      <c r="F172">
        <v>37.155062000000001</v>
      </c>
      <c r="G172" s="4">
        <v>3</v>
      </c>
      <c r="H172">
        <v>39.561577000000007</v>
      </c>
      <c r="I172" s="5">
        <v>4</v>
      </c>
      <c r="J172">
        <v>37.844776000000003</v>
      </c>
      <c r="K172" t="s">
        <v>22</v>
      </c>
      <c r="Q172" t="str">
        <f>CONCATENATE(C172,E172,G172,I172)</f>
        <v>234</v>
      </c>
      <c r="R172">
        <v>4</v>
      </c>
      <c r="AB172" t="s">
        <v>283</v>
      </c>
      <c r="AC172" t="str">
        <f>CONCATENATE($R172,$R173,$R174,$R175)</f>
        <v>4213</v>
      </c>
      <c r="BG172">
        <v>4</v>
      </c>
      <c r="BH172">
        <v>906</v>
      </c>
    </row>
    <row r="173" spans="1:61" x14ac:dyDescent="0.25">
      <c r="A173">
        <v>172</v>
      </c>
      <c r="Q173" t="str">
        <f>CONCATENATE(C173,E173,G173,I173)</f>
        <v/>
      </c>
      <c r="R173">
        <v>2</v>
      </c>
      <c r="BG173">
        <v>2</v>
      </c>
      <c r="BH173">
        <v>917</v>
      </c>
    </row>
    <row r="174" spans="1:61" x14ac:dyDescent="0.25">
      <c r="A174">
        <v>173</v>
      </c>
      <c r="Q174" t="str">
        <f>CONCATENATE(C174,E174,G174,I174)</f>
        <v/>
      </c>
      <c r="R174">
        <v>1</v>
      </c>
      <c r="BG174">
        <v>1</v>
      </c>
      <c r="BH174">
        <v>919</v>
      </c>
    </row>
    <row r="175" spans="1:61" x14ac:dyDescent="0.25">
      <c r="A175">
        <v>174</v>
      </c>
      <c r="J175">
        <v>37.924568000000008</v>
      </c>
      <c r="K175" t="s">
        <v>22</v>
      </c>
      <c r="Q175" t="str">
        <f>CONCATENATE(C175,E175,G175,I175)</f>
        <v/>
      </c>
      <c r="R175">
        <v>3</v>
      </c>
      <c r="BG175">
        <v>3</v>
      </c>
      <c r="BH175">
        <v>927</v>
      </c>
    </row>
    <row r="176" spans="1:61" x14ac:dyDescent="0.25">
      <c r="A176">
        <v>175</v>
      </c>
      <c r="D176">
        <v>38.289822000000001</v>
      </c>
      <c r="E176" s="3">
        <v>2</v>
      </c>
      <c r="P176">
        <v>1</v>
      </c>
      <c r="Q176" t="str">
        <f>CONCATENATE(C176,E176,G176,I176)</f>
        <v>2</v>
      </c>
      <c r="R176">
        <v>4</v>
      </c>
      <c r="AB176" t="s">
        <v>283</v>
      </c>
      <c r="AC176" t="str">
        <f>CONCATENATE($R176,$R177,$R178,$R179)</f>
        <v>4213</v>
      </c>
      <c r="BG176">
        <v>4</v>
      </c>
      <c r="BH176">
        <v>927</v>
      </c>
    </row>
    <row r="177" spans="1:60" x14ac:dyDescent="0.25">
      <c r="A177">
        <v>176</v>
      </c>
      <c r="D177">
        <v>38.413479000000002</v>
      </c>
      <c r="E177" s="3">
        <v>2</v>
      </c>
      <c r="P177">
        <v>1</v>
      </c>
      <c r="Q177" t="str">
        <f>CONCATENATE(C177,E177,G177,I177)</f>
        <v>2</v>
      </c>
      <c r="R177">
        <v>2</v>
      </c>
      <c r="BG177">
        <v>2</v>
      </c>
      <c r="BH177">
        <v>938</v>
      </c>
    </row>
    <row r="178" spans="1:60" x14ac:dyDescent="0.25">
      <c r="A178">
        <v>177</v>
      </c>
      <c r="D178">
        <v>38.363480000000003</v>
      </c>
      <c r="E178" s="3">
        <v>2</v>
      </c>
      <c r="P178">
        <v>1</v>
      </c>
      <c r="Q178" t="str">
        <f>CONCATENATE(C178,E178,G178,I178)</f>
        <v>2</v>
      </c>
      <c r="R178">
        <v>1</v>
      </c>
      <c r="BG178">
        <v>1</v>
      </c>
      <c r="BH178">
        <v>941</v>
      </c>
    </row>
    <row r="179" spans="1:60" x14ac:dyDescent="0.25">
      <c r="A179">
        <v>178</v>
      </c>
      <c r="D179">
        <v>38.344108000000006</v>
      </c>
      <c r="E179" s="3">
        <v>2</v>
      </c>
      <c r="P179">
        <v>1</v>
      </c>
      <c r="Q179" t="str">
        <f>CONCATENATE(C179,E179,G179,I179)</f>
        <v>2</v>
      </c>
      <c r="R179">
        <v>3</v>
      </c>
      <c r="BG179">
        <v>3</v>
      </c>
      <c r="BH179">
        <v>949</v>
      </c>
    </row>
    <row r="180" spans="1:60" x14ac:dyDescent="0.25">
      <c r="A180">
        <v>179</v>
      </c>
      <c r="D180">
        <v>38.368927000000006</v>
      </c>
      <c r="E180" s="3">
        <v>2</v>
      </c>
      <c r="P180">
        <v>1</v>
      </c>
      <c r="Q180" t="str">
        <f>CONCATENATE(C180,E180,G180,I180)</f>
        <v>2</v>
      </c>
      <c r="R180">
        <v>4</v>
      </c>
      <c r="AB180" t="s">
        <v>283</v>
      </c>
      <c r="AC180" t="str">
        <f>CONCATENATE($R180,$R181,$R182,$R183)</f>
        <v>4213</v>
      </c>
      <c r="BG180">
        <v>4</v>
      </c>
      <c r="BH180">
        <v>949</v>
      </c>
    </row>
    <row r="181" spans="1:60" x14ac:dyDescent="0.25">
      <c r="A181">
        <v>180</v>
      </c>
      <c r="D181">
        <v>38.330830000000006</v>
      </c>
      <c r="E181" s="3">
        <v>2</v>
      </c>
      <c r="P181">
        <v>1</v>
      </c>
      <c r="Q181" t="str">
        <f>CONCATENATE(C181,E181,G181,I181)</f>
        <v>2</v>
      </c>
      <c r="R181">
        <v>2</v>
      </c>
      <c r="BG181">
        <v>2</v>
      </c>
      <c r="BH181">
        <v>959</v>
      </c>
    </row>
    <row r="182" spans="1:60" x14ac:dyDescent="0.25">
      <c r="A182">
        <v>181</v>
      </c>
      <c r="D182">
        <v>38.349613000000005</v>
      </c>
      <c r="E182" s="3">
        <v>2</v>
      </c>
      <c r="P182">
        <v>1</v>
      </c>
      <c r="Q182" t="str">
        <f>CONCATENATE(C182,E182,G182,I182)</f>
        <v>2</v>
      </c>
      <c r="R182">
        <v>1</v>
      </c>
      <c r="BG182">
        <v>1</v>
      </c>
      <c r="BH182">
        <v>961</v>
      </c>
    </row>
    <row r="183" spans="1:60" x14ac:dyDescent="0.25">
      <c r="A183">
        <v>182</v>
      </c>
      <c r="D183">
        <v>38.349613000000005</v>
      </c>
      <c r="E183" s="3">
        <v>2</v>
      </c>
      <c r="P183">
        <v>1</v>
      </c>
      <c r="Q183" t="str">
        <f>CONCATENATE(C183,E183,G183,I183)</f>
        <v>2</v>
      </c>
      <c r="R183">
        <v>3</v>
      </c>
      <c r="BG183">
        <v>3</v>
      </c>
      <c r="BH183">
        <v>971</v>
      </c>
    </row>
    <row r="184" spans="1:60" x14ac:dyDescent="0.25">
      <c r="A184">
        <v>183</v>
      </c>
      <c r="D184">
        <v>38.349613000000005</v>
      </c>
      <c r="E184" s="3">
        <v>2</v>
      </c>
      <c r="P184">
        <v>1</v>
      </c>
      <c r="Q184" t="str">
        <f>CONCATENATE(C184,E184,G184,I184)</f>
        <v>2</v>
      </c>
      <c r="R184">
        <v>4</v>
      </c>
      <c r="BG184">
        <v>4</v>
      </c>
      <c r="BH184">
        <v>971</v>
      </c>
    </row>
    <row r="185" spans="1:60" x14ac:dyDescent="0.25">
      <c r="A185">
        <v>184</v>
      </c>
      <c r="B185">
        <v>44.985264000000001</v>
      </c>
      <c r="C185" s="2">
        <v>1</v>
      </c>
      <c r="D185">
        <v>38.403690000000005</v>
      </c>
      <c r="E185" s="3">
        <v>2</v>
      </c>
      <c r="P185">
        <v>2</v>
      </c>
      <c r="Q185" t="str">
        <f>CONCATENATE(C185,E185,G185,I185)</f>
        <v>12</v>
      </c>
      <c r="R185">
        <v>2</v>
      </c>
      <c r="AB185" t="s">
        <v>284</v>
      </c>
      <c r="AC185" t="str">
        <f>CONCATENATE($R185,$R186,$R187,$R188)</f>
        <v>2143</v>
      </c>
      <c r="BG185">
        <v>2</v>
      </c>
      <c r="BH185">
        <v>979</v>
      </c>
    </row>
    <row r="186" spans="1:60" x14ac:dyDescent="0.25">
      <c r="A186">
        <v>185</v>
      </c>
      <c r="B186">
        <v>45.003517000000002</v>
      </c>
      <c r="C186" s="2">
        <v>1</v>
      </c>
      <c r="D186">
        <v>38.289822000000001</v>
      </c>
      <c r="E186" s="3">
        <v>2</v>
      </c>
      <c r="P186">
        <v>2</v>
      </c>
      <c r="Q186" t="str">
        <f>CONCATENATE(C186,E186,G186,I186)</f>
        <v>12</v>
      </c>
      <c r="R186">
        <v>1</v>
      </c>
      <c r="BG186">
        <v>1</v>
      </c>
      <c r="BH186">
        <v>984</v>
      </c>
    </row>
    <row r="187" spans="1:60" x14ac:dyDescent="0.25">
      <c r="A187">
        <v>186</v>
      </c>
      <c r="B187">
        <v>44.985794000000006</v>
      </c>
      <c r="C187" s="2">
        <v>1</v>
      </c>
      <c r="D187">
        <v>38.289822000000001</v>
      </c>
      <c r="E187" s="3">
        <v>2</v>
      </c>
      <c r="P187">
        <v>2</v>
      </c>
      <c r="Q187" t="str">
        <f>CONCATENATE(C187,E187,G187,I187)</f>
        <v>12</v>
      </c>
      <c r="R187">
        <v>4</v>
      </c>
      <c r="BG187">
        <v>4</v>
      </c>
      <c r="BH187">
        <v>993</v>
      </c>
    </row>
    <row r="188" spans="1:60" x14ac:dyDescent="0.25">
      <c r="A188">
        <v>187</v>
      </c>
      <c r="B188">
        <v>44.978702000000006</v>
      </c>
      <c r="C188" s="2">
        <v>1</v>
      </c>
      <c r="P188">
        <v>1</v>
      </c>
      <c r="Q188" t="str">
        <f>CONCATENATE(C188,E188,G188,I188)</f>
        <v>1</v>
      </c>
      <c r="R188">
        <v>3</v>
      </c>
      <c r="BG188">
        <v>3</v>
      </c>
      <c r="BH188">
        <v>995</v>
      </c>
    </row>
    <row r="189" spans="1:60" x14ac:dyDescent="0.25">
      <c r="A189">
        <v>188</v>
      </c>
      <c r="B189">
        <v>44.996796000000003</v>
      </c>
      <c r="C189" s="2">
        <v>1</v>
      </c>
      <c r="P189">
        <v>1</v>
      </c>
      <c r="Q189" t="str">
        <f>CONCATENATE(C189,E189,G189,I189)</f>
        <v>1</v>
      </c>
      <c r="R189">
        <v>2</v>
      </c>
      <c r="AB189" t="s">
        <v>284</v>
      </c>
      <c r="AC189" t="str">
        <f>CONCATENATE($R189,$R190,$R191,$R192)</f>
        <v>2143</v>
      </c>
      <c r="BG189">
        <v>2</v>
      </c>
      <c r="BH189">
        <v>1000</v>
      </c>
    </row>
    <row r="190" spans="1:60" x14ac:dyDescent="0.25">
      <c r="A190">
        <v>189</v>
      </c>
      <c r="B190">
        <v>44.970764000000003</v>
      </c>
      <c r="C190" s="2">
        <v>1</v>
      </c>
      <c r="F190">
        <v>39.097214000000001</v>
      </c>
      <c r="G190" s="4">
        <v>3</v>
      </c>
      <c r="H190">
        <v>37.770752000000002</v>
      </c>
      <c r="I190" s="5">
        <v>4</v>
      </c>
      <c r="P190">
        <v>3</v>
      </c>
      <c r="Q190" t="str">
        <f>CONCATENATE(C190,E190,G190,I190)</f>
        <v>134</v>
      </c>
      <c r="R190">
        <v>1</v>
      </c>
      <c r="BG190">
        <v>1</v>
      </c>
      <c r="BH190">
        <v>1009</v>
      </c>
    </row>
    <row r="191" spans="1:60" x14ac:dyDescent="0.25">
      <c r="A191">
        <v>190</v>
      </c>
      <c r="B191">
        <v>44.963623000000005</v>
      </c>
      <c r="C191" s="2">
        <v>1</v>
      </c>
      <c r="F191">
        <v>39.275898000000005</v>
      </c>
      <c r="G191" s="4">
        <v>3</v>
      </c>
      <c r="H191">
        <v>37.821705000000001</v>
      </c>
      <c r="I191" s="5">
        <v>4</v>
      </c>
      <c r="P191">
        <v>3</v>
      </c>
      <c r="Q191" t="str">
        <f>CONCATENATE(C191,E191,G191,I191)</f>
        <v>134</v>
      </c>
      <c r="R191">
        <v>4</v>
      </c>
      <c r="BG191">
        <v>4</v>
      </c>
      <c r="BH191">
        <v>1016</v>
      </c>
    </row>
    <row r="192" spans="1:60" x14ac:dyDescent="0.25">
      <c r="A192">
        <v>191</v>
      </c>
      <c r="B192">
        <v>44.927322000000004</v>
      </c>
      <c r="C192" s="2">
        <v>1</v>
      </c>
      <c r="F192">
        <v>39.212829000000006</v>
      </c>
      <c r="G192" s="4">
        <v>3</v>
      </c>
      <c r="H192">
        <v>37.800117000000007</v>
      </c>
      <c r="I192" s="5">
        <v>4</v>
      </c>
      <c r="P192">
        <v>3</v>
      </c>
      <c r="Q192" t="str">
        <f>CONCATENATE(C192,E192,G192,I192)</f>
        <v>134</v>
      </c>
      <c r="R192">
        <v>3</v>
      </c>
      <c r="BG192">
        <v>3</v>
      </c>
      <c r="BH192">
        <v>1021</v>
      </c>
    </row>
    <row r="193" spans="1:60" x14ac:dyDescent="0.25">
      <c r="A193">
        <v>192</v>
      </c>
      <c r="B193">
        <v>44.985264000000001</v>
      </c>
      <c r="C193" s="2">
        <v>1</v>
      </c>
      <c r="F193">
        <v>39.195103000000003</v>
      </c>
      <c r="G193" s="4">
        <v>3</v>
      </c>
      <c r="H193">
        <v>37.792339000000005</v>
      </c>
      <c r="I193" s="5">
        <v>4</v>
      </c>
      <c r="P193">
        <v>3</v>
      </c>
      <c r="Q193" t="str">
        <f>CONCATENATE(C193,E193,G193,I193)</f>
        <v>134</v>
      </c>
      <c r="R193">
        <v>2</v>
      </c>
      <c r="BG193">
        <v>2</v>
      </c>
      <c r="BH193">
        <v>1025</v>
      </c>
    </row>
    <row r="194" spans="1:60" x14ac:dyDescent="0.25">
      <c r="A194">
        <v>193</v>
      </c>
      <c r="B194">
        <v>44.985264000000001</v>
      </c>
      <c r="C194" s="2">
        <v>1</v>
      </c>
      <c r="F194">
        <v>39.191715000000002</v>
      </c>
      <c r="G194" s="4">
        <v>3</v>
      </c>
      <c r="H194">
        <v>37.797420000000002</v>
      </c>
      <c r="I194" s="5">
        <v>4</v>
      </c>
      <c r="P194">
        <v>3</v>
      </c>
      <c r="Q194" t="str">
        <f>CONCATENATE(C194,E194,G194,I194)</f>
        <v>134</v>
      </c>
      <c r="R194" t="s">
        <v>22</v>
      </c>
      <c r="BG194" t="s">
        <v>22</v>
      </c>
      <c r="BH194">
        <v>1027</v>
      </c>
    </row>
    <row r="195" spans="1:60" x14ac:dyDescent="0.25">
      <c r="A195">
        <v>194</v>
      </c>
      <c r="F195">
        <v>39.154888000000007</v>
      </c>
      <c r="G195" s="4">
        <v>3</v>
      </c>
      <c r="H195">
        <v>37.812500000000007</v>
      </c>
      <c r="I195" s="5">
        <v>4</v>
      </c>
      <c r="P195">
        <v>2</v>
      </c>
      <c r="Q195" t="str">
        <f>CONCATENATE(C195,E195,G195,I195)</f>
        <v>34</v>
      </c>
    </row>
    <row r="196" spans="1:60" x14ac:dyDescent="0.25">
      <c r="A196">
        <v>195</v>
      </c>
      <c r="F196">
        <v>39.184467000000005</v>
      </c>
      <c r="G196" s="4">
        <v>3</v>
      </c>
      <c r="H196">
        <v>37.816574000000003</v>
      </c>
      <c r="I196" s="5">
        <v>4</v>
      </c>
      <c r="P196">
        <v>2</v>
      </c>
      <c r="Q196" t="str">
        <f>CONCATENATE(C196,E196,G196,I196)</f>
        <v>34</v>
      </c>
    </row>
    <row r="197" spans="1:60" x14ac:dyDescent="0.25">
      <c r="A197">
        <v>196</v>
      </c>
      <c r="F197">
        <v>39.181343000000005</v>
      </c>
      <c r="G197" s="4">
        <v>3</v>
      </c>
      <c r="H197">
        <v>37.766624000000007</v>
      </c>
      <c r="I197" s="5">
        <v>4</v>
      </c>
      <c r="P197">
        <v>2</v>
      </c>
      <c r="Q197" t="str">
        <f>CONCATENATE(C197,E197,G197,I197)</f>
        <v>34</v>
      </c>
    </row>
    <row r="198" spans="1:60" x14ac:dyDescent="0.25">
      <c r="A198">
        <v>197</v>
      </c>
      <c r="F198">
        <v>39.188331000000005</v>
      </c>
      <c r="G198" s="4">
        <v>3</v>
      </c>
      <c r="H198">
        <v>37.836418000000002</v>
      </c>
      <c r="I198" s="5">
        <v>4</v>
      </c>
      <c r="P198">
        <v>2</v>
      </c>
      <c r="Q198" t="str">
        <f>CONCATENATE(C198,E198,G198,I198)</f>
        <v>34</v>
      </c>
    </row>
    <row r="199" spans="1:60" x14ac:dyDescent="0.25">
      <c r="A199">
        <v>198</v>
      </c>
      <c r="F199">
        <v>39.179439000000002</v>
      </c>
      <c r="G199" s="4">
        <v>3</v>
      </c>
      <c r="H199">
        <v>37.770752000000002</v>
      </c>
      <c r="I199" s="5">
        <v>4</v>
      </c>
      <c r="P199">
        <v>2</v>
      </c>
      <c r="Q199" t="str">
        <f>CONCATENATE(C199,E199,G199,I199)</f>
        <v>34</v>
      </c>
    </row>
    <row r="200" spans="1:60" x14ac:dyDescent="0.25">
      <c r="A200">
        <v>199</v>
      </c>
      <c r="F200">
        <v>39.140972000000005</v>
      </c>
      <c r="G200" s="4">
        <v>3</v>
      </c>
      <c r="P200">
        <v>1</v>
      </c>
      <c r="Q200" t="str">
        <f>CONCATENATE(C200,E200,G200,I200)</f>
        <v>3</v>
      </c>
    </row>
    <row r="201" spans="1:60" x14ac:dyDescent="0.25">
      <c r="A201">
        <v>200</v>
      </c>
      <c r="F201">
        <v>39.097214000000001</v>
      </c>
      <c r="G201" s="4">
        <v>3</v>
      </c>
      <c r="P201">
        <v>1</v>
      </c>
      <c r="Q201" t="str">
        <f>CONCATENATE(C201,E201,G201,I201)</f>
        <v>3</v>
      </c>
    </row>
    <row r="202" spans="1:60" x14ac:dyDescent="0.25">
      <c r="A202">
        <v>201</v>
      </c>
      <c r="P202">
        <v>0</v>
      </c>
      <c r="Q202" t="str">
        <f>CONCATENATE(C202,E202,G202,I202)</f>
        <v/>
      </c>
    </row>
    <row r="203" spans="1:60" x14ac:dyDescent="0.25">
      <c r="A203">
        <v>202</v>
      </c>
      <c r="P203">
        <v>0</v>
      </c>
      <c r="Q203" t="str">
        <f>CONCATENATE(C203,E203,G203,I203)</f>
        <v/>
      </c>
    </row>
    <row r="204" spans="1:60" x14ac:dyDescent="0.25">
      <c r="A204">
        <v>203</v>
      </c>
      <c r="D204">
        <v>61.372105000000005</v>
      </c>
      <c r="E204" s="3">
        <v>2</v>
      </c>
      <c r="P204">
        <v>1</v>
      </c>
      <c r="Q204" t="str">
        <f>CONCATENATE(C204,E204,G204,I204)</f>
        <v>2</v>
      </c>
    </row>
    <row r="205" spans="1:60" x14ac:dyDescent="0.25">
      <c r="A205">
        <v>204</v>
      </c>
      <c r="D205">
        <v>61.459778000000007</v>
      </c>
      <c r="E205" s="3">
        <v>2</v>
      </c>
      <c r="P205">
        <v>1</v>
      </c>
      <c r="Q205" t="str">
        <f>CONCATENATE(C205,E205,G205,I205)</f>
        <v>2</v>
      </c>
    </row>
    <row r="206" spans="1:60" x14ac:dyDescent="0.25">
      <c r="A206">
        <v>205</v>
      </c>
      <c r="D206">
        <v>61.461632000000002</v>
      </c>
      <c r="E206" s="3">
        <v>2</v>
      </c>
      <c r="P206">
        <v>1</v>
      </c>
      <c r="Q206" t="str">
        <f>CONCATENATE(C206,E206,G206,I206)</f>
        <v>2</v>
      </c>
    </row>
    <row r="207" spans="1:60" x14ac:dyDescent="0.25">
      <c r="A207">
        <v>206</v>
      </c>
      <c r="D207">
        <v>61.412208000000007</v>
      </c>
      <c r="E207" s="3">
        <v>2</v>
      </c>
      <c r="P207">
        <v>1</v>
      </c>
      <c r="Q207" t="str">
        <f>CONCATENATE(C207,E207,G207,I207)</f>
        <v>2</v>
      </c>
    </row>
    <row r="208" spans="1:60" x14ac:dyDescent="0.25">
      <c r="A208">
        <v>207</v>
      </c>
      <c r="B208">
        <v>65.458748000000014</v>
      </c>
      <c r="C208" s="2">
        <v>1</v>
      </c>
      <c r="D208">
        <v>61.390671000000005</v>
      </c>
      <c r="E208" s="3">
        <v>2</v>
      </c>
      <c r="P208">
        <v>2</v>
      </c>
      <c r="Q208" t="str">
        <f>CONCATENATE(C208,E208,G208,I208)</f>
        <v>12</v>
      </c>
    </row>
    <row r="209" spans="1:17" x14ac:dyDescent="0.25">
      <c r="A209">
        <v>208</v>
      </c>
      <c r="B209">
        <v>65.458748000000014</v>
      </c>
      <c r="C209" s="2">
        <v>1</v>
      </c>
      <c r="D209">
        <v>61.417393000000004</v>
      </c>
      <c r="E209" s="3">
        <v>2</v>
      </c>
      <c r="P209">
        <v>2</v>
      </c>
      <c r="Q209" t="str">
        <f>CONCATENATE(C209,E209,G209,I209)</f>
        <v>12</v>
      </c>
    </row>
    <row r="210" spans="1:17" x14ac:dyDescent="0.25">
      <c r="A210">
        <v>209</v>
      </c>
      <c r="B210">
        <v>65.46853200000001</v>
      </c>
      <c r="C210" s="2">
        <v>1</v>
      </c>
      <c r="D210">
        <v>61.418716000000003</v>
      </c>
      <c r="E210" s="3">
        <v>2</v>
      </c>
      <c r="P210">
        <v>2</v>
      </c>
      <c r="Q210" t="str">
        <f>CONCATENATE(C210,E210,G210,I210)</f>
        <v>12</v>
      </c>
    </row>
    <row r="211" spans="1:17" x14ac:dyDescent="0.25">
      <c r="A211">
        <v>210</v>
      </c>
      <c r="B211">
        <v>65.473929999999996</v>
      </c>
      <c r="C211" s="2">
        <v>1</v>
      </c>
      <c r="D211">
        <v>61.425964000000008</v>
      </c>
      <c r="E211" s="3">
        <v>2</v>
      </c>
      <c r="P211">
        <v>2</v>
      </c>
      <c r="Q211" t="str">
        <f>CONCATENATE(C211,E211,G211,I211)</f>
        <v>12</v>
      </c>
    </row>
    <row r="212" spans="1:17" x14ac:dyDescent="0.25">
      <c r="A212">
        <v>211</v>
      </c>
      <c r="B212">
        <v>65.463820999999996</v>
      </c>
      <c r="C212" s="2">
        <v>1</v>
      </c>
      <c r="D212">
        <v>61.430042000000007</v>
      </c>
      <c r="E212" s="3">
        <v>2</v>
      </c>
      <c r="P212">
        <v>2</v>
      </c>
      <c r="Q212" t="str">
        <f>CONCATENATE(C212,E212,G212,I212)</f>
        <v>12</v>
      </c>
    </row>
    <row r="213" spans="1:17" x14ac:dyDescent="0.25">
      <c r="A213">
        <v>212</v>
      </c>
      <c r="B213">
        <v>65.444084000000004</v>
      </c>
      <c r="C213" s="2">
        <v>1</v>
      </c>
      <c r="D213">
        <v>61.372105000000005</v>
      </c>
      <c r="E213" s="3">
        <v>2</v>
      </c>
      <c r="H213">
        <v>59.780441000000003</v>
      </c>
      <c r="I213" s="5">
        <v>4</v>
      </c>
      <c r="P213">
        <v>3</v>
      </c>
      <c r="Q213" t="str">
        <f>CONCATENATE(C213,E213,G213,I213)</f>
        <v>124</v>
      </c>
    </row>
    <row r="214" spans="1:17" x14ac:dyDescent="0.25">
      <c r="A214">
        <v>213</v>
      </c>
      <c r="B214">
        <v>65.413345000000007</v>
      </c>
      <c r="C214" s="2">
        <v>1</v>
      </c>
      <c r="D214">
        <v>61.372105000000005</v>
      </c>
      <c r="E214" s="3">
        <v>2</v>
      </c>
      <c r="F214">
        <v>60.814403000000006</v>
      </c>
      <c r="G214" s="4">
        <v>3</v>
      </c>
      <c r="H214">
        <v>59.838222000000002</v>
      </c>
      <c r="I214" s="5">
        <v>4</v>
      </c>
      <c r="P214">
        <v>4</v>
      </c>
      <c r="Q214" t="str">
        <f>CONCATENATE(C214,E214,G214,I214)</f>
        <v>1234</v>
      </c>
    </row>
    <row r="215" spans="1:17" x14ac:dyDescent="0.25">
      <c r="A215">
        <v>214</v>
      </c>
      <c r="B215">
        <v>65.484775000000013</v>
      </c>
      <c r="C215" s="2">
        <v>1</v>
      </c>
      <c r="F215">
        <v>60.858318000000004</v>
      </c>
      <c r="G215" s="4">
        <v>3</v>
      </c>
      <c r="H215">
        <v>59.803829000000007</v>
      </c>
      <c r="I215" s="5">
        <v>4</v>
      </c>
      <c r="P215">
        <v>3</v>
      </c>
      <c r="Q215" t="str">
        <f>CONCATENATE(C215,E215,G215,I215)</f>
        <v>134</v>
      </c>
    </row>
    <row r="216" spans="1:17" x14ac:dyDescent="0.25">
      <c r="A216">
        <v>215</v>
      </c>
      <c r="B216">
        <v>65.458748000000014</v>
      </c>
      <c r="C216" s="2">
        <v>1</v>
      </c>
      <c r="F216">
        <v>60.862709000000002</v>
      </c>
      <c r="G216" s="4">
        <v>3</v>
      </c>
      <c r="H216">
        <v>59.853565000000003</v>
      </c>
      <c r="I216" s="5">
        <v>4</v>
      </c>
      <c r="P216">
        <v>3</v>
      </c>
      <c r="Q216" t="str">
        <f>CONCATENATE(C216,E216,G216,I216)</f>
        <v>134</v>
      </c>
    </row>
    <row r="217" spans="1:17" x14ac:dyDescent="0.25">
      <c r="A217">
        <v>216</v>
      </c>
      <c r="F217">
        <v>60.864933000000008</v>
      </c>
      <c r="G217" s="4">
        <v>3</v>
      </c>
      <c r="H217">
        <v>59.844887000000007</v>
      </c>
      <c r="I217" s="5">
        <v>4</v>
      </c>
      <c r="P217">
        <v>2</v>
      </c>
      <c r="Q217" t="str">
        <f>CONCATENATE(C217,E217,G217,I217)</f>
        <v>34</v>
      </c>
    </row>
    <row r="218" spans="1:17" x14ac:dyDescent="0.25">
      <c r="A218">
        <v>217</v>
      </c>
      <c r="F218">
        <v>60.877632000000006</v>
      </c>
      <c r="G218" s="4">
        <v>3</v>
      </c>
      <c r="H218">
        <v>59.839809000000002</v>
      </c>
      <c r="I218" s="5">
        <v>4</v>
      </c>
      <c r="P218">
        <v>2</v>
      </c>
      <c r="Q218" t="str">
        <f>CONCATENATE(C218,E218,G218,I218)</f>
        <v>34</v>
      </c>
    </row>
    <row r="219" spans="1:17" x14ac:dyDescent="0.25">
      <c r="A219">
        <v>218</v>
      </c>
      <c r="F219">
        <v>60.877579000000004</v>
      </c>
      <c r="G219" s="4">
        <v>3</v>
      </c>
      <c r="H219">
        <v>59.825943000000002</v>
      </c>
      <c r="I219" s="5">
        <v>4</v>
      </c>
      <c r="P219">
        <v>2</v>
      </c>
      <c r="Q219" t="str">
        <f>CONCATENATE(C219,E219,G219,I219)</f>
        <v>34</v>
      </c>
    </row>
    <row r="220" spans="1:17" x14ac:dyDescent="0.25">
      <c r="A220">
        <v>219</v>
      </c>
      <c r="F220">
        <v>60.873665000000003</v>
      </c>
      <c r="G220" s="4">
        <v>3</v>
      </c>
      <c r="H220">
        <v>59.792400000000008</v>
      </c>
      <c r="I220" s="5">
        <v>4</v>
      </c>
      <c r="P220">
        <v>2</v>
      </c>
      <c r="Q220" t="str">
        <f>CONCATENATE(C220,E220,G220,I220)</f>
        <v>34</v>
      </c>
    </row>
    <row r="221" spans="1:17" x14ac:dyDescent="0.25">
      <c r="A221">
        <v>220</v>
      </c>
      <c r="F221">
        <v>60.858429000000001</v>
      </c>
      <c r="G221" s="4">
        <v>3</v>
      </c>
      <c r="H221">
        <v>59.786896000000006</v>
      </c>
      <c r="I221" s="5">
        <v>4</v>
      </c>
      <c r="P221">
        <v>2</v>
      </c>
      <c r="Q221" t="str">
        <f>CONCATENATE(C221,E221,G221,I221)</f>
        <v>34</v>
      </c>
    </row>
    <row r="222" spans="1:17" x14ac:dyDescent="0.25">
      <c r="A222">
        <v>221</v>
      </c>
      <c r="F222">
        <v>60.846413000000005</v>
      </c>
      <c r="G222" s="4">
        <v>3</v>
      </c>
      <c r="H222">
        <v>59.780441000000003</v>
      </c>
      <c r="I222" s="5">
        <v>4</v>
      </c>
      <c r="P222">
        <v>2</v>
      </c>
      <c r="Q222" t="str">
        <f>CONCATENATE(C222,E222,G222,I222)</f>
        <v>34</v>
      </c>
    </row>
    <row r="223" spans="1:17" x14ac:dyDescent="0.25">
      <c r="A223">
        <v>222</v>
      </c>
      <c r="F223">
        <v>60.814403000000006</v>
      </c>
      <c r="G223" s="4">
        <v>3</v>
      </c>
      <c r="P223">
        <v>1</v>
      </c>
      <c r="Q223" t="str">
        <f>CONCATENATE(C223,E223,G223,I223)</f>
        <v>3</v>
      </c>
    </row>
    <row r="224" spans="1:17" x14ac:dyDescent="0.25">
      <c r="A224">
        <v>223</v>
      </c>
      <c r="P224">
        <v>0</v>
      </c>
      <c r="Q224" t="str">
        <f>CONCATENATE(C224,E224,G224,I224)</f>
        <v/>
      </c>
    </row>
    <row r="225" spans="1:17" x14ac:dyDescent="0.25">
      <c r="A225">
        <v>224</v>
      </c>
      <c r="P225">
        <v>0</v>
      </c>
      <c r="Q225" t="str">
        <f>CONCATENATE(C225,E225,G225,I225)</f>
        <v/>
      </c>
    </row>
    <row r="226" spans="1:17" x14ac:dyDescent="0.25">
      <c r="A226">
        <v>225</v>
      </c>
      <c r="P226">
        <v>0</v>
      </c>
      <c r="Q226" t="str">
        <f>CONCATENATE(C226,E226,G226,I226)</f>
        <v/>
      </c>
    </row>
    <row r="227" spans="1:17" x14ac:dyDescent="0.25">
      <c r="A227">
        <v>226</v>
      </c>
      <c r="D227">
        <v>80.676048000000009</v>
      </c>
      <c r="E227" s="3">
        <v>2</v>
      </c>
      <c r="P227">
        <v>1</v>
      </c>
      <c r="Q227" t="str">
        <f>CONCATENATE(C227,E227,G227,I227)</f>
        <v>2</v>
      </c>
    </row>
    <row r="228" spans="1:17" x14ac:dyDescent="0.25">
      <c r="A228">
        <v>227</v>
      </c>
      <c r="D228">
        <v>80.655163000000002</v>
      </c>
      <c r="E228" s="3">
        <v>2</v>
      </c>
      <c r="P228">
        <v>1</v>
      </c>
      <c r="Q228" t="str">
        <f>CONCATENATE(C228,E228,G228,I228)</f>
        <v>2</v>
      </c>
    </row>
    <row r="229" spans="1:17" x14ac:dyDescent="0.25">
      <c r="A229">
        <v>228</v>
      </c>
      <c r="D229">
        <v>80.663380000000004</v>
      </c>
      <c r="E229" s="3">
        <v>2</v>
      </c>
      <c r="P229">
        <v>1</v>
      </c>
      <c r="Q229" t="str">
        <f>CONCATENATE(C229,E229,G229,I229)</f>
        <v>2</v>
      </c>
    </row>
    <row r="230" spans="1:17" x14ac:dyDescent="0.25">
      <c r="A230">
        <v>229</v>
      </c>
      <c r="B230">
        <v>83.527260000000012</v>
      </c>
      <c r="C230" s="2">
        <v>1</v>
      </c>
      <c r="D230">
        <v>80.639145000000013</v>
      </c>
      <c r="E230" s="3">
        <v>2</v>
      </c>
      <c r="P230">
        <v>2</v>
      </c>
      <c r="Q230" t="str">
        <f>CONCATENATE(C230,E230,G230,I230)</f>
        <v>12</v>
      </c>
    </row>
    <row r="231" spans="1:17" x14ac:dyDescent="0.25">
      <c r="A231">
        <v>230</v>
      </c>
      <c r="B231">
        <v>83.495277000000002</v>
      </c>
      <c r="C231" s="2">
        <v>1</v>
      </c>
      <c r="D231">
        <v>80.673745000000011</v>
      </c>
      <c r="E231" s="3">
        <v>2</v>
      </c>
      <c r="P231">
        <v>2</v>
      </c>
      <c r="Q231" t="str">
        <f>CONCATENATE(C231,E231,G231,I231)</f>
        <v>12</v>
      </c>
    </row>
    <row r="232" spans="1:17" x14ac:dyDescent="0.25">
      <c r="A232">
        <v>231</v>
      </c>
      <c r="B232">
        <v>83.501193000000001</v>
      </c>
      <c r="C232" s="2">
        <v>1</v>
      </c>
      <c r="D232">
        <v>80.685523000000003</v>
      </c>
      <c r="E232" s="3">
        <v>2</v>
      </c>
      <c r="P232">
        <v>2</v>
      </c>
      <c r="Q232" t="str">
        <f>CONCATENATE(C232,E232,G232,I232)</f>
        <v>12</v>
      </c>
    </row>
    <row r="233" spans="1:17" x14ac:dyDescent="0.25">
      <c r="A233">
        <v>232</v>
      </c>
      <c r="B233">
        <v>83.501558000000003</v>
      </c>
      <c r="C233" s="2">
        <v>1</v>
      </c>
      <c r="D233">
        <v>80.634800000000013</v>
      </c>
      <c r="E233" s="3">
        <v>2</v>
      </c>
      <c r="P233">
        <v>2</v>
      </c>
      <c r="Q233" t="str">
        <f>CONCATENATE(C233,E233,G233,I233)</f>
        <v>12</v>
      </c>
    </row>
    <row r="234" spans="1:17" x14ac:dyDescent="0.25">
      <c r="A234">
        <v>233</v>
      </c>
      <c r="B234">
        <v>83.493026000000015</v>
      </c>
      <c r="C234" s="2">
        <v>1</v>
      </c>
      <c r="D234">
        <v>80.787858</v>
      </c>
      <c r="E234" s="3">
        <v>2</v>
      </c>
      <c r="P234">
        <v>2</v>
      </c>
      <c r="Q234" t="str">
        <f>CONCATENATE(C234,E234,G234,I234)</f>
        <v>12</v>
      </c>
    </row>
    <row r="235" spans="1:17" x14ac:dyDescent="0.25">
      <c r="A235">
        <v>234</v>
      </c>
      <c r="B235">
        <v>83.491194000000007</v>
      </c>
      <c r="C235" s="2">
        <v>1</v>
      </c>
      <c r="D235">
        <v>80.676048000000009</v>
      </c>
      <c r="E235" s="3">
        <v>2</v>
      </c>
      <c r="P235">
        <v>2</v>
      </c>
      <c r="Q235" t="str">
        <f>CONCATENATE(C235,E235,G235,I235)</f>
        <v>12</v>
      </c>
    </row>
    <row r="236" spans="1:17" x14ac:dyDescent="0.25">
      <c r="A236">
        <v>235</v>
      </c>
      <c r="B236">
        <v>83.455860999999999</v>
      </c>
      <c r="C236" s="2">
        <v>1</v>
      </c>
      <c r="P236">
        <v>1</v>
      </c>
      <c r="Q236" t="str">
        <f>CONCATENATE(C236,E236,G236,I236)</f>
        <v>1</v>
      </c>
    </row>
    <row r="237" spans="1:17" x14ac:dyDescent="0.25">
      <c r="A237">
        <v>236</v>
      </c>
      <c r="B237">
        <v>83.459473000000003</v>
      </c>
      <c r="C237" s="2">
        <v>1</v>
      </c>
      <c r="P237">
        <v>1</v>
      </c>
      <c r="Q237" t="str">
        <f>CONCATENATE(C237,E237,G237,I237)</f>
        <v>1</v>
      </c>
    </row>
    <row r="238" spans="1:17" x14ac:dyDescent="0.25">
      <c r="A238">
        <v>237</v>
      </c>
      <c r="B238">
        <v>83.373050000000006</v>
      </c>
      <c r="C238" s="2">
        <v>1</v>
      </c>
      <c r="H238">
        <v>81.519964000000002</v>
      </c>
      <c r="I238" s="5">
        <v>4</v>
      </c>
      <c r="P238">
        <v>2</v>
      </c>
      <c r="Q238" t="str">
        <f>CONCATENATE(C238,E238,G238,I238)</f>
        <v>14</v>
      </c>
    </row>
    <row r="239" spans="1:17" x14ac:dyDescent="0.25">
      <c r="A239">
        <v>238</v>
      </c>
      <c r="B239">
        <v>83.527260000000012</v>
      </c>
      <c r="C239" s="2">
        <v>1</v>
      </c>
      <c r="H239">
        <v>81.482588000000007</v>
      </c>
      <c r="I239" s="5">
        <v>4</v>
      </c>
      <c r="P239">
        <v>2</v>
      </c>
      <c r="Q239" t="str">
        <f>CONCATENATE(C239,E239,G239,I239)</f>
        <v>14</v>
      </c>
    </row>
    <row r="240" spans="1:17" x14ac:dyDescent="0.25">
      <c r="A240">
        <v>239</v>
      </c>
      <c r="B240">
        <v>83.527260000000012</v>
      </c>
      <c r="C240" s="2">
        <v>1</v>
      </c>
      <c r="H240">
        <v>81.503579000000002</v>
      </c>
      <c r="I240" s="5">
        <v>4</v>
      </c>
      <c r="P240">
        <v>2</v>
      </c>
      <c r="Q240" t="str">
        <f>CONCATENATE(C240,E240,G240,I240)</f>
        <v>14</v>
      </c>
    </row>
    <row r="241" spans="1:17" x14ac:dyDescent="0.25">
      <c r="A241">
        <v>240</v>
      </c>
      <c r="F241">
        <v>82.566876000000008</v>
      </c>
      <c r="G241" s="4">
        <v>3</v>
      </c>
      <c r="H241">
        <v>81.519074000000003</v>
      </c>
      <c r="I241" s="5">
        <v>4</v>
      </c>
      <c r="P241">
        <v>2</v>
      </c>
      <c r="Q241" t="str">
        <f>CONCATENATE(C241,E241,G241,I241)</f>
        <v>34</v>
      </c>
    </row>
    <row r="242" spans="1:17" x14ac:dyDescent="0.25">
      <c r="A242">
        <v>241</v>
      </c>
      <c r="F242">
        <v>82.615138000000002</v>
      </c>
      <c r="G242" s="4">
        <v>3</v>
      </c>
      <c r="H242">
        <v>81.525092999999998</v>
      </c>
      <c r="I242" s="5">
        <v>4</v>
      </c>
      <c r="P242">
        <v>2</v>
      </c>
      <c r="Q242" t="str">
        <f>CONCATENATE(C242,E242,G242,I242)</f>
        <v>34</v>
      </c>
    </row>
    <row r="243" spans="1:17" x14ac:dyDescent="0.25">
      <c r="A243">
        <v>242</v>
      </c>
      <c r="F243">
        <v>82.585249000000005</v>
      </c>
      <c r="G243" s="4">
        <v>3</v>
      </c>
      <c r="H243">
        <v>81.514153000000007</v>
      </c>
      <c r="I243" s="5">
        <v>4</v>
      </c>
      <c r="P243">
        <v>2</v>
      </c>
      <c r="Q243" t="str">
        <f>CONCATENATE(C243,E243,G243,I243)</f>
        <v>34</v>
      </c>
    </row>
    <row r="244" spans="1:17" x14ac:dyDescent="0.25">
      <c r="A244">
        <v>243</v>
      </c>
      <c r="F244">
        <v>82.576560000000001</v>
      </c>
      <c r="G244" s="4">
        <v>3</v>
      </c>
      <c r="H244">
        <v>81.52980500000001</v>
      </c>
      <c r="I244" s="5">
        <v>4</v>
      </c>
      <c r="P244">
        <v>2</v>
      </c>
      <c r="Q244" t="str">
        <f>CONCATENATE(C244,E244,G244,I244)</f>
        <v>34</v>
      </c>
    </row>
    <row r="245" spans="1:17" x14ac:dyDescent="0.25">
      <c r="A245">
        <v>244</v>
      </c>
      <c r="F245">
        <v>82.568393000000015</v>
      </c>
      <c r="G245" s="4">
        <v>3</v>
      </c>
      <c r="H245">
        <v>81.524570000000011</v>
      </c>
      <c r="I245" s="5">
        <v>4</v>
      </c>
      <c r="P245">
        <v>2</v>
      </c>
      <c r="Q245" t="str">
        <f>CONCATENATE(C245,E245,G245,I245)</f>
        <v>34</v>
      </c>
    </row>
    <row r="246" spans="1:17" x14ac:dyDescent="0.25">
      <c r="A246">
        <v>245</v>
      </c>
      <c r="F246">
        <v>82.555936000000003</v>
      </c>
      <c r="G246" s="4">
        <v>3</v>
      </c>
      <c r="H246">
        <v>81.532422000000011</v>
      </c>
      <c r="I246" s="5">
        <v>4</v>
      </c>
      <c r="P246">
        <v>2</v>
      </c>
      <c r="Q246" t="str">
        <f>CONCATENATE(C246,E246,G246,I246)</f>
        <v>34</v>
      </c>
    </row>
    <row r="247" spans="1:17" x14ac:dyDescent="0.25">
      <c r="A247">
        <v>246</v>
      </c>
      <c r="F247">
        <v>82.568184000000002</v>
      </c>
      <c r="G247" s="4">
        <v>3</v>
      </c>
      <c r="H247">
        <v>81.574717000000007</v>
      </c>
      <c r="I247" s="5">
        <v>4</v>
      </c>
      <c r="P247">
        <v>2</v>
      </c>
      <c r="Q247" t="str">
        <f>CONCATENATE(C247,E247,G247,I247)</f>
        <v>34</v>
      </c>
    </row>
    <row r="248" spans="1:17" x14ac:dyDescent="0.25">
      <c r="A248">
        <v>247</v>
      </c>
      <c r="D248">
        <v>97.989513000000002</v>
      </c>
      <c r="E248" s="3">
        <v>2</v>
      </c>
      <c r="F248">
        <v>82.528611000000012</v>
      </c>
      <c r="G248" s="4">
        <v>3</v>
      </c>
      <c r="H248">
        <v>81.519964000000002</v>
      </c>
      <c r="I248" s="5">
        <v>4</v>
      </c>
      <c r="P248">
        <v>3</v>
      </c>
      <c r="Q248" t="str">
        <f>CONCATENATE(C248,E248,G248,I248)</f>
        <v>234</v>
      </c>
    </row>
    <row r="249" spans="1:17" x14ac:dyDescent="0.25">
      <c r="A249">
        <v>248</v>
      </c>
      <c r="D249">
        <v>97.960829000000004</v>
      </c>
      <c r="E249" s="3">
        <v>2</v>
      </c>
      <c r="F249">
        <v>82.566876000000008</v>
      </c>
      <c r="G249" s="4">
        <v>3</v>
      </c>
      <c r="P249">
        <v>2</v>
      </c>
      <c r="Q249" t="str">
        <f>CONCATENATE(C249,E249,G249,I249)</f>
        <v>23</v>
      </c>
    </row>
    <row r="250" spans="1:17" x14ac:dyDescent="0.25">
      <c r="A250">
        <v>249</v>
      </c>
      <c r="D250">
        <v>97.983389000000003</v>
      </c>
      <c r="E250" s="3">
        <v>2</v>
      </c>
      <c r="F250">
        <v>82.566876000000008</v>
      </c>
      <c r="G250" s="4">
        <v>3</v>
      </c>
      <c r="P250">
        <v>2</v>
      </c>
      <c r="Q250" t="str">
        <f>CONCATENATE(C250,E250,G250,I250)</f>
        <v>23</v>
      </c>
    </row>
    <row r="251" spans="1:17" x14ac:dyDescent="0.25">
      <c r="A251">
        <v>250</v>
      </c>
      <c r="D251">
        <v>97.988151000000016</v>
      </c>
      <c r="E251" s="3">
        <v>2</v>
      </c>
      <c r="P251">
        <v>1</v>
      </c>
      <c r="Q251" t="str">
        <f>CONCATENATE(C251,E251,G251,I251)</f>
        <v>2</v>
      </c>
    </row>
    <row r="252" spans="1:17" x14ac:dyDescent="0.25">
      <c r="A252">
        <v>251</v>
      </c>
      <c r="D252">
        <v>97.97805000000001</v>
      </c>
      <c r="E252" s="3">
        <v>2</v>
      </c>
      <c r="P252">
        <v>1</v>
      </c>
      <c r="Q252" t="str">
        <f>CONCATENATE(C252,E252,G252,I252)</f>
        <v>2</v>
      </c>
    </row>
    <row r="253" spans="1:17" x14ac:dyDescent="0.25">
      <c r="A253">
        <v>252</v>
      </c>
      <c r="D253">
        <v>97.970251000000005</v>
      </c>
      <c r="E253" s="3">
        <v>2</v>
      </c>
      <c r="P253">
        <v>1</v>
      </c>
      <c r="Q253" t="str">
        <f>CONCATENATE(C253,E253,G253,I253)</f>
        <v>2</v>
      </c>
    </row>
    <row r="254" spans="1:17" x14ac:dyDescent="0.25">
      <c r="A254">
        <v>253</v>
      </c>
      <c r="D254">
        <v>97.976324000000005</v>
      </c>
      <c r="E254" s="3">
        <v>2</v>
      </c>
      <c r="P254">
        <v>1</v>
      </c>
      <c r="Q254" t="str">
        <f>CONCATENATE(C254,E254,G254,I254)</f>
        <v>2</v>
      </c>
    </row>
    <row r="255" spans="1:17" x14ac:dyDescent="0.25">
      <c r="A255">
        <v>254</v>
      </c>
      <c r="B255">
        <v>105.472162</v>
      </c>
      <c r="C255" s="2">
        <v>1</v>
      </c>
      <c r="D255">
        <v>97.995429999999999</v>
      </c>
      <c r="E255" s="3">
        <v>2</v>
      </c>
      <c r="P255">
        <v>2</v>
      </c>
      <c r="Q255" t="str">
        <f>CONCATENATE(C255,E255,G255,I255)</f>
        <v>12</v>
      </c>
    </row>
    <row r="256" spans="1:17" x14ac:dyDescent="0.25">
      <c r="A256">
        <v>255</v>
      </c>
      <c r="B256">
        <v>105.44708800000001</v>
      </c>
      <c r="C256" s="2">
        <v>1</v>
      </c>
      <c r="D256">
        <v>98.04630800000001</v>
      </c>
      <c r="E256" s="3">
        <v>2</v>
      </c>
      <c r="P256">
        <v>2</v>
      </c>
      <c r="Q256" t="str">
        <f>CONCATENATE(C256,E256,G256,I256)</f>
        <v>12</v>
      </c>
    </row>
    <row r="257" spans="1:17" x14ac:dyDescent="0.25">
      <c r="A257">
        <v>256</v>
      </c>
      <c r="B257">
        <v>105.40594300000001</v>
      </c>
      <c r="C257" s="2">
        <v>1</v>
      </c>
      <c r="D257">
        <v>97.989513000000002</v>
      </c>
      <c r="E257" s="3">
        <v>2</v>
      </c>
      <c r="P257">
        <v>2</v>
      </c>
      <c r="Q257" t="str">
        <f>CONCATENATE(C257,E257,G257,I257)</f>
        <v>12</v>
      </c>
    </row>
    <row r="258" spans="1:17" x14ac:dyDescent="0.25">
      <c r="A258">
        <v>257</v>
      </c>
      <c r="B258">
        <v>105.42840000000001</v>
      </c>
      <c r="C258" s="2">
        <v>1</v>
      </c>
      <c r="P258">
        <v>1</v>
      </c>
      <c r="Q258" t="str">
        <f>CONCATENATE(C258,E258,G258,I258)</f>
        <v>1</v>
      </c>
    </row>
    <row r="259" spans="1:17" x14ac:dyDescent="0.25">
      <c r="A259">
        <v>258</v>
      </c>
      <c r="B259">
        <v>105.44080500000001</v>
      </c>
      <c r="C259" s="2">
        <v>1</v>
      </c>
      <c r="P259">
        <v>1</v>
      </c>
      <c r="Q259" t="str">
        <f>CONCATENATE(C259,E259,G259,I259)</f>
        <v>1</v>
      </c>
    </row>
    <row r="260" spans="1:17" x14ac:dyDescent="0.25">
      <c r="A260">
        <v>259</v>
      </c>
      <c r="B260">
        <v>105.41950400000002</v>
      </c>
      <c r="C260" s="2">
        <v>1</v>
      </c>
      <c r="H260">
        <v>100.995619</v>
      </c>
      <c r="I260" s="5">
        <v>4</v>
      </c>
      <c r="P260">
        <v>2</v>
      </c>
      <c r="Q260" t="str">
        <f>CONCATENATE(C260,E260,G260,I260)</f>
        <v>14</v>
      </c>
    </row>
    <row r="261" spans="1:17" x14ac:dyDescent="0.25">
      <c r="A261">
        <v>260</v>
      </c>
      <c r="B261">
        <v>105.380922</v>
      </c>
      <c r="C261" s="2">
        <v>1</v>
      </c>
      <c r="F261">
        <v>101.382868</v>
      </c>
      <c r="G261" s="4">
        <v>3</v>
      </c>
      <c r="H261">
        <v>100.99823500000001</v>
      </c>
      <c r="I261" s="5">
        <v>4</v>
      </c>
      <c r="P261">
        <v>3</v>
      </c>
      <c r="Q261" t="str">
        <f>CONCATENATE(C261,E261,G261,I261)</f>
        <v>134</v>
      </c>
    </row>
    <row r="262" spans="1:17" x14ac:dyDescent="0.25">
      <c r="A262">
        <v>261</v>
      </c>
      <c r="B262">
        <v>105.472162</v>
      </c>
      <c r="C262" s="2">
        <v>1</v>
      </c>
      <c r="F262">
        <v>101.40066700000001</v>
      </c>
      <c r="G262" s="4">
        <v>3</v>
      </c>
      <c r="H262">
        <v>100.95640900000001</v>
      </c>
      <c r="I262" s="5">
        <v>4</v>
      </c>
      <c r="P262">
        <v>3</v>
      </c>
      <c r="Q262" t="str">
        <f>CONCATENATE(C262,E262,G262,I262)</f>
        <v>134</v>
      </c>
    </row>
    <row r="263" spans="1:17" x14ac:dyDescent="0.25">
      <c r="A263">
        <v>262</v>
      </c>
      <c r="F263">
        <v>101.39763200000002</v>
      </c>
      <c r="G263" s="4">
        <v>3</v>
      </c>
      <c r="H263">
        <v>100.94301000000002</v>
      </c>
      <c r="I263" s="5">
        <v>4</v>
      </c>
      <c r="P263">
        <v>2</v>
      </c>
      <c r="Q263" t="str">
        <f>CONCATENATE(C263,E263,G263,I263)</f>
        <v>34</v>
      </c>
    </row>
    <row r="264" spans="1:17" x14ac:dyDescent="0.25">
      <c r="A264">
        <v>263</v>
      </c>
      <c r="F264">
        <v>101.39030200000001</v>
      </c>
      <c r="G264" s="4">
        <v>3</v>
      </c>
      <c r="H264">
        <v>101.05078900000001</v>
      </c>
      <c r="I264" s="5">
        <v>4</v>
      </c>
      <c r="P264">
        <v>2</v>
      </c>
      <c r="Q264" t="str">
        <f>CONCATENATE(C264,E264,G264,I264)</f>
        <v>34</v>
      </c>
    </row>
    <row r="265" spans="1:17" x14ac:dyDescent="0.25">
      <c r="A265">
        <v>264</v>
      </c>
      <c r="F265">
        <v>101.41637</v>
      </c>
      <c r="G265" s="4">
        <v>3</v>
      </c>
      <c r="H265">
        <v>101.060789</v>
      </c>
      <c r="I265" s="5">
        <v>4</v>
      </c>
      <c r="P265">
        <v>2</v>
      </c>
      <c r="Q265" t="str">
        <f>CONCATENATE(C265,E265,G265,I265)</f>
        <v>34</v>
      </c>
    </row>
    <row r="266" spans="1:17" x14ac:dyDescent="0.25">
      <c r="A266">
        <v>265</v>
      </c>
      <c r="F266">
        <v>101.38852300000001</v>
      </c>
      <c r="G266" s="4">
        <v>3</v>
      </c>
      <c r="H266">
        <v>100.99352200000001</v>
      </c>
      <c r="I266" s="5">
        <v>4</v>
      </c>
      <c r="P266">
        <v>2</v>
      </c>
      <c r="Q266" t="str">
        <f>CONCATENATE(C266,E266,G266,I266)</f>
        <v>34</v>
      </c>
    </row>
    <row r="267" spans="1:17" x14ac:dyDescent="0.25">
      <c r="A267">
        <v>266</v>
      </c>
      <c r="F267">
        <v>101.37622200000001</v>
      </c>
      <c r="G267" s="4">
        <v>3</v>
      </c>
      <c r="H267">
        <v>100.95185600000001</v>
      </c>
      <c r="I267" s="5">
        <v>4</v>
      </c>
      <c r="P267">
        <v>2</v>
      </c>
      <c r="Q267" t="str">
        <f>CONCATENATE(C267,E267,G267,I267)</f>
        <v>34</v>
      </c>
    </row>
    <row r="268" spans="1:17" x14ac:dyDescent="0.25">
      <c r="A268">
        <v>267</v>
      </c>
      <c r="F268">
        <v>101.389465</v>
      </c>
      <c r="G268" s="4">
        <v>3</v>
      </c>
      <c r="H268">
        <v>100.97871000000001</v>
      </c>
      <c r="I268" s="5">
        <v>4</v>
      </c>
      <c r="P268">
        <v>2</v>
      </c>
      <c r="Q268" t="str">
        <f>CONCATENATE(C268,E268,G268,I268)</f>
        <v>34</v>
      </c>
    </row>
    <row r="269" spans="1:17" x14ac:dyDescent="0.25">
      <c r="A269">
        <v>268</v>
      </c>
      <c r="F269">
        <v>101.382868</v>
      </c>
      <c r="G269" s="4">
        <v>3</v>
      </c>
      <c r="H269">
        <v>100.995619</v>
      </c>
      <c r="I269" s="5">
        <v>4</v>
      </c>
      <c r="P269">
        <v>2</v>
      </c>
      <c r="Q269" t="str">
        <f>CONCATENATE(C269,E269,G269,I269)</f>
        <v>34</v>
      </c>
    </row>
    <row r="270" spans="1:17" x14ac:dyDescent="0.25">
      <c r="A270">
        <v>269</v>
      </c>
      <c r="F270">
        <v>101.382868</v>
      </c>
      <c r="G270" s="4">
        <v>3</v>
      </c>
      <c r="P270">
        <v>1</v>
      </c>
      <c r="Q270" t="str">
        <f>CONCATENATE(C270,E270,G270,I270)</f>
        <v>3</v>
      </c>
    </row>
    <row r="271" spans="1:17" x14ac:dyDescent="0.25">
      <c r="A271">
        <v>270</v>
      </c>
      <c r="P271">
        <v>0</v>
      </c>
      <c r="Q271" t="str">
        <f>CONCATENATE(C271,E271,G271,I271)</f>
        <v/>
      </c>
    </row>
    <row r="272" spans="1:17" x14ac:dyDescent="0.25">
      <c r="A272">
        <v>271</v>
      </c>
      <c r="P272">
        <v>0</v>
      </c>
      <c r="Q272" t="str">
        <f>CONCATENATE(C272,E272,G272,I272)</f>
        <v/>
      </c>
    </row>
    <row r="273" spans="1:17" x14ac:dyDescent="0.25">
      <c r="A273">
        <v>272</v>
      </c>
      <c r="P273">
        <v>0</v>
      </c>
      <c r="Q273" t="str">
        <f>CONCATENATE(C273,E273,G273,I273)</f>
        <v/>
      </c>
    </row>
    <row r="274" spans="1:17" x14ac:dyDescent="0.25">
      <c r="A274">
        <v>273</v>
      </c>
      <c r="D274">
        <v>125.892652</v>
      </c>
      <c r="E274" s="3">
        <v>2</v>
      </c>
      <c r="P274">
        <v>1</v>
      </c>
      <c r="Q274" t="str">
        <f>CONCATENATE(C274,E274,G274,I274)</f>
        <v>2</v>
      </c>
    </row>
    <row r="275" spans="1:17" x14ac:dyDescent="0.25">
      <c r="A275">
        <v>274</v>
      </c>
      <c r="D275">
        <v>125.9205</v>
      </c>
      <c r="E275" s="3">
        <v>2</v>
      </c>
      <c r="P275">
        <v>1</v>
      </c>
      <c r="Q275" t="str">
        <f>CONCATENATE(C275,E275,G275,I275)</f>
        <v>2</v>
      </c>
    </row>
    <row r="276" spans="1:17" x14ac:dyDescent="0.25">
      <c r="A276">
        <v>275</v>
      </c>
      <c r="D276">
        <v>125.87825600000001</v>
      </c>
      <c r="E276" s="3">
        <v>2</v>
      </c>
      <c r="P276">
        <v>1</v>
      </c>
      <c r="Q276" t="str">
        <f>CONCATENATE(C276,E276,G276,I276)</f>
        <v>2</v>
      </c>
    </row>
    <row r="277" spans="1:17" x14ac:dyDescent="0.25">
      <c r="A277">
        <v>276</v>
      </c>
      <c r="D277">
        <v>125.87699700000002</v>
      </c>
      <c r="E277" s="3">
        <v>2</v>
      </c>
      <c r="P277">
        <v>1</v>
      </c>
      <c r="Q277" t="str">
        <f>CONCATENATE(C277,E277,G277,I277)</f>
        <v>2</v>
      </c>
    </row>
    <row r="278" spans="1:17" x14ac:dyDescent="0.25">
      <c r="A278">
        <v>277</v>
      </c>
      <c r="B278">
        <v>130.613912</v>
      </c>
      <c r="C278" s="2">
        <v>1</v>
      </c>
      <c r="D278">
        <v>125.878309</v>
      </c>
      <c r="E278" s="3">
        <v>2</v>
      </c>
      <c r="P278">
        <v>2</v>
      </c>
      <c r="Q278" t="str">
        <f>CONCATENATE(C278,E278,G278,I278)</f>
        <v>12</v>
      </c>
    </row>
    <row r="279" spans="1:17" x14ac:dyDescent="0.25">
      <c r="A279">
        <v>278</v>
      </c>
      <c r="B279">
        <v>130.547853</v>
      </c>
      <c r="C279" s="2">
        <v>1</v>
      </c>
      <c r="D279">
        <v>125.87914400000001</v>
      </c>
      <c r="E279" s="3">
        <v>2</v>
      </c>
      <c r="P279">
        <v>2</v>
      </c>
      <c r="Q279" t="str">
        <f>CONCATENATE(C279,E279,G279,I279)</f>
        <v>12</v>
      </c>
    </row>
    <row r="280" spans="1:17" x14ac:dyDescent="0.25">
      <c r="A280">
        <v>279</v>
      </c>
      <c r="B280">
        <v>130.50220300000001</v>
      </c>
      <c r="C280" s="2">
        <v>1</v>
      </c>
      <c r="D280">
        <v>125.87464700000001</v>
      </c>
      <c r="E280" s="3">
        <v>2</v>
      </c>
      <c r="P280">
        <v>2</v>
      </c>
      <c r="Q280" t="str">
        <f>CONCATENATE(C280,E280,G280,I280)</f>
        <v>12</v>
      </c>
    </row>
    <row r="281" spans="1:17" x14ac:dyDescent="0.25">
      <c r="A281">
        <v>280</v>
      </c>
      <c r="B281">
        <v>130.49969300000001</v>
      </c>
      <c r="C281" s="2">
        <v>1</v>
      </c>
      <c r="D281">
        <v>125.892652</v>
      </c>
      <c r="E281" s="3">
        <v>2</v>
      </c>
      <c r="P281">
        <v>2</v>
      </c>
      <c r="Q281" t="str">
        <f>CONCATENATE(C281,E281,G281,I281)</f>
        <v>12</v>
      </c>
    </row>
    <row r="282" spans="1:17" x14ac:dyDescent="0.25">
      <c r="A282">
        <v>281</v>
      </c>
      <c r="B282">
        <v>130.46771000000001</v>
      </c>
      <c r="C282" s="2">
        <v>1</v>
      </c>
      <c r="P282">
        <v>1</v>
      </c>
      <c r="Q282" t="str">
        <f>CONCATENATE(C282,E282,G282,I282)</f>
        <v>1</v>
      </c>
    </row>
    <row r="283" spans="1:17" x14ac:dyDescent="0.25">
      <c r="A283">
        <v>282</v>
      </c>
      <c r="B283">
        <v>130.50722999999999</v>
      </c>
      <c r="C283" s="2">
        <v>1</v>
      </c>
      <c r="P283">
        <v>1</v>
      </c>
      <c r="Q283" t="str">
        <f>CONCATENATE(C283,E283,G283,I283)</f>
        <v>1</v>
      </c>
    </row>
    <row r="284" spans="1:17" x14ac:dyDescent="0.25">
      <c r="A284">
        <v>283</v>
      </c>
      <c r="B284">
        <v>130.58915100000002</v>
      </c>
      <c r="C284" s="2">
        <v>1</v>
      </c>
      <c r="H284">
        <v>128.54573600000001</v>
      </c>
      <c r="I284" s="5">
        <v>4</v>
      </c>
      <c r="P284">
        <v>2</v>
      </c>
      <c r="Q284" t="str">
        <f>CONCATENATE(C284,E284,G284,I284)</f>
        <v>14</v>
      </c>
    </row>
    <row r="285" spans="1:17" x14ac:dyDescent="0.25">
      <c r="A285">
        <v>284</v>
      </c>
      <c r="B285">
        <v>130.613912</v>
      </c>
      <c r="C285" s="2">
        <v>1</v>
      </c>
      <c r="H285">
        <v>128.68036800000002</v>
      </c>
      <c r="I285" s="5">
        <v>4</v>
      </c>
      <c r="P285">
        <v>2</v>
      </c>
      <c r="Q285" t="str">
        <f>CONCATENATE(C285,E285,G285,I285)</f>
        <v>14</v>
      </c>
    </row>
    <row r="286" spans="1:17" x14ac:dyDescent="0.25">
      <c r="A286">
        <v>285</v>
      </c>
      <c r="H286">
        <v>128.61028100000001</v>
      </c>
      <c r="I286" s="5">
        <v>4</v>
      </c>
      <c r="P286">
        <v>1</v>
      </c>
      <c r="Q286" t="str">
        <f>CONCATENATE(C286,E286,G286,I286)</f>
        <v>4</v>
      </c>
    </row>
    <row r="287" spans="1:17" x14ac:dyDescent="0.25">
      <c r="A287">
        <v>286</v>
      </c>
      <c r="F287">
        <v>130.026331</v>
      </c>
      <c r="G287" s="4">
        <v>3</v>
      </c>
      <c r="H287">
        <v>128.61211200000002</v>
      </c>
      <c r="I287" s="5">
        <v>4</v>
      </c>
      <c r="P287">
        <v>2</v>
      </c>
      <c r="Q287" t="str">
        <f>CONCATENATE(C287,E287,G287,I287)</f>
        <v>34</v>
      </c>
    </row>
    <row r="288" spans="1:17" x14ac:dyDescent="0.25">
      <c r="A288">
        <v>287</v>
      </c>
      <c r="F288">
        <v>130.03308700000002</v>
      </c>
      <c r="G288" s="4">
        <v>3</v>
      </c>
      <c r="H288">
        <v>128.64995400000001</v>
      </c>
      <c r="I288" s="5">
        <v>4</v>
      </c>
      <c r="P288">
        <v>2</v>
      </c>
      <c r="Q288" t="str">
        <f>CONCATENATE(C288,E288,G288,I288)</f>
        <v>34</v>
      </c>
    </row>
    <row r="289" spans="1:17" x14ac:dyDescent="0.25">
      <c r="A289">
        <v>288</v>
      </c>
      <c r="F289">
        <v>130.06920000000002</v>
      </c>
      <c r="G289" s="4">
        <v>3</v>
      </c>
      <c r="H289">
        <v>128.64592900000002</v>
      </c>
      <c r="I289" s="5">
        <v>4</v>
      </c>
      <c r="P289">
        <v>2</v>
      </c>
      <c r="Q289" t="str">
        <f>CONCATENATE(C289,E289,G289,I289)</f>
        <v>34</v>
      </c>
    </row>
    <row r="290" spans="1:17" x14ac:dyDescent="0.25">
      <c r="A290">
        <v>289</v>
      </c>
      <c r="F290">
        <v>130.11044900000002</v>
      </c>
      <c r="G290" s="4">
        <v>3</v>
      </c>
      <c r="H290">
        <v>128.653097</v>
      </c>
      <c r="I290" s="5">
        <v>4</v>
      </c>
      <c r="P290">
        <v>2</v>
      </c>
      <c r="Q290" t="str">
        <f>CONCATENATE(C290,E290,G290,I290)</f>
        <v>34</v>
      </c>
    </row>
    <row r="291" spans="1:17" x14ac:dyDescent="0.25">
      <c r="A291">
        <v>290</v>
      </c>
      <c r="F291">
        <v>130.148821</v>
      </c>
      <c r="G291" s="4">
        <v>3</v>
      </c>
      <c r="H291">
        <v>128.70952800000001</v>
      </c>
      <c r="I291" s="5">
        <v>4</v>
      </c>
      <c r="P291">
        <v>2</v>
      </c>
      <c r="Q291" t="str">
        <f>CONCATENATE(C291,E291,G291,I291)</f>
        <v>34</v>
      </c>
    </row>
    <row r="292" spans="1:17" x14ac:dyDescent="0.25">
      <c r="A292">
        <v>291</v>
      </c>
      <c r="D292">
        <v>154.295997</v>
      </c>
      <c r="E292" s="3">
        <v>2</v>
      </c>
      <c r="F292">
        <v>130.21561200000002</v>
      </c>
      <c r="G292" s="4">
        <v>3</v>
      </c>
      <c r="H292">
        <v>128.54573600000001</v>
      </c>
      <c r="I292" s="5">
        <v>4</v>
      </c>
      <c r="P292">
        <v>3</v>
      </c>
      <c r="Q292" t="str">
        <f>CONCATENATE(C292,E292,G292,I292)</f>
        <v>234</v>
      </c>
    </row>
    <row r="293" spans="1:17" x14ac:dyDescent="0.25">
      <c r="A293">
        <v>292</v>
      </c>
      <c r="D293">
        <v>154.295997</v>
      </c>
      <c r="E293" s="3">
        <v>2</v>
      </c>
      <c r="F293">
        <v>130.18839</v>
      </c>
      <c r="G293" s="4">
        <v>3</v>
      </c>
      <c r="P293">
        <v>2</v>
      </c>
      <c r="Q293" t="str">
        <f>CONCATENATE(C293,E293,G293,I293)</f>
        <v>23</v>
      </c>
    </row>
    <row r="294" spans="1:17" x14ac:dyDescent="0.25">
      <c r="A294">
        <v>293</v>
      </c>
      <c r="D294">
        <v>154.32479499999999</v>
      </c>
      <c r="E294" s="3">
        <v>2</v>
      </c>
      <c r="F294">
        <v>130.026331</v>
      </c>
      <c r="G294" s="4">
        <v>3</v>
      </c>
      <c r="P294">
        <v>2</v>
      </c>
      <c r="Q294" t="str">
        <f>CONCATENATE(C294,E294,G294,I294)</f>
        <v>23</v>
      </c>
    </row>
    <row r="295" spans="1:17" x14ac:dyDescent="0.25">
      <c r="A295">
        <v>294</v>
      </c>
      <c r="D295">
        <v>154.31900300000001</v>
      </c>
      <c r="E295" s="3">
        <v>2</v>
      </c>
      <c r="P295">
        <v>1</v>
      </c>
      <c r="Q295" t="str">
        <f>CONCATENATE(C295,E295,G295,I295)</f>
        <v>2</v>
      </c>
    </row>
    <row r="296" spans="1:17" x14ac:dyDescent="0.25">
      <c r="A296">
        <v>295</v>
      </c>
      <c r="D296">
        <v>154.31410700000001</v>
      </c>
      <c r="E296" s="3">
        <v>2</v>
      </c>
      <c r="P296">
        <v>1</v>
      </c>
      <c r="Q296" t="str">
        <f>CONCATENATE(C296,E296,G296,I296)</f>
        <v>2</v>
      </c>
    </row>
    <row r="297" spans="1:17" x14ac:dyDescent="0.25">
      <c r="A297">
        <v>296</v>
      </c>
      <c r="D297">
        <v>154.37370200000001</v>
      </c>
      <c r="E297" s="3">
        <v>2</v>
      </c>
      <c r="P297">
        <v>1</v>
      </c>
      <c r="Q297" t="str">
        <f>CONCATENATE(C297,E297,G297,I297)</f>
        <v>2</v>
      </c>
    </row>
    <row r="298" spans="1:17" x14ac:dyDescent="0.25">
      <c r="A298">
        <v>297</v>
      </c>
      <c r="B298">
        <v>157.648854</v>
      </c>
      <c r="C298" s="2">
        <v>1</v>
      </c>
      <c r="D298">
        <v>154.37033199999999</v>
      </c>
      <c r="E298" s="3">
        <v>2</v>
      </c>
      <c r="P298">
        <v>2</v>
      </c>
      <c r="Q298" t="str">
        <f>CONCATENATE(C298,E298,G298,I298)</f>
        <v>12</v>
      </c>
    </row>
    <row r="299" spans="1:17" x14ac:dyDescent="0.25">
      <c r="A299">
        <v>298</v>
      </c>
      <c r="B299">
        <v>157.63069100000001</v>
      </c>
      <c r="C299" s="2">
        <v>1</v>
      </c>
      <c r="D299">
        <v>154.36917399999999</v>
      </c>
      <c r="E299" s="3">
        <v>2</v>
      </c>
      <c r="P299">
        <v>2</v>
      </c>
      <c r="Q299" t="str">
        <f>CONCATENATE(C299,E299,G299,I299)</f>
        <v>12</v>
      </c>
    </row>
    <row r="300" spans="1:17" x14ac:dyDescent="0.25">
      <c r="A300">
        <v>299</v>
      </c>
      <c r="B300">
        <v>157.594998</v>
      </c>
      <c r="C300" s="2">
        <v>1</v>
      </c>
      <c r="D300">
        <v>154.37712299999998</v>
      </c>
      <c r="E300" s="3">
        <v>2</v>
      </c>
      <c r="P300">
        <v>2</v>
      </c>
      <c r="Q300" t="str">
        <f>CONCATENATE(C300,E300,G300,I300)</f>
        <v>12</v>
      </c>
    </row>
    <row r="301" spans="1:17" x14ac:dyDescent="0.25">
      <c r="A301">
        <v>300</v>
      </c>
      <c r="B301">
        <v>157.57651900000002</v>
      </c>
      <c r="C301" s="2">
        <v>1</v>
      </c>
      <c r="D301">
        <v>154.43440100000001</v>
      </c>
      <c r="E301" s="3">
        <v>2</v>
      </c>
      <c r="P301">
        <v>2</v>
      </c>
      <c r="Q301" t="str">
        <f>CONCATENATE(C301,E301,G301,I301)</f>
        <v>12</v>
      </c>
    </row>
    <row r="302" spans="1:17" x14ac:dyDescent="0.25">
      <c r="A302">
        <v>301</v>
      </c>
      <c r="B302">
        <v>157.62632200000002</v>
      </c>
      <c r="C302" s="2">
        <v>1</v>
      </c>
      <c r="D302">
        <v>154.295997</v>
      </c>
      <c r="E302" s="3">
        <v>2</v>
      </c>
      <c r="P302">
        <v>2</v>
      </c>
      <c r="Q302" t="str">
        <f>CONCATENATE(C302,E302,G302,I302)</f>
        <v>12</v>
      </c>
    </row>
    <row r="303" spans="1:17" x14ac:dyDescent="0.25">
      <c r="A303">
        <v>302</v>
      </c>
      <c r="B303">
        <v>157.61373900000001</v>
      </c>
      <c r="C303" s="2">
        <v>1</v>
      </c>
      <c r="P303">
        <v>1</v>
      </c>
      <c r="Q303" t="str">
        <f>CONCATENATE(C303,E303,G303,I303)</f>
        <v>1</v>
      </c>
    </row>
    <row r="304" spans="1:17" x14ac:dyDescent="0.25">
      <c r="A304">
        <v>303</v>
      </c>
      <c r="B304">
        <v>157.540932</v>
      </c>
      <c r="C304" s="2">
        <v>1</v>
      </c>
      <c r="F304">
        <v>155.013181</v>
      </c>
      <c r="G304" s="4">
        <v>3</v>
      </c>
      <c r="P304">
        <v>2</v>
      </c>
      <c r="Q304" t="str">
        <f>CONCATENATE(C304,E304,G304,I304)</f>
        <v>13</v>
      </c>
    </row>
    <row r="305" spans="1:17" x14ac:dyDescent="0.25">
      <c r="A305">
        <v>304</v>
      </c>
      <c r="B305">
        <v>157.489971</v>
      </c>
      <c r="C305" s="2">
        <v>1</v>
      </c>
      <c r="F305">
        <v>154.96601100000001</v>
      </c>
      <c r="G305" s="4">
        <v>3</v>
      </c>
      <c r="P305">
        <v>2</v>
      </c>
      <c r="Q305" t="str">
        <f>CONCATENATE(C305,E305,G305,I305)</f>
        <v>13</v>
      </c>
    </row>
    <row r="306" spans="1:17" x14ac:dyDescent="0.25">
      <c r="A306">
        <v>305</v>
      </c>
      <c r="B306">
        <v>157.648854</v>
      </c>
      <c r="C306" s="2">
        <v>1</v>
      </c>
      <c r="F306">
        <v>155.017866</v>
      </c>
      <c r="G306" s="4">
        <v>3</v>
      </c>
      <c r="P306">
        <v>2</v>
      </c>
      <c r="Q306" t="str">
        <f>CONCATENATE(C306,E306,G306,I306)</f>
        <v>13</v>
      </c>
    </row>
    <row r="307" spans="1:17" x14ac:dyDescent="0.25">
      <c r="A307">
        <v>306</v>
      </c>
      <c r="F307">
        <v>155.075671</v>
      </c>
      <c r="G307" s="4">
        <v>3</v>
      </c>
      <c r="H307">
        <v>156.592795</v>
      </c>
      <c r="I307" s="5">
        <v>4</v>
      </c>
      <c r="P307">
        <v>2</v>
      </c>
      <c r="Q307" t="str">
        <f>CONCATENATE(C307,E307,G307,I307)</f>
        <v>34</v>
      </c>
    </row>
    <row r="308" spans="1:17" x14ac:dyDescent="0.25">
      <c r="A308">
        <v>307</v>
      </c>
      <c r="F308">
        <v>155.097465</v>
      </c>
      <c r="G308" s="4">
        <v>3</v>
      </c>
      <c r="H308">
        <v>156.43480700000001</v>
      </c>
      <c r="I308" s="5">
        <v>4</v>
      </c>
      <c r="P308">
        <v>2</v>
      </c>
      <c r="Q308" t="str">
        <f>CONCATENATE(C308,E308,G308,I308)</f>
        <v>34</v>
      </c>
    </row>
    <row r="309" spans="1:17" x14ac:dyDescent="0.25">
      <c r="A309">
        <v>308</v>
      </c>
      <c r="F309">
        <v>155.0693</v>
      </c>
      <c r="G309" s="4">
        <v>3</v>
      </c>
      <c r="H309">
        <v>156.44017600000001</v>
      </c>
      <c r="I309" s="5">
        <v>4</v>
      </c>
      <c r="P309">
        <v>2</v>
      </c>
      <c r="Q309" t="str">
        <f>CONCATENATE(C309,E309,G309,I309)</f>
        <v>34</v>
      </c>
    </row>
    <row r="310" spans="1:17" x14ac:dyDescent="0.25">
      <c r="A310">
        <v>309</v>
      </c>
      <c r="F310">
        <v>155.06677300000001</v>
      </c>
      <c r="G310" s="4">
        <v>3</v>
      </c>
      <c r="H310">
        <v>156.454285</v>
      </c>
      <c r="I310" s="5">
        <v>4</v>
      </c>
      <c r="P310">
        <v>2</v>
      </c>
      <c r="Q310" t="str">
        <f>CONCATENATE(C310,E310,G310,I310)</f>
        <v>34</v>
      </c>
    </row>
    <row r="311" spans="1:17" x14ac:dyDescent="0.25">
      <c r="A311">
        <v>310</v>
      </c>
      <c r="F311">
        <v>155.055612</v>
      </c>
      <c r="G311" s="4">
        <v>3</v>
      </c>
      <c r="H311">
        <v>156.42185599999999</v>
      </c>
      <c r="I311" s="5">
        <v>4</v>
      </c>
      <c r="P311">
        <v>2</v>
      </c>
      <c r="Q311" t="str">
        <f>CONCATENATE(C311,E311,G311,I311)</f>
        <v>34</v>
      </c>
    </row>
    <row r="312" spans="1:17" x14ac:dyDescent="0.25">
      <c r="A312">
        <v>311</v>
      </c>
      <c r="F312">
        <v>155.013181</v>
      </c>
      <c r="G312" s="4">
        <v>3</v>
      </c>
      <c r="H312">
        <v>156.450706</v>
      </c>
      <c r="I312" s="5">
        <v>4</v>
      </c>
      <c r="P312">
        <v>2</v>
      </c>
      <c r="Q312" t="str">
        <f>CONCATENATE(C312,E312,G312,I312)</f>
        <v>34</v>
      </c>
    </row>
    <row r="313" spans="1:17" x14ac:dyDescent="0.25">
      <c r="A313">
        <v>312</v>
      </c>
      <c r="F313">
        <v>155.013181</v>
      </c>
      <c r="G313" s="4">
        <v>3</v>
      </c>
      <c r="H313">
        <v>156.468763</v>
      </c>
      <c r="I313" s="5">
        <v>4</v>
      </c>
      <c r="P313">
        <v>2</v>
      </c>
      <c r="Q313" t="str">
        <f>CONCATENATE(C313,E313,G313,I313)</f>
        <v>34</v>
      </c>
    </row>
    <row r="314" spans="1:17" x14ac:dyDescent="0.25">
      <c r="A314">
        <v>313</v>
      </c>
      <c r="H314">
        <v>156.592795</v>
      </c>
      <c r="I314" s="5">
        <v>4</v>
      </c>
      <c r="P314">
        <v>1</v>
      </c>
      <c r="Q314" t="str">
        <f>CONCATENATE(C314,E314,G314,I314)</f>
        <v>4</v>
      </c>
    </row>
    <row r="315" spans="1:17" x14ac:dyDescent="0.25">
      <c r="A315">
        <v>314</v>
      </c>
      <c r="P315">
        <v>0</v>
      </c>
      <c r="Q315" t="str">
        <f>CONCATENATE(C315,E315,G315,I315)</f>
        <v/>
      </c>
    </row>
    <row r="316" spans="1:17" x14ac:dyDescent="0.25">
      <c r="A316">
        <v>315</v>
      </c>
      <c r="P316">
        <v>0</v>
      </c>
      <c r="Q316" t="str">
        <f>CONCATENATE(C316,E316,G316,I316)</f>
        <v/>
      </c>
    </row>
    <row r="317" spans="1:17" x14ac:dyDescent="0.25">
      <c r="A317">
        <v>316</v>
      </c>
      <c r="P317">
        <v>0</v>
      </c>
      <c r="Q317" t="str">
        <f>CONCATENATE(C317,E317,G317,I317)</f>
        <v/>
      </c>
    </row>
    <row r="318" spans="1:17" x14ac:dyDescent="0.25">
      <c r="A318">
        <v>317</v>
      </c>
      <c r="D318">
        <v>175.56753600000002</v>
      </c>
      <c r="E318" s="3">
        <v>2</v>
      </c>
      <c r="P318">
        <v>1</v>
      </c>
      <c r="Q318" t="str">
        <f>CONCATENATE(C318,E318,G318,I318)</f>
        <v>2</v>
      </c>
    </row>
    <row r="319" spans="1:17" x14ac:dyDescent="0.25">
      <c r="A319">
        <v>318</v>
      </c>
      <c r="D319">
        <v>175.622286</v>
      </c>
      <c r="E319" s="3">
        <v>2</v>
      </c>
      <c r="P319">
        <v>1</v>
      </c>
      <c r="Q319" t="str">
        <f>CONCATENATE(C319,E319,G319,I319)</f>
        <v>2</v>
      </c>
    </row>
    <row r="320" spans="1:17" x14ac:dyDescent="0.25">
      <c r="A320">
        <v>319</v>
      </c>
      <c r="D320">
        <v>175.58848599999999</v>
      </c>
      <c r="E320" s="3">
        <v>2</v>
      </c>
      <c r="P320">
        <v>1</v>
      </c>
      <c r="Q320" t="str">
        <f>CONCATENATE(C320,E320,G320,I320)</f>
        <v>2</v>
      </c>
    </row>
    <row r="321" spans="1:17" x14ac:dyDescent="0.25">
      <c r="A321">
        <v>320</v>
      </c>
      <c r="D321">
        <v>175.59238299999998</v>
      </c>
      <c r="E321" s="3">
        <v>2</v>
      </c>
      <c r="P321">
        <v>1</v>
      </c>
      <c r="Q321" t="str">
        <f>CONCATENATE(C321,E321,G321,I321)</f>
        <v>2</v>
      </c>
    </row>
    <row r="322" spans="1:17" x14ac:dyDescent="0.25">
      <c r="A322">
        <v>321</v>
      </c>
      <c r="D322">
        <v>175.563481</v>
      </c>
      <c r="E322" s="3">
        <v>2</v>
      </c>
      <c r="P322">
        <v>1</v>
      </c>
      <c r="Q322" t="str">
        <f>CONCATENATE(C322,E322,G322,I322)</f>
        <v>2</v>
      </c>
    </row>
    <row r="323" spans="1:17" x14ac:dyDescent="0.25">
      <c r="A323">
        <v>322</v>
      </c>
      <c r="B323">
        <v>181.10879</v>
      </c>
      <c r="C323" s="2">
        <v>1</v>
      </c>
      <c r="D323">
        <v>175.59496300000001</v>
      </c>
      <c r="E323" s="3">
        <v>2</v>
      </c>
      <c r="P323">
        <v>2</v>
      </c>
      <c r="Q323" t="str">
        <f>CONCATENATE(C323,E323,G323,I323)</f>
        <v>12</v>
      </c>
    </row>
    <row r="324" spans="1:17" x14ac:dyDescent="0.25">
      <c r="A324">
        <v>323</v>
      </c>
      <c r="B324">
        <v>181.09015500000001</v>
      </c>
      <c r="C324" s="2">
        <v>1</v>
      </c>
      <c r="D324">
        <v>175.63323600000001</v>
      </c>
      <c r="E324" s="3">
        <v>2</v>
      </c>
      <c r="P324">
        <v>2</v>
      </c>
      <c r="Q324" t="str">
        <f>CONCATENATE(C324,E324,G324,I324)</f>
        <v>12</v>
      </c>
    </row>
    <row r="325" spans="1:17" x14ac:dyDescent="0.25">
      <c r="A325">
        <v>324</v>
      </c>
      <c r="B325">
        <v>181.13022100000001</v>
      </c>
      <c r="C325" s="2">
        <v>1</v>
      </c>
      <c r="D325">
        <v>175.56753600000002</v>
      </c>
      <c r="E325" s="3">
        <v>2</v>
      </c>
      <c r="P325">
        <v>2</v>
      </c>
      <c r="Q325" t="str">
        <f>CONCATENATE(C325,E325,G325,I325)</f>
        <v>12</v>
      </c>
    </row>
    <row r="326" spans="1:17" x14ac:dyDescent="0.25">
      <c r="A326">
        <v>325</v>
      </c>
      <c r="B326">
        <v>181.10973999999999</v>
      </c>
      <c r="C326" s="2">
        <v>1</v>
      </c>
      <c r="D326">
        <v>175.56753600000002</v>
      </c>
      <c r="E326" s="3">
        <v>2</v>
      </c>
      <c r="P326">
        <v>2</v>
      </c>
      <c r="Q326" t="str">
        <f>CONCATENATE(C326,E326,G326,I326)</f>
        <v>12</v>
      </c>
    </row>
    <row r="327" spans="1:17" x14ac:dyDescent="0.25">
      <c r="A327">
        <v>326</v>
      </c>
      <c r="B327">
        <v>181.08268200000001</v>
      </c>
      <c r="C327" s="2">
        <v>1</v>
      </c>
      <c r="P327">
        <v>1</v>
      </c>
      <c r="Q327" t="str">
        <f>CONCATENATE(C327,E327,G327,I327)</f>
        <v>1</v>
      </c>
    </row>
    <row r="328" spans="1:17" x14ac:dyDescent="0.25">
      <c r="A328">
        <v>327</v>
      </c>
      <c r="B328">
        <v>181.09615500000001</v>
      </c>
      <c r="C328" s="2">
        <v>1</v>
      </c>
      <c r="P328">
        <v>1</v>
      </c>
      <c r="Q328" t="str">
        <f>CONCATENATE(C328,E328,G328,I328)</f>
        <v>1</v>
      </c>
    </row>
    <row r="329" spans="1:17" x14ac:dyDescent="0.25">
      <c r="A329">
        <v>328</v>
      </c>
      <c r="B329">
        <v>181.01882000000001</v>
      </c>
      <c r="C329" s="2">
        <v>1</v>
      </c>
      <c r="P329">
        <v>1</v>
      </c>
      <c r="Q329" t="str">
        <f>CONCATENATE(C329,E329,G329,I329)</f>
        <v>1</v>
      </c>
    </row>
    <row r="330" spans="1:17" x14ac:dyDescent="0.25">
      <c r="A330">
        <v>329</v>
      </c>
      <c r="B330">
        <v>181.10879</v>
      </c>
      <c r="C330" s="2">
        <v>1</v>
      </c>
      <c r="H330">
        <v>179.46594999999999</v>
      </c>
      <c r="I330" s="5">
        <v>4</v>
      </c>
      <c r="P330">
        <v>2</v>
      </c>
      <c r="Q330" t="str">
        <f>CONCATENATE(C330,E330,G330,I330)</f>
        <v>14</v>
      </c>
    </row>
    <row r="331" spans="1:17" x14ac:dyDescent="0.25">
      <c r="A331">
        <v>330</v>
      </c>
      <c r="H331">
        <v>179.463055</v>
      </c>
      <c r="I331" s="5">
        <v>4</v>
      </c>
      <c r="P331">
        <v>1</v>
      </c>
      <c r="Q331" t="str">
        <f>CONCATENATE(C331,E331,G331,I331)</f>
        <v>4</v>
      </c>
    </row>
    <row r="332" spans="1:17" x14ac:dyDescent="0.25">
      <c r="A332">
        <v>331</v>
      </c>
      <c r="F332">
        <v>180.85009200000002</v>
      </c>
      <c r="G332" s="4">
        <v>3</v>
      </c>
      <c r="H332">
        <v>179.488167</v>
      </c>
      <c r="I332" s="5">
        <v>4</v>
      </c>
      <c r="P332">
        <v>2</v>
      </c>
      <c r="Q332" t="str">
        <f>CONCATENATE(C332,E332,G332,I332)</f>
        <v>34</v>
      </c>
    </row>
    <row r="333" spans="1:17" x14ac:dyDescent="0.25">
      <c r="A333">
        <v>332</v>
      </c>
      <c r="F333">
        <v>180.89173700000001</v>
      </c>
      <c r="G333" s="4">
        <v>3</v>
      </c>
      <c r="H333">
        <v>179.48958999999999</v>
      </c>
      <c r="I333" s="5">
        <v>4</v>
      </c>
      <c r="P333">
        <v>2</v>
      </c>
      <c r="Q333" t="str">
        <f>CONCATENATE(C333,E333,G333,I333)</f>
        <v>34</v>
      </c>
    </row>
    <row r="334" spans="1:17" x14ac:dyDescent="0.25">
      <c r="A334">
        <v>333</v>
      </c>
      <c r="F334">
        <v>180.88963200000001</v>
      </c>
      <c r="G334" s="4">
        <v>3</v>
      </c>
      <c r="H334">
        <v>179.52180900000002</v>
      </c>
      <c r="I334" s="5">
        <v>4</v>
      </c>
      <c r="P334">
        <v>2</v>
      </c>
      <c r="Q334" t="str">
        <f>CONCATENATE(C334,E334,G334,I334)</f>
        <v>34</v>
      </c>
    </row>
    <row r="335" spans="1:17" x14ac:dyDescent="0.25">
      <c r="A335">
        <v>334</v>
      </c>
      <c r="F335">
        <v>180.923956</v>
      </c>
      <c r="G335" s="4">
        <v>3</v>
      </c>
      <c r="H335">
        <v>179.44731400000001</v>
      </c>
      <c r="I335" s="5">
        <v>4</v>
      </c>
      <c r="P335">
        <v>2</v>
      </c>
      <c r="Q335" t="str">
        <f>CONCATENATE(C335,E335,G335,I335)</f>
        <v>34</v>
      </c>
    </row>
    <row r="336" spans="1:17" x14ac:dyDescent="0.25">
      <c r="A336">
        <v>335</v>
      </c>
      <c r="F336">
        <v>180.911215</v>
      </c>
      <c r="G336" s="4">
        <v>3</v>
      </c>
      <c r="H336">
        <v>179.42014900000001</v>
      </c>
      <c r="I336" s="5">
        <v>4</v>
      </c>
      <c r="P336">
        <v>2</v>
      </c>
      <c r="Q336" t="str">
        <f>CONCATENATE(C336,E336,G336,I336)</f>
        <v>34</v>
      </c>
    </row>
    <row r="337" spans="1:17" x14ac:dyDescent="0.25">
      <c r="A337">
        <v>336</v>
      </c>
      <c r="F337">
        <v>180.88594699999999</v>
      </c>
      <c r="G337" s="4">
        <v>3</v>
      </c>
      <c r="H337">
        <v>179.45373799999999</v>
      </c>
      <c r="I337" s="5">
        <v>4</v>
      </c>
      <c r="P337">
        <v>2</v>
      </c>
      <c r="Q337" t="str">
        <f>CONCATENATE(C337,E337,G337,I337)</f>
        <v>34</v>
      </c>
    </row>
    <row r="338" spans="1:17" x14ac:dyDescent="0.25">
      <c r="A338">
        <v>337</v>
      </c>
      <c r="D338">
        <v>198.00710900000001</v>
      </c>
      <c r="E338" s="3">
        <v>2</v>
      </c>
      <c r="F338">
        <v>180.83835400000001</v>
      </c>
      <c r="G338" s="4">
        <v>3</v>
      </c>
      <c r="H338">
        <v>179.46594999999999</v>
      </c>
      <c r="I338" s="5">
        <v>4</v>
      </c>
      <c r="P338">
        <v>3</v>
      </c>
      <c r="Q338" t="str">
        <f>CONCATENATE(C338,E338,G338,I338)</f>
        <v>234</v>
      </c>
    </row>
    <row r="339" spans="1:17" x14ac:dyDescent="0.25">
      <c r="A339">
        <v>338</v>
      </c>
      <c r="D339">
        <v>198.04564500000001</v>
      </c>
      <c r="E339" s="3">
        <v>2</v>
      </c>
      <c r="F339">
        <v>180.88057499999999</v>
      </c>
      <c r="G339" s="4">
        <v>3</v>
      </c>
      <c r="P339">
        <v>2</v>
      </c>
      <c r="Q339" t="str">
        <f>CONCATENATE(C339,E339,G339,I339)</f>
        <v>23</v>
      </c>
    </row>
    <row r="340" spans="1:17" x14ac:dyDescent="0.25">
      <c r="A340">
        <v>339</v>
      </c>
      <c r="D340">
        <v>198.007159</v>
      </c>
      <c r="E340" s="3">
        <v>2</v>
      </c>
      <c r="F340">
        <v>180.85009200000002</v>
      </c>
      <c r="G340" s="4">
        <v>3</v>
      </c>
      <c r="P340">
        <v>2</v>
      </c>
      <c r="Q340" t="str">
        <f>CONCATENATE(C340,E340,G340,I340)</f>
        <v>23</v>
      </c>
    </row>
    <row r="341" spans="1:17" x14ac:dyDescent="0.25">
      <c r="A341">
        <v>340</v>
      </c>
      <c r="D341">
        <v>198.007319</v>
      </c>
      <c r="E341" s="3">
        <v>2</v>
      </c>
      <c r="P341">
        <v>1</v>
      </c>
      <c r="Q341" t="str">
        <f>CONCATENATE(C341,E341,G341,I341)</f>
        <v>2</v>
      </c>
    </row>
    <row r="342" spans="1:17" x14ac:dyDescent="0.25">
      <c r="A342">
        <v>341</v>
      </c>
      <c r="D342">
        <v>197.98336599999999</v>
      </c>
      <c r="E342" s="3">
        <v>2</v>
      </c>
      <c r="P342">
        <v>1</v>
      </c>
      <c r="Q342" t="str">
        <f>CONCATENATE(C342,E342,G342,I342)</f>
        <v>2</v>
      </c>
    </row>
    <row r="343" spans="1:17" x14ac:dyDescent="0.25">
      <c r="A343">
        <v>342</v>
      </c>
      <c r="D343">
        <v>198.025744</v>
      </c>
      <c r="E343" s="3">
        <v>2</v>
      </c>
      <c r="P343">
        <v>1</v>
      </c>
      <c r="Q343" t="str">
        <f>CONCATENATE(C343,E343,G343,I343)</f>
        <v>2</v>
      </c>
    </row>
    <row r="344" spans="1:17" x14ac:dyDescent="0.25">
      <c r="A344">
        <v>343</v>
      </c>
      <c r="D344">
        <v>198.01558499999999</v>
      </c>
      <c r="E344" s="3">
        <v>2</v>
      </c>
      <c r="P344">
        <v>1</v>
      </c>
      <c r="Q344" t="str">
        <f>CONCATENATE(C344,E344,G344,I344)</f>
        <v>2</v>
      </c>
    </row>
    <row r="345" spans="1:17" x14ac:dyDescent="0.25">
      <c r="A345">
        <v>344</v>
      </c>
      <c r="D345">
        <v>198.05611999999999</v>
      </c>
      <c r="E345" s="3">
        <v>2</v>
      </c>
      <c r="P345">
        <v>1</v>
      </c>
      <c r="Q345" t="str">
        <f>CONCATENATE(C345,E345,G345,I345)</f>
        <v>2</v>
      </c>
    </row>
    <row r="346" spans="1:17" x14ac:dyDescent="0.25">
      <c r="A346">
        <v>345</v>
      </c>
      <c r="D346">
        <v>198.113032</v>
      </c>
      <c r="E346" s="3">
        <v>2</v>
      </c>
      <c r="P346">
        <v>1</v>
      </c>
      <c r="Q346" t="str">
        <f>CONCATENATE(C346,E346,G346,I346)</f>
        <v>2</v>
      </c>
    </row>
    <row r="347" spans="1:17" x14ac:dyDescent="0.25">
      <c r="A347">
        <v>346</v>
      </c>
      <c r="B347">
        <v>206.84331299999999</v>
      </c>
      <c r="C347" s="2">
        <v>1</v>
      </c>
      <c r="D347">
        <v>198.00710900000001</v>
      </c>
      <c r="E347" s="3">
        <v>2</v>
      </c>
      <c r="P347">
        <v>2</v>
      </c>
      <c r="Q347" t="str">
        <f>CONCATENATE(C347,E347,G347,I347)</f>
        <v>12</v>
      </c>
    </row>
    <row r="348" spans="1:17" x14ac:dyDescent="0.25">
      <c r="A348">
        <v>347</v>
      </c>
      <c r="B348">
        <v>206.78450599999999</v>
      </c>
      <c r="C348" s="2">
        <v>1</v>
      </c>
      <c r="P348">
        <v>1</v>
      </c>
      <c r="Q348" t="str">
        <f>CONCATENATE(C348,E348,G348,I348)</f>
        <v>1</v>
      </c>
    </row>
    <row r="349" spans="1:17" x14ac:dyDescent="0.25">
      <c r="A349">
        <v>348</v>
      </c>
      <c r="B349">
        <v>206.80698599999999</v>
      </c>
      <c r="C349" s="2">
        <v>1</v>
      </c>
      <c r="P349">
        <v>1</v>
      </c>
      <c r="Q349" t="str">
        <f>CONCATENATE(C349,E349,G349,I349)</f>
        <v>1</v>
      </c>
    </row>
    <row r="350" spans="1:17" x14ac:dyDescent="0.25">
      <c r="A350">
        <v>349</v>
      </c>
      <c r="B350">
        <v>206.77998199999999</v>
      </c>
      <c r="C350" s="2">
        <v>1</v>
      </c>
      <c r="P350">
        <v>1</v>
      </c>
      <c r="Q350" t="str">
        <f>CONCATENATE(C350,E350,G350,I350)</f>
        <v>1</v>
      </c>
    </row>
    <row r="351" spans="1:17" x14ac:dyDescent="0.25">
      <c r="A351">
        <v>350</v>
      </c>
      <c r="B351">
        <v>206.799509</v>
      </c>
      <c r="C351" s="2">
        <v>1</v>
      </c>
      <c r="H351">
        <v>201.316374</v>
      </c>
      <c r="I351" s="5">
        <v>4</v>
      </c>
      <c r="P351">
        <v>2</v>
      </c>
      <c r="Q351" t="str">
        <f>CONCATENATE(C351,E351,G351,I351)</f>
        <v>14</v>
      </c>
    </row>
    <row r="352" spans="1:17" x14ac:dyDescent="0.25">
      <c r="A352">
        <v>351</v>
      </c>
      <c r="B352">
        <v>206.75434000000001</v>
      </c>
      <c r="C352" s="2">
        <v>1</v>
      </c>
      <c r="F352">
        <v>203.855231</v>
      </c>
      <c r="G352" s="4">
        <v>3</v>
      </c>
      <c r="H352">
        <v>201.32711599999999</v>
      </c>
      <c r="I352" s="5">
        <v>4</v>
      </c>
      <c r="P352">
        <v>3</v>
      </c>
      <c r="Q352" t="str">
        <f>CONCATENATE(C352,E352,G352,I352)</f>
        <v>134</v>
      </c>
    </row>
    <row r="353" spans="1:17" x14ac:dyDescent="0.25">
      <c r="A353">
        <v>352</v>
      </c>
      <c r="B353">
        <v>206.704016</v>
      </c>
      <c r="C353" s="2">
        <v>1</v>
      </c>
      <c r="F353">
        <v>203.950838</v>
      </c>
      <c r="G353" s="4">
        <v>3</v>
      </c>
      <c r="H353">
        <v>201.37407100000001</v>
      </c>
      <c r="I353" s="5">
        <v>4</v>
      </c>
      <c r="P353">
        <v>3</v>
      </c>
      <c r="Q353" t="str">
        <f>CONCATENATE(C353,E353,G353,I353)</f>
        <v>134</v>
      </c>
    </row>
    <row r="354" spans="1:17" x14ac:dyDescent="0.25">
      <c r="A354">
        <v>353</v>
      </c>
      <c r="B354">
        <v>206.84331299999999</v>
      </c>
      <c r="C354" s="2">
        <v>1</v>
      </c>
      <c r="F354">
        <v>203.97626</v>
      </c>
      <c r="G354" s="4">
        <v>3</v>
      </c>
      <c r="H354">
        <v>201.34474800000001</v>
      </c>
      <c r="I354" s="5">
        <v>4</v>
      </c>
      <c r="P354">
        <v>3</v>
      </c>
      <c r="Q354" t="str">
        <f>CONCATENATE(C354,E354,G354,I354)</f>
        <v>134</v>
      </c>
    </row>
    <row r="355" spans="1:17" x14ac:dyDescent="0.25">
      <c r="A355">
        <v>354</v>
      </c>
      <c r="F355">
        <v>203.953203</v>
      </c>
      <c r="G355" s="4">
        <v>3</v>
      </c>
      <c r="H355">
        <v>201.36385899999999</v>
      </c>
      <c r="I355" s="5">
        <v>4</v>
      </c>
      <c r="P355">
        <v>2</v>
      </c>
      <c r="Q355" t="str">
        <f>CONCATENATE(C355,E355,G355,I355)</f>
        <v>34</v>
      </c>
    </row>
    <row r="356" spans="1:17" x14ac:dyDescent="0.25">
      <c r="A356">
        <v>355</v>
      </c>
      <c r="F356">
        <v>203.95394400000001</v>
      </c>
      <c r="G356" s="4">
        <v>3</v>
      </c>
      <c r="H356">
        <v>201.40450100000001</v>
      </c>
      <c r="I356" s="5">
        <v>4</v>
      </c>
      <c r="P356">
        <v>2</v>
      </c>
      <c r="Q356" t="str">
        <f>CONCATENATE(C356,E356,G356,I356)</f>
        <v>34</v>
      </c>
    </row>
    <row r="357" spans="1:17" x14ac:dyDescent="0.25">
      <c r="A357">
        <v>356</v>
      </c>
      <c r="F357">
        <v>203.95973000000001</v>
      </c>
      <c r="G357" s="4">
        <v>3</v>
      </c>
      <c r="H357">
        <v>201.329272</v>
      </c>
      <c r="I357" s="5">
        <v>4</v>
      </c>
      <c r="P357">
        <v>2</v>
      </c>
      <c r="Q357" t="str">
        <f>CONCATENATE(C357,E357,G357,I357)</f>
        <v>34</v>
      </c>
    </row>
    <row r="358" spans="1:17" x14ac:dyDescent="0.25">
      <c r="A358">
        <v>357</v>
      </c>
      <c r="F358">
        <v>203.93619799999999</v>
      </c>
      <c r="G358" s="4">
        <v>3</v>
      </c>
      <c r="H358">
        <v>201.26325400000002</v>
      </c>
      <c r="I358" s="5">
        <v>4</v>
      </c>
      <c r="P358">
        <v>2</v>
      </c>
      <c r="Q358" t="str">
        <f>CONCATENATE(C358,E358,G358,I358)</f>
        <v>34</v>
      </c>
    </row>
    <row r="359" spans="1:17" x14ac:dyDescent="0.25">
      <c r="A359">
        <v>358</v>
      </c>
      <c r="F359">
        <v>203.942465</v>
      </c>
      <c r="G359" s="4">
        <v>3</v>
      </c>
      <c r="H359">
        <v>201.316374</v>
      </c>
      <c r="I359" s="5">
        <v>4</v>
      </c>
      <c r="P359">
        <v>2</v>
      </c>
      <c r="Q359" t="str">
        <f>CONCATENATE(C359,E359,G359,I359)</f>
        <v>34</v>
      </c>
    </row>
    <row r="360" spans="1:17" x14ac:dyDescent="0.25">
      <c r="A360">
        <v>359</v>
      </c>
      <c r="F360">
        <v>203.94056900000001</v>
      </c>
      <c r="G360" s="4">
        <v>3</v>
      </c>
      <c r="P360">
        <v>1</v>
      </c>
      <c r="Q360" t="str">
        <f>CONCATENATE(C360,E360,G360,I360)</f>
        <v>3</v>
      </c>
    </row>
    <row r="361" spans="1:17" x14ac:dyDescent="0.25">
      <c r="A361">
        <v>360</v>
      </c>
      <c r="D361">
        <v>219.56994700000001</v>
      </c>
      <c r="E361" s="3">
        <v>2</v>
      </c>
      <c r="F361">
        <v>203.855231</v>
      </c>
      <c r="G361" s="4">
        <v>3</v>
      </c>
      <c r="P361">
        <v>2</v>
      </c>
      <c r="Q361" t="str">
        <f>CONCATENATE(C361,E361,G361,I361)</f>
        <v>23</v>
      </c>
    </row>
    <row r="362" spans="1:17" x14ac:dyDescent="0.25">
      <c r="A362">
        <v>361</v>
      </c>
      <c r="D362">
        <v>219.575028</v>
      </c>
      <c r="E362" s="3">
        <v>2</v>
      </c>
      <c r="F362">
        <v>203.855231</v>
      </c>
      <c r="G362" s="4">
        <v>3</v>
      </c>
      <c r="P362">
        <v>2</v>
      </c>
      <c r="Q362" t="str">
        <f>CONCATENATE(C362,E362,G362,I362)</f>
        <v>23</v>
      </c>
    </row>
    <row r="363" spans="1:17" x14ac:dyDescent="0.25">
      <c r="A363">
        <v>362</v>
      </c>
      <c r="D363">
        <v>219.58304200000001</v>
      </c>
      <c r="E363" s="3">
        <v>2</v>
      </c>
      <c r="P363">
        <v>1</v>
      </c>
      <c r="Q363" t="str">
        <f>CONCATENATE(C363,E363,G363,I363)</f>
        <v>2</v>
      </c>
    </row>
    <row r="364" spans="1:17" x14ac:dyDescent="0.25">
      <c r="A364">
        <v>363</v>
      </c>
      <c r="D364">
        <v>219.54899399999999</v>
      </c>
      <c r="E364" s="3">
        <v>2</v>
      </c>
      <c r="P364">
        <v>1</v>
      </c>
      <c r="Q364" t="str">
        <f>CONCATENATE(C364,E364,G364,I364)</f>
        <v>2</v>
      </c>
    </row>
    <row r="365" spans="1:17" x14ac:dyDescent="0.25">
      <c r="A365">
        <v>364</v>
      </c>
      <c r="D365">
        <v>219.54883699999999</v>
      </c>
      <c r="E365" s="3">
        <v>2</v>
      </c>
      <c r="P365">
        <v>1</v>
      </c>
      <c r="Q365" t="str">
        <f>CONCATENATE(C365,E365,G365,I365)</f>
        <v>2</v>
      </c>
    </row>
    <row r="366" spans="1:17" x14ac:dyDescent="0.25">
      <c r="A366">
        <v>365</v>
      </c>
      <c r="D366">
        <v>219.56889899999999</v>
      </c>
      <c r="E366" s="3">
        <v>2</v>
      </c>
      <c r="P366">
        <v>1</v>
      </c>
      <c r="Q366" t="str">
        <f>CONCATENATE(C366,E366,G366,I366)</f>
        <v>2</v>
      </c>
    </row>
    <row r="367" spans="1:17" x14ac:dyDescent="0.25">
      <c r="A367">
        <v>366</v>
      </c>
      <c r="D367">
        <v>219.56135599999999</v>
      </c>
      <c r="E367" s="3">
        <v>2</v>
      </c>
      <c r="P367">
        <v>1</v>
      </c>
      <c r="Q367" t="str">
        <f>CONCATENATE(C367,E367,G367,I367)</f>
        <v>2</v>
      </c>
    </row>
    <row r="368" spans="1:17" x14ac:dyDescent="0.25">
      <c r="A368">
        <v>367</v>
      </c>
      <c r="D368">
        <v>219.56994700000001</v>
      </c>
      <c r="E368" s="3">
        <v>2</v>
      </c>
      <c r="P368">
        <v>1</v>
      </c>
      <c r="Q368" t="str">
        <f>CONCATENATE(C368,E368,G368,I368)</f>
        <v>2</v>
      </c>
    </row>
    <row r="369" spans="1:17" x14ac:dyDescent="0.25">
      <c r="A369">
        <v>368</v>
      </c>
      <c r="B369">
        <v>227.36367899999999</v>
      </c>
      <c r="C369" s="2">
        <v>1</v>
      </c>
      <c r="D369">
        <v>219.56994700000001</v>
      </c>
      <c r="E369" s="3">
        <v>2</v>
      </c>
      <c r="P369">
        <v>2</v>
      </c>
      <c r="Q369" t="str">
        <f>CONCATENATE(C369,E369,G369,I369)</f>
        <v>12</v>
      </c>
    </row>
    <row r="370" spans="1:17" x14ac:dyDescent="0.25">
      <c r="A370">
        <v>369</v>
      </c>
      <c r="B370">
        <v>227.35639699999999</v>
      </c>
      <c r="C370" s="2">
        <v>1</v>
      </c>
      <c r="P370">
        <v>1</v>
      </c>
      <c r="Q370" t="str">
        <f>CONCATENATE(C370,E370,G370,I370)</f>
        <v>1</v>
      </c>
    </row>
    <row r="371" spans="1:17" x14ac:dyDescent="0.25">
      <c r="A371">
        <v>370</v>
      </c>
      <c r="B371">
        <v>227.35273000000001</v>
      </c>
      <c r="C371" s="2">
        <v>1</v>
      </c>
      <c r="P371">
        <v>1</v>
      </c>
      <c r="Q371" t="str">
        <f>CONCATENATE(C371,E371,G371,I371)</f>
        <v>1</v>
      </c>
    </row>
    <row r="372" spans="1:17" x14ac:dyDescent="0.25">
      <c r="A372">
        <v>371</v>
      </c>
      <c r="B372">
        <v>227.36315400000001</v>
      </c>
      <c r="C372" s="2">
        <v>1</v>
      </c>
      <c r="P372">
        <v>1</v>
      </c>
      <c r="Q372" t="str">
        <f>CONCATENATE(C372,E372,G372,I372)</f>
        <v>1</v>
      </c>
    </row>
    <row r="373" spans="1:17" x14ac:dyDescent="0.25">
      <c r="A373">
        <v>372</v>
      </c>
      <c r="B373">
        <v>227.34188699999999</v>
      </c>
      <c r="C373" s="2">
        <v>1</v>
      </c>
      <c r="H373">
        <v>221.30584500000001</v>
      </c>
      <c r="I373" s="5">
        <v>4</v>
      </c>
      <c r="P373">
        <v>2</v>
      </c>
      <c r="Q373" t="str">
        <f>CONCATENATE(C373,E373,G373,I373)</f>
        <v>14</v>
      </c>
    </row>
    <row r="374" spans="1:17" x14ac:dyDescent="0.25">
      <c r="A374">
        <v>373</v>
      </c>
      <c r="B374">
        <v>227.378973</v>
      </c>
      <c r="C374" s="2">
        <v>1</v>
      </c>
      <c r="H374">
        <v>221.266873</v>
      </c>
      <c r="I374" s="5">
        <v>4</v>
      </c>
      <c r="P374">
        <v>2</v>
      </c>
      <c r="Q374" t="str">
        <f>CONCATENATE(C374,E374,G374,I374)</f>
        <v>14</v>
      </c>
    </row>
    <row r="375" spans="1:17" x14ac:dyDescent="0.25">
      <c r="A375">
        <v>374</v>
      </c>
      <c r="B375">
        <v>227.367816</v>
      </c>
      <c r="C375" s="2">
        <v>1</v>
      </c>
      <c r="H375">
        <v>221.298563</v>
      </c>
      <c r="I375" s="5">
        <v>4</v>
      </c>
      <c r="P375">
        <v>2</v>
      </c>
      <c r="Q375" t="str">
        <f>CONCATENATE(C375,E375,G375,I375)</f>
        <v>14</v>
      </c>
    </row>
    <row r="376" spans="1:17" x14ac:dyDescent="0.25">
      <c r="A376">
        <v>375</v>
      </c>
      <c r="B376">
        <v>227.28861599999999</v>
      </c>
      <c r="C376" s="2">
        <v>1</v>
      </c>
      <c r="H376">
        <v>221.30443</v>
      </c>
      <c r="I376" s="5">
        <v>4</v>
      </c>
      <c r="P376">
        <v>2</v>
      </c>
      <c r="Q376" t="str">
        <f>CONCATENATE(C376,E376,G376,I376)</f>
        <v>14</v>
      </c>
    </row>
    <row r="377" spans="1:17" x14ac:dyDescent="0.25">
      <c r="A377">
        <v>376</v>
      </c>
      <c r="B377">
        <v>227.19768300000001</v>
      </c>
      <c r="C377" s="2">
        <v>1</v>
      </c>
      <c r="F377">
        <v>223.85584299999999</v>
      </c>
      <c r="G377" s="4">
        <v>3</v>
      </c>
      <c r="H377">
        <v>221.30374900000001</v>
      </c>
      <c r="I377" s="5">
        <v>4</v>
      </c>
      <c r="P377">
        <v>3</v>
      </c>
      <c r="Q377" t="str">
        <f>CONCATENATE(C377,E377,G377,I377)</f>
        <v>134</v>
      </c>
    </row>
    <row r="378" spans="1:17" x14ac:dyDescent="0.25">
      <c r="A378">
        <v>377</v>
      </c>
      <c r="B378">
        <v>227.36367899999999</v>
      </c>
      <c r="C378" s="2">
        <v>1</v>
      </c>
      <c r="F378">
        <v>223.84960999999998</v>
      </c>
      <c r="G378" s="4">
        <v>3</v>
      </c>
      <c r="H378">
        <v>221.290706</v>
      </c>
      <c r="I378" s="5">
        <v>4</v>
      </c>
      <c r="P378">
        <v>3</v>
      </c>
      <c r="Q378" t="str">
        <f>CONCATENATE(C378,E378,G378,I378)</f>
        <v>134</v>
      </c>
    </row>
    <row r="379" spans="1:17" x14ac:dyDescent="0.25">
      <c r="A379">
        <v>378</v>
      </c>
      <c r="F379">
        <v>223.89748599999999</v>
      </c>
      <c r="G379" s="4">
        <v>3</v>
      </c>
      <c r="H379">
        <v>221.29201599999999</v>
      </c>
      <c r="I379" s="5">
        <v>4</v>
      </c>
      <c r="P379">
        <v>2</v>
      </c>
      <c r="Q379" t="str">
        <f>CONCATENATE(C379,E379,G379,I379)</f>
        <v>34</v>
      </c>
    </row>
    <row r="380" spans="1:17" x14ac:dyDescent="0.25">
      <c r="A380">
        <v>379</v>
      </c>
      <c r="F380">
        <v>223.860557</v>
      </c>
      <c r="G380" s="4">
        <v>3</v>
      </c>
      <c r="H380">
        <v>221.295368</v>
      </c>
      <c r="I380" s="5">
        <v>4</v>
      </c>
      <c r="P380">
        <v>2</v>
      </c>
      <c r="Q380" t="str">
        <f>CONCATENATE(C380,E380,G380,I380)</f>
        <v>34</v>
      </c>
    </row>
    <row r="381" spans="1:17" x14ac:dyDescent="0.25">
      <c r="A381">
        <v>380</v>
      </c>
      <c r="D381">
        <v>237.84983099999999</v>
      </c>
      <c r="E381" s="3">
        <v>2</v>
      </c>
      <c r="F381">
        <v>223.85448099999999</v>
      </c>
      <c r="G381" s="4">
        <v>3</v>
      </c>
      <c r="H381">
        <v>221.264307</v>
      </c>
      <c r="I381" s="5">
        <v>4</v>
      </c>
      <c r="P381">
        <v>3</v>
      </c>
      <c r="Q381" t="str">
        <f>CONCATENATE(C381,E381,G381,I381)</f>
        <v>234</v>
      </c>
    </row>
    <row r="382" spans="1:17" x14ac:dyDescent="0.25">
      <c r="A382">
        <v>381</v>
      </c>
      <c r="D382">
        <v>237.8854</v>
      </c>
      <c r="E382" s="3">
        <v>2</v>
      </c>
      <c r="F382">
        <v>223.82315800000001</v>
      </c>
      <c r="G382" s="4">
        <v>3</v>
      </c>
      <c r="H382">
        <v>221.30584500000001</v>
      </c>
      <c r="I382" s="5">
        <v>4</v>
      </c>
      <c r="P382">
        <v>3</v>
      </c>
      <c r="Q382" t="str">
        <f>CONCATENATE(C382,E382,G382,I382)</f>
        <v>234</v>
      </c>
    </row>
    <row r="383" spans="1:17" x14ac:dyDescent="0.25">
      <c r="A383">
        <v>382</v>
      </c>
      <c r="D383">
        <v>237.84689800000001</v>
      </c>
      <c r="E383" s="3">
        <v>2</v>
      </c>
      <c r="F383">
        <v>223.75191999999998</v>
      </c>
      <c r="G383" s="4">
        <v>3</v>
      </c>
      <c r="H383">
        <v>221.30584500000001</v>
      </c>
      <c r="I383" s="5">
        <v>4</v>
      </c>
      <c r="P383">
        <v>3</v>
      </c>
      <c r="Q383" t="str">
        <f>CONCATENATE(C383,E383,G383,I383)</f>
        <v>234</v>
      </c>
    </row>
    <row r="384" spans="1:17" x14ac:dyDescent="0.25">
      <c r="A384">
        <v>383</v>
      </c>
      <c r="D384">
        <v>237.814528</v>
      </c>
      <c r="E384" s="3">
        <v>2</v>
      </c>
      <c r="F384">
        <v>223.689797</v>
      </c>
      <c r="G384" s="4">
        <v>3</v>
      </c>
      <c r="P384">
        <v>2</v>
      </c>
      <c r="Q384" t="str">
        <f>CONCATENATE(C384,E384,G384,I384)</f>
        <v>23</v>
      </c>
    </row>
    <row r="385" spans="1:17" x14ac:dyDescent="0.25">
      <c r="A385">
        <v>384</v>
      </c>
      <c r="D385">
        <v>237.800803</v>
      </c>
      <c r="E385" s="3">
        <v>2</v>
      </c>
      <c r="F385">
        <v>223.692992</v>
      </c>
      <c r="G385" s="4">
        <v>3</v>
      </c>
      <c r="P385">
        <v>2</v>
      </c>
      <c r="Q385" t="str">
        <f>CONCATENATE(C385,E385,G385,I385)</f>
        <v>23</v>
      </c>
    </row>
    <row r="386" spans="1:17" x14ac:dyDescent="0.25">
      <c r="A386">
        <v>385</v>
      </c>
      <c r="D386">
        <v>237.81290300000001</v>
      </c>
      <c r="E386" s="3">
        <v>2</v>
      </c>
      <c r="F386">
        <v>223.65517299999999</v>
      </c>
      <c r="G386" s="4">
        <v>3</v>
      </c>
      <c r="P386">
        <v>2</v>
      </c>
      <c r="Q386" t="str">
        <f>CONCATENATE(C386,E386,G386,I386)</f>
        <v>23</v>
      </c>
    </row>
    <row r="387" spans="1:17" x14ac:dyDescent="0.25">
      <c r="A387">
        <v>386</v>
      </c>
      <c r="D387">
        <v>237.831132</v>
      </c>
      <c r="E387" s="3">
        <v>2</v>
      </c>
      <c r="F387">
        <v>223.85584299999999</v>
      </c>
      <c r="G387" s="4">
        <v>3</v>
      </c>
      <c r="P387">
        <v>2</v>
      </c>
      <c r="Q387" t="str">
        <f>CONCATENATE(C387,E387,G387,I387)</f>
        <v>23</v>
      </c>
    </row>
    <row r="388" spans="1:17" x14ac:dyDescent="0.25">
      <c r="A388">
        <v>387</v>
      </c>
      <c r="D388">
        <v>237.82914199999999</v>
      </c>
      <c r="E388" s="3">
        <v>2</v>
      </c>
      <c r="P388">
        <v>1</v>
      </c>
      <c r="Q388" t="str">
        <f>CONCATENATE(C388,E388,G388,I388)</f>
        <v>2</v>
      </c>
    </row>
    <row r="389" spans="1:17" x14ac:dyDescent="0.25">
      <c r="A389">
        <v>388</v>
      </c>
      <c r="D389">
        <v>237.850199</v>
      </c>
      <c r="E389" s="3">
        <v>2</v>
      </c>
      <c r="P389">
        <v>1</v>
      </c>
      <c r="Q389" t="str">
        <f>CONCATENATE(C389,E389,G389,I389)</f>
        <v>2</v>
      </c>
    </row>
    <row r="390" spans="1:17" x14ac:dyDescent="0.25">
      <c r="A390">
        <v>389</v>
      </c>
      <c r="D390">
        <v>237.84228999999999</v>
      </c>
      <c r="E390" s="3">
        <v>2</v>
      </c>
      <c r="P390">
        <v>1</v>
      </c>
      <c r="Q390" t="str">
        <f>CONCATENATE(C390,E390,G390,I390)</f>
        <v>2</v>
      </c>
    </row>
    <row r="391" spans="1:17" x14ac:dyDescent="0.25">
      <c r="A391">
        <v>390</v>
      </c>
      <c r="D391">
        <v>237.85836900000001</v>
      </c>
      <c r="E391" s="3">
        <v>2</v>
      </c>
      <c r="P391">
        <v>1</v>
      </c>
      <c r="Q391" t="str">
        <f>CONCATENATE(C391,E391,G391,I391)</f>
        <v>2</v>
      </c>
    </row>
    <row r="392" spans="1:17" x14ac:dyDescent="0.25">
      <c r="A392">
        <v>391</v>
      </c>
      <c r="B392">
        <v>245.236514</v>
      </c>
      <c r="C392" s="2">
        <v>1</v>
      </c>
      <c r="D392">
        <v>237.89383000000001</v>
      </c>
      <c r="E392" s="3">
        <v>2</v>
      </c>
      <c r="P392">
        <v>2</v>
      </c>
      <c r="Q392" t="str">
        <f>CONCATENATE(C392,E392,G392,I392)</f>
        <v>12</v>
      </c>
    </row>
    <row r="393" spans="1:17" x14ac:dyDescent="0.25">
      <c r="A393">
        <v>392</v>
      </c>
      <c r="B393">
        <v>245.23446899999999</v>
      </c>
      <c r="C393" s="2">
        <v>1</v>
      </c>
      <c r="D393">
        <v>237.84983099999999</v>
      </c>
      <c r="E393" s="3">
        <v>2</v>
      </c>
      <c r="P393">
        <v>2</v>
      </c>
      <c r="Q393" t="str">
        <f>CONCATENATE(C393,E393,G393,I393)</f>
        <v>12</v>
      </c>
    </row>
    <row r="394" spans="1:17" x14ac:dyDescent="0.25">
      <c r="A394">
        <v>393</v>
      </c>
      <c r="B394">
        <v>245.22478000000001</v>
      </c>
      <c r="C394" s="2">
        <v>1</v>
      </c>
      <c r="D394">
        <v>237.84983099999999</v>
      </c>
      <c r="E394" s="3">
        <v>2</v>
      </c>
      <c r="P394">
        <v>2</v>
      </c>
      <c r="Q394" t="str">
        <f>CONCATENATE(C394,E394,G394,I394)</f>
        <v>12</v>
      </c>
    </row>
    <row r="395" spans="1:17" x14ac:dyDescent="0.25">
      <c r="A395">
        <v>394</v>
      </c>
      <c r="B395">
        <v>245.17087800000002</v>
      </c>
      <c r="C395" s="2">
        <v>1</v>
      </c>
      <c r="H395">
        <v>237.29171400000001</v>
      </c>
      <c r="I395" s="5">
        <v>4</v>
      </c>
      <c r="P395">
        <v>2</v>
      </c>
      <c r="Q395" t="str">
        <f>CONCATENATE(C395,E395,G395,I395)</f>
        <v>14</v>
      </c>
    </row>
    <row r="396" spans="1:17" x14ac:dyDescent="0.25">
      <c r="A396">
        <v>395</v>
      </c>
      <c r="B396">
        <v>245.21105499999999</v>
      </c>
      <c r="C396" s="2">
        <v>1</v>
      </c>
      <c r="H396">
        <v>237.463156</v>
      </c>
      <c r="I396" s="5">
        <v>4</v>
      </c>
      <c r="P396">
        <v>2</v>
      </c>
      <c r="Q396" t="str">
        <f>CONCATENATE(C396,E396,G396,I396)</f>
        <v>14</v>
      </c>
    </row>
    <row r="397" spans="1:17" x14ac:dyDescent="0.25">
      <c r="A397">
        <v>396</v>
      </c>
      <c r="B397">
        <v>245.211634</v>
      </c>
      <c r="C397" s="2">
        <v>1</v>
      </c>
      <c r="H397">
        <v>237.41601399999999</v>
      </c>
      <c r="I397" s="5">
        <v>4</v>
      </c>
      <c r="P397">
        <v>2</v>
      </c>
      <c r="Q397" t="str">
        <f>CONCATENATE(C397,E397,G397,I397)</f>
        <v>14</v>
      </c>
    </row>
    <row r="398" spans="1:17" x14ac:dyDescent="0.25">
      <c r="A398">
        <v>397</v>
      </c>
      <c r="B398">
        <v>245.22844599999999</v>
      </c>
      <c r="C398" s="2">
        <v>1</v>
      </c>
      <c r="H398">
        <v>237.46299999999999</v>
      </c>
      <c r="I398" s="5">
        <v>4</v>
      </c>
      <c r="P398">
        <v>2</v>
      </c>
      <c r="Q398" t="str">
        <f>CONCATENATE(C398,E398,G398,I398)</f>
        <v>14</v>
      </c>
    </row>
    <row r="399" spans="1:17" x14ac:dyDescent="0.25">
      <c r="A399">
        <v>398</v>
      </c>
      <c r="B399">
        <v>245.21980200000002</v>
      </c>
      <c r="C399" s="2">
        <v>1</v>
      </c>
      <c r="H399">
        <v>237.467974</v>
      </c>
      <c r="I399" s="5">
        <v>4</v>
      </c>
      <c r="P399">
        <v>2</v>
      </c>
      <c r="Q399" t="str">
        <f>CONCATENATE(C399,E399,G399,I399)</f>
        <v>14</v>
      </c>
    </row>
    <row r="400" spans="1:17" x14ac:dyDescent="0.25">
      <c r="A400">
        <v>399</v>
      </c>
      <c r="B400">
        <v>245.218547</v>
      </c>
      <c r="C400" s="2">
        <v>1</v>
      </c>
      <c r="H400">
        <v>237.48934800000001</v>
      </c>
      <c r="I400" s="5">
        <v>4</v>
      </c>
      <c r="P400">
        <v>2</v>
      </c>
      <c r="Q400" t="str">
        <f>CONCATENATE(C400,E400,G400,I400)</f>
        <v>14</v>
      </c>
    </row>
    <row r="401" spans="1:17" x14ac:dyDescent="0.25">
      <c r="A401">
        <v>400</v>
      </c>
      <c r="B401">
        <v>245.210791</v>
      </c>
      <c r="C401" s="2">
        <v>1</v>
      </c>
      <c r="H401">
        <v>237.49542299999999</v>
      </c>
      <c r="I401" s="5">
        <v>4</v>
      </c>
      <c r="P401">
        <v>2</v>
      </c>
      <c r="Q401" t="str">
        <f>CONCATENATE(C401,E401,G401,I401)</f>
        <v>14</v>
      </c>
    </row>
    <row r="402" spans="1:17" x14ac:dyDescent="0.25">
      <c r="A402">
        <v>401</v>
      </c>
      <c r="B402">
        <v>245.20880399999999</v>
      </c>
      <c r="C402" s="2">
        <v>1</v>
      </c>
      <c r="H402">
        <v>237.49453199999999</v>
      </c>
      <c r="I402" s="5">
        <v>4</v>
      </c>
      <c r="P402">
        <v>2</v>
      </c>
      <c r="Q402" t="str">
        <f>CONCATENATE(C402,E402,G402,I402)</f>
        <v>14</v>
      </c>
    </row>
    <row r="403" spans="1:17" x14ac:dyDescent="0.25">
      <c r="A403">
        <v>402</v>
      </c>
      <c r="B403">
        <v>245.17585600000001</v>
      </c>
      <c r="C403" s="2">
        <v>1</v>
      </c>
      <c r="H403">
        <v>237.48966100000001</v>
      </c>
      <c r="I403" s="5">
        <v>4</v>
      </c>
      <c r="P403">
        <v>2</v>
      </c>
      <c r="Q403" t="str">
        <f>CONCATENATE(C403,E403,G403,I403)</f>
        <v>14</v>
      </c>
    </row>
    <row r="404" spans="1:17" x14ac:dyDescent="0.25">
      <c r="A404">
        <v>403</v>
      </c>
      <c r="B404">
        <v>245.10461699999999</v>
      </c>
      <c r="C404" s="2">
        <v>1</v>
      </c>
      <c r="H404">
        <v>237.494427</v>
      </c>
      <c r="I404" s="5">
        <v>4</v>
      </c>
      <c r="P404">
        <v>2</v>
      </c>
      <c r="Q404" t="str">
        <f>CONCATENATE(C404,E404,G404,I404)</f>
        <v>14</v>
      </c>
    </row>
    <row r="405" spans="1:17" x14ac:dyDescent="0.25">
      <c r="A405">
        <v>404</v>
      </c>
      <c r="B405">
        <v>245.12761599999999</v>
      </c>
      <c r="C405" s="2">
        <v>1</v>
      </c>
      <c r="F405">
        <v>242.503705</v>
      </c>
      <c r="G405" s="4">
        <v>3</v>
      </c>
      <c r="H405">
        <v>237.48987299999999</v>
      </c>
      <c r="I405" s="5">
        <v>4</v>
      </c>
      <c r="P405">
        <v>3</v>
      </c>
      <c r="Q405" t="str">
        <f>CONCATENATE(C405,E405,G405,I405)</f>
        <v>134</v>
      </c>
    </row>
    <row r="406" spans="1:17" x14ac:dyDescent="0.25">
      <c r="A406">
        <v>405</v>
      </c>
      <c r="B406">
        <v>245.236514</v>
      </c>
      <c r="C406" s="2">
        <v>1</v>
      </c>
      <c r="F406">
        <v>242.503705</v>
      </c>
      <c r="G406" s="4">
        <v>3</v>
      </c>
      <c r="H406">
        <v>237.448071</v>
      </c>
      <c r="I406" s="5">
        <v>4</v>
      </c>
      <c r="P406">
        <v>3</v>
      </c>
      <c r="Q406" t="str">
        <f>CONCATENATE(C406,E406,G406,I406)</f>
        <v>134</v>
      </c>
    </row>
    <row r="407" spans="1:17" x14ac:dyDescent="0.25">
      <c r="A407">
        <v>406</v>
      </c>
      <c r="D407">
        <v>253.99578</v>
      </c>
      <c r="E407" s="3">
        <v>2</v>
      </c>
      <c r="F407">
        <v>242.54230999999999</v>
      </c>
      <c r="G407" s="4">
        <v>3</v>
      </c>
      <c r="H407">
        <v>237.38882899999999</v>
      </c>
      <c r="I407" s="5">
        <v>4</v>
      </c>
      <c r="P407">
        <v>3</v>
      </c>
      <c r="Q407" t="str">
        <f>CONCATENATE(C407,E407,G407,I407)</f>
        <v>234</v>
      </c>
    </row>
    <row r="408" spans="1:17" x14ac:dyDescent="0.25">
      <c r="A408">
        <v>407</v>
      </c>
      <c r="D408">
        <v>253.987765</v>
      </c>
      <c r="E408" s="3">
        <v>2</v>
      </c>
      <c r="F408">
        <v>242.52397400000001</v>
      </c>
      <c r="G408" s="4">
        <v>3</v>
      </c>
      <c r="H408">
        <v>237.36871400000001</v>
      </c>
      <c r="I408" s="5">
        <v>4</v>
      </c>
      <c r="P408">
        <v>3</v>
      </c>
      <c r="Q408" t="str">
        <f>CONCATENATE(C408,E408,G408,I408)</f>
        <v>234</v>
      </c>
    </row>
    <row r="409" spans="1:17" x14ac:dyDescent="0.25">
      <c r="A409">
        <v>408</v>
      </c>
      <c r="D409">
        <v>254.02422200000001</v>
      </c>
      <c r="E409" s="3">
        <v>2</v>
      </c>
      <c r="F409">
        <v>242.503705</v>
      </c>
      <c r="G409" s="4">
        <v>3</v>
      </c>
      <c r="H409">
        <v>237.463156</v>
      </c>
      <c r="I409" s="5">
        <v>4</v>
      </c>
      <c r="J409">
        <v>235.478137</v>
      </c>
      <c r="K409" t="s">
        <v>22</v>
      </c>
      <c r="Q409" t="str">
        <f>CONCATENATE(C409,E409,G409,I409)</f>
        <v>234</v>
      </c>
    </row>
    <row r="410" spans="1:17" x14ac:dyDescent="0.25">
      <c r="A410">
        <v>409</v>
      </c>
      <c r="Q410" t="str">
        <f>CONCATENATE(C410,E410,G410,I410)</f>
        <v/>
      </c>
    </row>
    <row r="411" spans="1:17" x14ac:dyDescent="0.25">
      <c r="A411">
        <v>410</v>
      </c>
      <c r="Q411" t="str">
        <f>CONCATENATE(C411,E411,G411,I411)</f>
        <v/>
      </c>
    </row>
    <row r="412" spans="1:17" x14ac:dyDescent="0.25">
      <c r="A412">
        <v>411</v>
      </c>
      <c r="J412">
        <v>37.924568000000008</v>
      </c>
      <c r="K412" t="s">
        <v>22</v>
      </c>
      <c r="Q412" t="str">
        <f>CONCATENATE(C412,E412,G412,I412)</f>
        <v/>
      </c>
    </row>
    <row r="413" spans="1:17" x14ac:dyDescent="0.25">
      <c r="A413">
        <v>412</v>
      </c>
      <c r="D413">
        <v>55.042709000000002</v>
      </c>
      <c r="E413" s="3">
        <v>2</v>
      </c>
      <c r="P413">
        <v>1</v>
      </c>
      <c r="Q413" t="str">
        <f>CONCATENATE(C413,E413,G413,I413)</f>
        <v>2</v>
      </c>
    </row>
    <row r="414" spans="1:17" x14ac:dyDescent="0.25">
      <c r="A414">
        <v>413</v>
      </c>
      <c r="D414">
        <v>55.057682000000007</v>
      </c>
      <c r="E414" s="3">
        <v>2</v>
      </c>
      <c r="P414">
        <v>1</v>
      </c>
      <c r="Q414" t="str">
        <f>CONCATENATE(C414,E414,G414,I414)</f>
        <v>2</v>
      </c>
    </row>
    <row r="415" spans="1:17" x14ac:dyDescent="0.25">
      <c r="A415">
        <v>414</v>
      </c>
      <c r="D415">
        <v>55.106998000000004</v>
      </c>
      <c r="E415" s="3">
        <v>2</v>
      </c>
      <c r="P415">
        <v>1</v>
      </c>
      <c r="Q415" t="str">
        <f>CONCATENATE(C415,E415,G415,I415)</f>
        <v>2</v>
      </c>
    </row>
    <row r="416" spans="1:17" x14ac:dyDescent="0.25">
      <c r="A416">
        <v>415</v>
      </c>
      <c r="D416">
        <v>55.118271000000007</v>
      </c>
      <c r="E416" s="3">
        <v>2</v>
      </c>
      <c r="P416">
        <v>1</v>
      </c>
      <c r="Q416" t="str">
        <f>CONCATENATE(C416,E416,G416,I416)</f>
        <v>2</v>
      </c>
    </row>
    <row r="417" spans="1:17" x14ac:dyDescent="0.25">
      <c r="A417">
        <v>416</v>
      </c>
      <c r="D417">
        <v>55.087738000000002</v>
      </c>
      <c r="E417" s="3">
        <v>2</v>
      </c>
      <c r="P417">
        <v>1</v>
      </c>
      <c r="Q417" t="str">
        <f>CONCATENATE(C417,E417,G417,I417)</f>
        <v>2</v>
      </c>
    </row>
    <row r="418" spans="1:17" x14ac:dyDescent="0.25">
      <c r="A418">
        <v>417</v>
      </c>
      <c r="D418">
        <v>55.083767000000002</v>
      </c>
      <c r="E418" s="3">
        <v>2</v>
      </c>
      <c r="P418">
        <v>1</v>
      </c>
      <c r="Q418" t="str">
        <f>CONCATENATE(C418,E418,G418,I418)</f>
        <v>2</v>
      </c>
    </row>
    <row r="419" spans="1:17" x14ac:dyDescent="0.25">
      <c r="A419">
        <v>418</v>
      </c>
      <c r="D419">
        <v>55.067261000000002</v>
      </c>
      <c r="E419" s="3">
        <v>2</v>
      </c>
      <c r="P419">
        <v>1</v>
      </c>
      <c r="Q419" t="str">
        <f>CONCATENATE(C419,E419,G419,I419)</f>
        <v>2</v>
      </c>
    </row>
    <row r="420" spans="1:17" x14ac:dyDescent="0.25">
      <c r="A420">
        <v>419</v>
      </c>
      <c r="D420">
        <v>55.093136000000001</v>
      </c>
      <c r="E420" s="3">
        <v>2</v>
      </c>
      <c r="F420">
        <v>50.523506000000005</v>
      </c>
      <c r="G420" s="4">
        <v>3</v>
      </c>
      <c r="H420">
        <v>50.747589000000005</v>
      </c>
      <c r="I420" s="5">
        <v>4</v>
      </c>
      <c r="P420">
        <v>3</v>
      </c>
      <c r="Q420" t="str">
        <f>CONCATENATE(C420,E420,G420,I420)</f>
        <v>234</v>
      </c>
    </row>
    <row r="421" spans="1:17" x14ac:dyDescent="0.25">
      <c r="A421">
        <v>420</v>
      </c>
      <c r="D421">
        <v>55.218380000000003</v>
      </c>
      <c r="E421" s="3">
        <v>2</v>
      </c>
      <c r="F421">
        <v>50.517368000000005</v>
      </c>
      <c r="G421" s="4">
        <v>3</v>
      </c>
      <c r="H421">
        <v>50.793255000000002</v>
      </c>
      <c r="I421" s="5">
        <v>4</v>
      </c>
      <c r="P421">
        <v>3</v>
      </c>
      <c r="Q421" t="str">
        <f>CONCATENATE(C421,E421,G421,I421)</f>
        <v>234</v>
      </c>
    </row>
    <row r="422" spans="1:17" x14ac:dyDescent="0.25">
      <c r="A422">
        <v>421</v>
      </c>
      <c r="D422">
        <v>55.042709000000002</v>
      </c>
      <c r="E422" s="3">
        <v>2</v>
      </c>
      <c r="F422">
        <v>50.499748000000004</v>
      </c>
      <c r="G422" s="4">
        <v>3</v>
      </c>
      <c r="H422">
        <v>50.830135000000006</v>
      </c>
      <c r="I422" s="5">
        <v>4</v>
      </c>
      <c r="P422">
        <v>3</v>
      </c>
      <c r="Q422" t="str">
        <f>CONCATENATE(C422,E422,G422,I422)</f>
        <v>234</v>
      </c>
    </row>
    <row r="423" spans="1:17" x14ac:dyDescent="0.25">
      <c r="A423">
        <v>422</v>
      </c>
      <c r="D423">
        <v>55.042709000000002</v>
      </c>
      <c r="E423" s="3">
        <v>2</v>
      </c>
      <c r="F423">
        <v>50.506786000000005</v>
      </c>
      <c r="G423" s="4">
        <v>3</v>
      </c>
      <c r="H423">
        <v>50.819603000000001</v>
      </c>
      <c r="I423" s="5">
        <v>4</v>
      </c>
      <c r="P423">
        <v>3</v>
      </c>
      <c r="Q423" t="str">
        <f>CONCATENATE(C423,E423,G423,I423)</f>
        <v>234</v>
      </c>
    </row>
    <row r="424" spans="1:17" x14ac:dyDescent="0.25">
      <c r="A424">
        <v>423</v>
      </c>
      <c r="F424">
        <v>50.550018000000001</v>
      </c>
      <c r="G424" s="4">
        <v>3</v>
      </c>
      <c r="H424">
        <v>50.835476000000007</v>
      </c>
      <c r="I424" s="5">
        <v>4</v>
      </c>
      <c r="P424">
        <v>2</v>
      </c>
      <c r="Q424" t="str">
        <f>CONCATENATE(C424,E424,G424,I424)</f>
        <v>34</v>
      </c>
    </row>
    <row r="425" spans="1:17" x14ac:dyDescent="0.25">
      <c r="A425">
        <v>424</v>
      </c>
      <c r="F425">
        <v>50.546417000000005</v>
      </c>
      <c r="G425" s="4">
        <v>3</v>
      </c>
      <c r="H425">
        <v>50.846008000000005</v>
      </c>
      <c r="I425" s="5">
        <v>4</v>
      </c>
      <c r="P425">
        <v>2</v>
      </c>
      <c r="Q425" t="str">
        <f>CONCATENATE(C425,E425,G425,I425)</f>
        <v>34</v>
      </c>
    </row>
    <row r="426" spans="1:17" x14ac:dyDescent="0.25">
      <c r="A426">
        <v>425</v>
      </c>
      <c r="F426">
        <v>50.561706000000001</v>
      </c>
      <c r="G426" s="4">
        <v>3</v>
      </c>
      <c r="H426">
        <v>50.845215000000003</v>
      </c>
      <c r="I426" s="5">
        <v>4</v>
      </c>
      <c r="P426">
        <v>2</v>
      </c>
      <c r="Q426" t="str">
        <f>CONCATENATE(C426,E426,G426,I426)</f>
        <v>34</v>
      </c>
    </row>
    <row r="427" spans="1:17" x14ac:dyDescent="0.25">
      <c r="A427">
        <v>426</v>
      </c>
      <c r="F427">
        <v>50.530914000000003</v>
      </c>
      <c r="G427" s="4">
        <v>3</v>
      </c>
      <c r="H427">
        <v>50.815792000000002</v>
      </c>
      <c r="I427" s="5">
        <v>4</v>
      </c>
      <c r="P427">
        <v>2</v>
      </c>
      <c r="Q427" t="str">
        <f>CONCATENATE(C427,E427,G427,I427)</f>
        <v>34</v>
      </c>
    </row>
    <row r="428" spans="1:17" x14ac:dyDescent="0.25">
      <c r="A428">
        <v>427</v>
      </c>
      <c r="F428">
        <v>50.542187000000006</v>
      </c>
      <c r="G428" s="4">
        <v>3</v>
      </c>
      <c r="H428">
        <v>50.810928000000004</v>
      </c>
      <c r="I428" s="5">
        <v>4</v>
      </c>
      <c r="P428">
        <v>2</v>
      </c>
      <c r="Q428" t="str">
        <f>CONCATENATE(C428,E428,G428,I428)</f>
        <v>34</v>
      </c>
    </row>
    <row r="429" spans="1:17" x14ac:dyDescent="0.25">
      <c r="A429">
        <v>428</v>
      </c>
      <c r="F429">
        <v>50.524616000000002</v>
      </c>
      <c r="G429" s="4">
        <v>3</v>
      </c>
      <c r="H429">
        <v>50.832092000000003</v>
      </c>
      <c r="I429" s="5">
        <v>4</v>
      </c>
      <c r="P429">
        <v>2</v>
      </c>
      <c r="Q429" t="str">
        <f>CONCATENATE(C429,E429,G429,I429)</f>
        <v>34</v>
      </c>
    </row>
    <row r="430" spans="1:17" x14ac:dyDescent="0.25">
      <c r="A430">
        <v>429</v>
      </c>
      <c r="F430">
        <v>50.531601000000002</v>
      </c>
      <c r="G430" s="4">
        <v>3</v>
      </c>
      <c r="H430">
        <v>50.777328000000004</v>
      </c>
      <c r="I430" s="5">
        <v>4</v>
      </c>
      <c r="P430">
        <v>2</v>
      </c>
      <c r="Q430" t="str">
        <f>CONCATENATE(C430,E430,G430,I430)</f>
        <v>34</v>
      </c>
    </row>
    <row r="431" spans="1:17" x14ac:dyDescent="0.25">
      <c r="A431">
        <v>430</v>
      </c>
      <c r="F431">
        <v>50.523506000000005</v>
      </c>
      <c r="G431" s="4">
        <v>3</v>
      </c>
      <c r="H431">
        <v>50.747589000000005</v>
      </c>
      <c r="I431" s="5">
        <v>4</v>
      </c>
      <c r="P431">
        <v>2</v>
      </c>
      <c r="Q431" t="str">
        <f>CONCATENATE(C431,E431,G431,I431)</f>
        <v>34</v>
      </c>
    </row>
    <row r="432" spans="1:17" x14ac:dyDescent="0.25">
      <c r="A432">
        <v>431</v>
      </c>
      <c r="P432">
        <v>0</v>
      </c>
      <c r="Q432" t="str">
        <f>CONCATENATE(C432,E432,G432,I432)</f>
        <v/>
      </c>
    </row>
    <row r="433" spans="1:17" x14ac:dyDescent="0.25">
      <c r="A433">
        <v>432</v>
      </c>
      <c r="P433">
        <v>0</v>
      </c>
      <c r="Q433" t="str">
        <f>CONCATENATE(C433,E433,G433,I433)</f>
        <v/>
      </c>
    </row>
    <row r="434" spans="1:17" x14ac:dyDescent="0.25">
      <c r="A434">
        <v>433</v>
      </c>
      <c r="P434">
        <v>0</v>
      </c>
      <c r="Q434" t="str">
        <f>CONCATENATE(C434,E434,G434,I434)</f>
        <v/>
      </c>
    </row>
    <row r="435" spans="1:17" x14ac:dyDescent="0.25">
      <c r="A435">
        <v>434</v>
      </c>
      <c r="P435">
        <v>0</v>
      </c>
      <c r="Q435" t="str">
        <f>CONCATENATE(C435,E435,G435,I435)</f>
        <v/>
      </c>
    </row>
    <row r="436" spans="1:17" x14ac:dyDescent="0.25">
      <c r="A436">
        <v>435</v>
      </c>
      <c r="P436">
        <v>0</v>
      </c>
      <c r="Q436" t="str">
        <f>CONCATENATE(C436,E436,G436,I436)</f>
        <v/>
      </c>
    </row>
    <row r="437" spans="1:17" x14ac:dyDescent="0.25">
      <c r="A437">
        <v>436</v>
      </c>
      <c r="P437">
        <v>0</v>
      </c>
      <c r="Q437" t="str">
        <f>CONCATENATE(C437,E437,G437,I437)</f>
        <v/>
      </c>
    </row>
    <row r="438" spans="1:17" x14ac:dyDescent="0.25">
      <c r="A438">
        <v>437</v>
      </c>
      <c r="D438">
        <v>72.963656</v>
      </c>
      <c r="E438" s="3">
        <v>2</v>
      </c>
      <c r="P438">
        <v>1</v>
      </c>
      <c r="Q438" t="str">
        <f>CONCATENATE(C438,E438,G438,I438)</f>
        <v>2</v>
      </c>
    </row>
    <row r="439" spans="1:17" x14ac:dyDescent="0.25">
      <c r="A439">
        <v>438</v>
      </c>
      <c r="D439">
        <v>73.054057</v>
      </c>
      <c r="E439" s="3">
        <v>2</v>
      </c>
      <c r="P439">
        <v>1</v>
      </c>
      <c r="Q439" t="str">
        <f>CONCATENATE(C439,E439,G439,I439)</f>
        <v>2</v>
      </c>
    </row>
    <row r="440" spans="1:17" x14ac:dyDescent="0.25">
      <c r="A440">
        <v>439</v>
      </c>
      <c r="D440">
        <v>73.018462</v>
      </c>
      <c r="E440" s="3">
        <v>2</v>
      </c>
      <c r="P440">
        <v>1</v>
      </c>
      <c r="Q440" t="str">
        <f>CONCATENATE(C440,E440,G440,I440)</f>
        <v>2</v>
      </c>
    </row>
    <row r="441" spans="1:17" x14ac:dyDescent="0.25">
      <c r="A441">
        <v>440</v>
      </c>
      <c r="B441">
        <v>75.062819000000005</v>
      </c>
      <c r="C441" s="2">
        <v>1</v>
      </c>
      <c r="D441">
        <v>72.994749000000013</v>
      </c>
      <c r="E441" s="3">
        <v>2</v>
      </c>
      <c r="P441">
        <v>2</v>
      </c>
      <c r="Q441" t="str">
        <f>CONCATENATE(C441,E441,G441,I441)</f>
        <v>12</v>
      </c>
    </row>
    <row r="442" spans="1:17" x14ac:dyDescent="0.25">
      <c r="A442">
        <v>441</v>
      </c>
      <c r="B442">
        <v>75.104015000000004</v>
      </c>
      <c r="C442" s="2">
        <v>1</v>
      </c>
      <c r="D442">
        <v>73.017624000000012</v>
      </c>
      <c r="E442" s="3">
        <v>2</v>
      </c>
      <c r="P442">
        <v>2</v>
      </c>
      <c r="Q442" t="str">
        <f>CONCATENATE(C442,E442,G442,I442)</f>
        <v>12</v>
      </c>
    </row>
    <row r="443" spans="1:17" x14ac:dyDescent="0.25">
      <c r="A443">
        <v>442</v>
      </c>
      <c r="B443">
        <v>75.114746000000011</v>
      </c>
      <c r="C443" s="2">
        <v>1</v>
      </c>
      <c r="D443">
        <v>73.023068000000009</v>
      </c>
      <c r="E443" s="3">
        <v>2</v>
      </c>
      <c r="P443">
        <v>2</v>
      </c>
      <c r="Q443" t="str">
        <f>CONCATENATE(C443,E443,G443,I443)</f>
        <v>12</v>
      </c>
    </row>
    <row r="444" spans="1:17" x14ac:dyDescent="0.25">
      <c r="A444">
        <v>443</v>
      </c>
      <c r="B444">
        <v>75.072032000000007</v>
      </c>
      <c r="C444" s="2">
        <v>1</v>
      </c>
      <c r="D444">
        <v>72.957950000000011</v>
      </c>
      <c r="E444" s="3">
        <v>2</v>
      </c>
      <c r="P444">
        <v>2</v>
      </c>
      <c r="Q444" t="str">
        <f>CONCATENATE(C444,E444,G444,I444)</f>
        <v>12</v>
      </c>
    </row>
    <row r="445" spans="1:17" x14ac:dyDescent="0.25">
      <c r="A445">
        <v>444</v>
      </c>
      <c r="B445">
        <v>75.052612000000011</v>
      </c>
      <c r="C445" s="2">
        <v>1</v>
      </c>
      <c r="D445">
        <v>72.96318500000001</v>
      </c>
      <c r="E445" s="3">
        <v>2</v>
      </c>
      <c r="P445">
        <v>2</v>
      </c>
      <c r="Q445" t="str">
        <f>CONCATENATE(C445,E445,G445,I445)</f>
        <v>12</v>
      </c>
    </row>
    <row r="446" spans="1:17" x14ac:dyDescent="0.25">
      <c r="A446">
        <v>445</v>
      </c>
      <c r="B446">
        <v>75.098623000000003</v>
      </c>
      <c r="C446" s="2">
        <v>1</v>
      </c>
      <c r="D446">
        <v>72.963656</v>
      </c>
      <c r="E446" s="3">
        <v>2</v>
      </c>
      <c r="P446">
        <v>2</v>
      </c>
      <c r="Q446" t="str">
        <f>CONCATENATE(C446,E446,G446,I446)</f>
        <v>12</v>
      </c>
    </row>
    <row r="447" spans="1:17" x14ac:dyDescent="0.25">
      <c r="A447">
        <v>446</v>
      </c>
      <c r="B447">
        <v>75.070305000000005</v>
      </c>
      <c r="C447" s="2">
        <v>1</v>
      </c>
      <c r="F447">
        <v>72.740402000000003</v>
      </c>
      <c r="G447" s="4">
        <v>3</v>
      </c>
      <c r="H447">
        <v>72.997314000000003</v>
      </c>
      <c r="I447" s="5">
        <v>4</v>
      </c>
      <c r="P447">
        <v>3</v>
      </c>
      <c r="Q447" t="str">
        <f>CONCATENATE(C447,E447,G447,I447)</f>
        <v>134</v>
      </c>
    </row>
    <row r="448" spans="1:17" x14ac:dyDescent="0.25">
      <c r="A448">
        <v>447</v>
      </c>
      <c r="B448">
        <v>75.062819000000005</v>
      </c>
      <c r="C448" s="2">
        <v>1</v>
      </c>
      <c r="F448">
        <v>72.714072000000002</v>
      </c>
      <c r="G448" s="4">
        <v>3</v>
      </c>
      <c r="H448">
        <v>73.040656000000013</v>
      </c>
      <c r="I448" s="5">
        <v>4</v>
      </c>
      <c r="P448">
        <v>3</v>
      </c>
      <c r="Q448" t="str">
        <f>CONCATENATE(C448,E448,G448,I448)</f>
        <v>134</v>
      </c>
    </row>
    <row r="449" spans="1:17" x14ac:dyDescent="0.25">
      <c r="A449">
        <v>448</v>
      </c>
      <c r="F449">
        <v>72.750033000000002</v>
      </c>
      <c r="G449" s="4">
        <v>3</v>
      </c>
      <c r="H449">
        <v>73.030554000000009</v>
      </c>
      <c r="I449" s="5">
        <v>4</v>
      </c>
      <c r="P449">
        <v>2</v>
      </c>
      <c r="Q449" t="str">
        <f>CONCATENATE(C449,E449,G449,I449)</f>
        <v>34</v>
      </c>
    </row>
    <row r="450" spans="1:17" x14ac:dyDescent="0.25">
      <c r="A450">
        <v>449</v>
      </c>
      <c r="F450">
        <v>72.757519000000002</v>
      </c>
      <c r="G450" s="4">
        <v>3</v>
      </c>
      <c r="H450">
        <v>73.024272000000011</v>
      </c>
      <c r="I450" s="5">
        <v>4</v>
      </c>
      <c r="P450">
        <v>2</v>
      </c>
      <c r="Q450" t="str">
        <f>CONCATENATE(C450,E450,G450,I450)</f>
        <v>34</v>
      </c>
    </row>
    <row r="451" spans="1:17" x14ac:dyDescent="0.25">
      <c r="A451">
        <v>450</v>
      </c>
      <c r="F451">
        <v>72.780132000000009</v>
      </c>
      <c r="G451" s="4">
        <v>3</v>
      </c>
      <c r="H451">
        <v>73.016158000000004</v>
      </c>
      <c r="I451" s="5">
        <v>4</v>
      </c>
      <c r="P451">
        <v>2</v>
      </c>
      <c r="Q451" t="str">
        <f>CONCATENATE(C451,E451,G451,I451)</f>
        <v>34</v>
      </c>
    </row>
    <row r="452" spans="1:17" x14ac:dyDescent="0.25">
      <c r="A452">
        <v>451</v>
      </c>
      <c r="F452">
        <v>72.76406200000001</v>
      </c>
      <c r="G452" s="4">
        <v>3</v>
      </c>
      <c r="H452">
        <v>73.017676000000009</v>
      </c>
      <c r="I452" s="5">
        <v>4</v>
      </c>
      <c r="P452">
        <v>2</v>
      </c>
      <c r="Q452" t="str">
        <f>CONCATENATE(C452,E452,G452,I452)</f>
        <v>34</v>
      </c>
    </row>
    <row r="453" spans="1:17" x14ac:dyDescent="0.25">
      <c r="A453">
        <v>452</v>
      </c>
      <c r="F453">
        <v>72.770239000000004</v>
      </c>
      <c r="G453" s="4">
        <v>3</v>
      </c>
      <c r="H453">
        <v>72.997942000000009</v>
      </c>
      <c r="I453" s="5">
        <v>4</v>
      </c>
      <c r="P453">
        <v>2</v>
      </c>
      <c r="Q453" t="str">
        <f>CONCATENATE(C453,E453,G453,I453)</f>
        <v>34</v>
      </c>
    </row>
    <row r="454" spans="1:17" x14ac:dyDescent="0.25">
      <c r="A454">
        <v>453</v>
      </c>
      <c r="F454">
        <v>72.820805000000007</v>
      </c>
      <c r="G454" s="4">
        <v>3</v>
      </c>
      <c r="H454">
        <v>73.030239000000009</v>
      </c>
      <c r="I454" s="5">
        <v>4</v>
      </c>
      <c r="P454">
        <v>2</v>
      </c>
      <c r="Q454" t="str">
        <f>CONCATENATE(C454,E454,G454,I454)</f>
        <v>34</v>
      </c>
    </row>
    <row r="455" spans="1:17" x14ac:dyDescent="0.25">
      <c r="A455">
        <v>454</v>
      </c>
      <c r="F455">
        <v>72.740402000000003</v>
      </c>
      <c r="G455" s="4">
        <v>3</v>
      </c>
      <c r="H455">
        <v>72.997314000000003</v>
      </c>
      <c r="I455" s="5">
        <v>4</v>
      </c>
      <c r="P455">
        <v>2</v>
      </c>
      <c r="Q455" t="str">
        <f>CONCATENATE(C455,E455,G455,I455)</f>
        <v>34</v>
      </c>
    </row>
    <row r="456" spans="1:17" x14ac:dyDescent="0.25">
      <c r="A456">
        <v>455</v>
      </c>
      <c r="P456">
        <v>0</v>
      </c>
      <c r="Q456" t="str">
        <f>CONCATENATE(C456,E456,G456,I456)</f>
        <v/>
      </c>
    </row>
    <row r="457" spans="1:17" x14ac:dyDescent="0.25">
      <c r="A457">
        <v>456</v>
      </c>
      <c r="P457">
        <v>0</v>
      </c>
      <c r="Q457" t="str">
        <f>CONCATENATE(C457,E457,G457,I457)</f>
        <v/>
      </c>
    </row>
    <row r="458" spans="1:17" x14ac:dyDescent="0.25">
      <c r="A458">
        <v>457</v>
      </c>
      <c r="P458">
        <v>0</v>
      </c>
      <c r="Q458" t="str">
        <f>CONCATENATE(C458,E458,G458,I458)</f>
        <v/>
      </c>
    </row>
    <row r="459" spans="1:17" x14ac:dyDescent="0.25">
      <c r="A459">
        <v>458</v>
      </c>
      <c r="P459">
        <v>0</v>
      </c>
      <c r="Q459" t="str">
        <f>CONCATENATE(C459,E459,G459,I459)</f>
        <v/>
      </c>
    </row>
    <row r="460" spans="1:17" x14ac:dyDescent="0.25">
      <c r="A460">
        <v>459</v>
      </c>
      <c r="P460">
        <v>0</v>
      </c>
      <c r="Q460" t="str">
        <f>CONCATENATE(C460,E460,G460,I460)</f>
        <v/>
      </c>
    </row>
    <row r="461" spans="1:17" x14ac:dyDescent="0.25">
      <c r="A461">
        <v>460</v>
      </c>
      <c r="P461">
        <v>0</v>
      </c>
      <c r="Q461" t="str">
        <f>CONCATENATE(C461,E461,G461,I461)</f>
        <v/>
      </c>
    </row>
    <row r="462" spans="1:17" x14ac:dyDescent="0.25">
      <c r="A462">
        <v>461</v>
      </c>
      <c r="P462">
        <v>0</v>
      </c>
      <c r="Q462" t="str">
        <f>CONCATENATE(C462,E462,G462,I462)</f>
        <v/>
      </c>
    </row>
    <row r="463" spans="1:17" x14ac:dyDescent="0.25">
      <c r="A463">
        <v>462</v>
      </c>
      <c r="B463">
        <v>95.232836000000006</v>
      </c>
      <c r="C463" s="2">
        <v>1</v>
      </c>
      <c r="P463">
        <v>1</v>
      </c>
      <c r="Q463" t="str">
        <f>CONCATENATE(C463,E463,G463,I463)</f>
        <v>1</v>
      </c>
    </row>
    <row r="464" spans="1:17" x14ac:dyDescent="0.25">
      <c r="A464">
        <v>463</v>
      </c>
      <c r="B464">
        <v>95.223151999999999</v>
      </c>
      <c r="C464" s="2">
        <v>1</v>
      </c>
      <c r="P464">
        <v>1</v>
      </c>
      <c r="Q464" t="str">
        <f>CONCATENATE(C464,E464,G464,I464)</f>
        <v>1</v>
      </c>
    </row>
    <row r="465" spans="1:17" x14ac:dyDescent="0.25">
      <c r="A465">
        <v>464</v>
      </c>
      <c r="B465">
        <v>95.220064000000008</v>
      </c>
      <c r="C465" s="2">
        <v>1</v>
      </c>
      <c r="D465">
        <v>96.461702000000002</v>
      </c>
      <c r="E465" s="3">
        <v>2</v>
      </c>
      <c r="P465">
        <v>2</v>
      </c>
      <c r="Q465" t="str">
        <f>CONCATENATE(C465,E465,G465,I465)</f>
        <v>12</v>
      </c>
    </row>
    <row r="466" spans="1:17" x14ac:dyDescent="0.25">
      <c r="A466">
        <v>465</v>
      </c>
      <c r="B466">
        <v>95.232679000000005</v>
      </c>
      <c r="C466" s="2">
        <v>1</v>
      </c>
      <c r="D466">
        <v>96.454584000000011</v>
      </c>
      <c r="E466" s="3">
        <v>2</v>
      </c>
      <c r="P466">
        <v>2</v>
      </c>
      <c r="Q466" t="str">
        <f>CONCATENATE(C466,E466,G466,I466)</f>
        <v>12</v>
      </c>
    </row>
    <row r="467" spans="1:17" x14ac:dyDescent="0.25">
      <c r="A467">
        <v>466</v>
      </c>
      <c r="B467">
        <v>95.20587900000001</v>
      </c>
      <c r="C467" s="2">
        <v>1</v>
      </c>
      <c r="D467">
        <v>96.463115000000016</v>
      </c>
      <c r="E467" s="3">
        <v>2</v>
      </c>
      <c r="P467">
        <v>2</v>
      </c>
      <c r="Q467" t="str">
        <f>CONCATENATE(C467,E467,G467,I467)</f>
        <v>12</v>
      </c>
    </row>
    <row r="468" spans="1:17" x14ac:dyDescent="0.25">
      <c r="A468">
        <v>467</v>
      </c>
      <c r="B468">
        <v>95.192636000000007</v>
      </c>
      <c r="C468" s="2">
        <v>1</v>
      </c>
      <c r="D468">
        <v>96.433122000000012</v>
      </c>
      <c r="E468" s="3">
        <v>2</v>
      </c>
      <c r="P468">
        <v>2</v>
      </c>
      <c r="Q468" t="str">
        <f>CONCATENATE(C468,E468,G468,I468)</f>
        <v>12</v>
      </c>
    </row>
    <row r="469" spans="1:17" x14ac:dyDescent="0.25">
      <c r="A469">
        <v>468</v>
      </c>
      <c r="B469">
        <v>95.261627000000004</v>
      </c>
      <c r="C469" s="2">
        <v>1</v>
      </c>
      <c r="D469">
        <v>96.466937999999999</v>
      </c>
      <c r="E469" s="3">
        <v>2</v>
      </c>
      <c r="P469">
        <v>2</v>
      </c>
      <c r="Q469" t="str">
        <f>CONCATENATE(C469,E469,G469,I469)</f>
        <v>12</v>
      </c>
    </row>
    <row r="470" spans="1:17" x14ac:dyDescent="0.25">
      <c r="A470">
        <v>469</v>
      </c>
      <c r="B470">
        <v>95.232836000000006</v>
      </c>
      <c r="C470" s="2">
        <v>1</v>
      </c>
      <c r="D470">
        <v>96.461702000000002</v>
      </c>
      <c r="E470" s="3">
        <v>2</v>
      </c>
      <c r="H470">
        <v>94.183098000000001</v>
      </c>
      <c r="I470" s="5">
        <v>4</v>
      </c>
      <c r="P470">
        <v>3</v>
      </c>
      <c r="Q470" t="str">
        <f>CONCATENATE(C470,E470,G470,I470)</f>
        <v>124</v>
      </c>
    </row>
    <row r="471" spans="1:17" x14ac:dyDescent="0.25">
      <c r="A471">
        <v>470</v>
      </c>
      <c r="D471">
        <v>96.461702000000002</v>
      </c>
      <c r="E471" s="3">
        <v>2</v>
      </c>
      <c r="F471">
        <v>93.432094000000006</v>
      </c>
      <c r="G471" s="4">
        <v>3</v>
      </c>
      <c r="H471">
        <v>94.142687000000009</v>
      </c>
      <c r="I471" s="5">
        <v>4</v>
      </c>
      <c r="P471">
        <v>3</v>
      </c>
      <c r="Q471" t="str">
        <f>CONCATENATE(C471,E471,G471,I471)</f>
        <v>234</v>
      </c>
    </row>
    <row r="472" spans="1:17" x14ac:dyDescent="0.25">
      <c r="A472">
        <v>471</v>
      </c>
      <c r="F472">
        <v>93.441936000000013</v>
      </c>
      <c r="G472" s="4">
        <v>3</v>
      </c>
      <c r="H472">
        <v>94.179016000000004</v>
      </c>
      <c r="I472" s="5">
        <v>4</v>
      </c>
      <c r="P472">
        <v>2</v>
      </c>
      <c r="Q472" t="str">
        <f>CONCATENATE(C472,E472,G472,I472)</f>
        <v>34</v>
      </c>
    </row>
    <row r="473" spans="1:17" x14ac:dyDescent="0.25">
      <c r="A473">
        <v>472</v>
      </c>
      <c r="F473">
        <v>93.459682000000015</v>
      </c>
      <c r="G473" s="4">
        <v>3</v>
      </c>
      <c r="H473">
        <v>94.152633000000009</v>
      </c>
      <c r="I473" s="5">
        <v>4</v>
      </c>
      <c r="P473">
        <v>2</v>
      </c>
      <c r="Q473" t="str">
        <f>CONCATENATE(C473,E473,G473,I473)</f>
        <v>34</v>
      </c>
    </row>
    <row r="474" spans="1:17" x14ac:dyDescent="0.25">
      <c r="A474">
        <v>473</v>
      </c>
      <c r="F474">
        <v>93.488838000000015</v>
      </c>
      <c r="G474" s="4">
        <v>3</v>
      </c>
      <c r="H474">
        <v>94.133369000000016</v>
      </c>
      <c r="I474" s="5">
        <v>4</v>
      </c>
      <c r="P474">
        <v>2</v>
      </c>
      <c r="Q474" t="str">
        <f>CONCATENATE(C474,E474,G474,I474)</f>
        <v>34</v>
      </c>
    </row>
    <row r="475" spans="1:17" x14ac:dyDescent="0.25">
      <c r="A475">
        <v>474</v>
      </c>
      <c r="F475">
        <v>93.450992000000014</v>
      </c>
      <c r="G475" s="4">
        <v>3</v>
      </c>
      <c r="H475">
        <v>94.168754000000007</v>
      </c>
      <c r="I475" s="5">
        <v>4</v>
      </c>
      <c r="P475">
        <v>2</v>
      </c>
      <c r="Q475" t="str">
        <f>CONCATENATE(C475,E475,G475,I475)</f>
        <v>34</v>
      </c>
    </row>
    <row r="476" spans="1:17" x14ac:dyDescent="0.25">
      <c r="A476">
        <v>475</v>
      </c>
      <c r="F476">
        <v>93.41785800000001</v>
      </c>
      <c r="G476" s="4">
        <v>3</v>
      </c>
      <c r="H476">
        <v>94.18938</v>
      </c>
      <c r="I476" s="5">
        <v>4</v>
      </c>
      <c r="P476">
        <v>2</v>
      </c>
      <c r="Q476" t="str">
        <f>CONCATENATE(C476,E476,G476,I476)</f>
        <v>34</v>
      </c>
    </row>
    <row r="477" spans="1:17" x14ac:dyDescent="0.25">
      <c r="A477">
        <v>476</v>
      </c>
      <c r="F477">
        <v>93.410738000000009</v>
      </c>
      <c r="G477" s="4">
        <v>3</v>
      </c>
      <c r="H477">
        <v>94.125309000000016</v>
      </c>
      <c r="I477" s="5">
        <v>4</v>
      </c>
      <c r="P477">
        <v>2</v>
      </c>
      <c r="Q477" t="str">
        <f>CONCATENATE(C477,E477,G477,I477)</f>
        <v>34</v>
      </c>
    </row>
    <row r="478" spans="1:17" x14ac:dyDescent="0.25">
      <c r="A478">
        <v>477</v>
      </c>
      <c r="F478">
        <v>93.432094000000006</v>
      </c>
      <c r="G478" s="4">
        <v>3</v>
      </c>
      <c r="H478">
        <v>94.183098000000001</v>
      </c>
      <c r="I478" s="5">
        <v>4</v>
      </c>
      <c r="P478">
        <v>2</v>
      </c>
      <c r="Q478" t="str">
        <f>CONCATENATE(C478,E478,G478,I478)</f>
        <v>34</v>
      </c>
    </row>
    <row r="479" spans="1:17" x14ac:dyDescent="0.25">
      <c r="A479">
        <v>478</v>
      </c>
      <c r="P479">
        <v>0</v>
      </c>
      <c r="Q479" t="str">
        <f>CONCATENATE(C479,E479,G479,I479)</f>
        <v/>
      </c>
    </row>
    <row r="480" spans="1:17" x14ac:dyDescent="0.25">
      <c r="A480">
        <v>479</v>
      </c>
      <c r="P480">
        <v>0</v>
      </c>
      <c r="Q480" t="str">
        <f>CONCATENATE(C480,E480,G480,I480)</f>
        <v/>
      </c>
    </row>
    <row r="481" spans="1:17" x14ac:dyDescent="0.25">
      <c r="A481">
        <v>480</v>
      </c>
      <c r="P481">
        <v>0</v>
      </c>
      <c r="Q481" t="str">
        <f>CONCATENATE(C481,E481,G481,I481)</f>
        <v/>
      </c>
    </row>
    <row r="482" spans="1:17" x14ac:dyDescent="0.25">
      <c r="A482">
        <v>481</v>
      </c>
      <c r="P482">
        <v>0</v>
      </c>
      <c r="Q482" t="str">
        <f>CONCATENATE(C482,E482,G482,I482)</f>
        <v/>
      </c>
    </row>
    <row r="483" spans="1:17" x14ac:dyDescent="0.25">
      <c r="A483">
        <v>482</v>
      </c>
      <c r="P483">
        <v>0</v>
      </c>
      <c r="Q483" t="str">
        <f>CONCATENATE(C483,E483,G483,I483)</f>
        <v/>
      </c>
    </row>
    <row r="484" spans="1:17" x14ac:dyDescent="0.25">
      <c r="A484">
        <v>483</v>
      </c>
      <c r="P484">
        <v>0</v>
      </c>
      <c r="Q484" t="str">
        <f>CONCATENATE(C484,E484,G484,I484)</f>
        <v/>
      </c>
    </row>
    <row r="485" spans="1:17" x14ac:dyDescent="0.25">
      <c r="A485">
        <v>484</v>
      </c>
      <c r="D485">
        <v>121.826864</v>
      </c>
      <c r="E485" s="3">
        <v>2</v>
      </c>
      <c r="P485">
        <v>1</v>
      </c>
      <c r="Q485" t="str">
        <f>CONCATENATE(C485,E485,G485,I485)</f>
        <v>2</v>
      </c>
    </row>
    <row r="486" spans="1:17" x14ac:dyDescent="0.25">
      <c r="A486">
        <v>485</v>
      </c>
      <c r="B486">
        <v>124.792349</v>
      </c>
      <c r="C486" s="2">
        <v>1</v>
      </c>
      <c r="D486">
        <v>121.83278100000001</v>
      </c>
      <c r="E486" s="3">
        <v>2</v>
      </c>
      <c r="P486">
        <v>2</v>
      </c>
      <c r="Q486" t="str">
        <f>CONCATENATE(C486,E486,G486,I486)</f>
        <v>12</v>
      </c>
    </row>
    <row r="487" spans="1:17" x14ac:dyDescent="0.25">
      <c r="A487">
        <v>486</v>
      </c>
      <c r="B487">
        <v>124.73256800000001</v>
      </c>
      <c r="C487" s="2">
        <v>1</v>
      </c>
      <c r="D487">
        <v>121.852777</v>
      </c>
      <c r="E487" s="3">
        <v>2</v>
      </c>
      <c r="P487">
        <v>2</v>
      </c>
      <c r="Q487" t="str">
        <f>CONCATENATE(C487,E487,G487,I487)</f>
        <v>12</v>
      </c>
    </row>
    <row r="488" spans="1:17" x14ac:dyDescent="0.25">
      <c r="A488">
        <v>487</v>
      </c>
      <c r="B488">
        <v>124.77203900000001</v>
      </c>
      <c r="C488" s="2">
        <v>1</v>
      </c>
      <c r="D488">
        <v>121.84251600000002</v>
      </c>
      <c r="E488" s="3">
        <v>2</v>
      </c>
      <c r="P488">
        <v>2</v>
      </c>
      <c r="Q488" t="str">
        <f>CONCATENATE(C488,E488,G488,I488)</f>
        <v>12</v>
      </c>
    </row>
    <row r="489" spans="1:17" x14ac:dyDescent="0.25">
      <c r="A489">
        <v>488</v>
      </c>
      <c r="B489">
        <v>124.73011200000001</v>
      </c>
      <c r="C489" s="2">
        <v>1</v>
      </c>
      <c r="D489">
        <v>121.879839</v>
      </c>
      <c r="E489" s="3">
        <v>2</v>
      </c>
      <c r="P489">
        <v>2</v>
      </c>
      <c r="Q489" t="str">
        <f>CONCATENATE(C489,E489,G489,I489)</f>
        <v>12</v>
      </c>
    </row>
    <row r="490" spans="1:17" x14ac:dyDescent="0.25">
      <c r="A490">
        <v>489</v>
      </c>
      <c r="B490">
        <v>124.721575</v>
      </c>
      <c r="C490" s="2">
        <v>1</v>
      </c>
      <c r="D490">
        <v>121.867536</v>
      </c>
      <c r="E490" s="3">
        <v>2</v>
      </c>
      <c r="P490">
        <v>2</v>
      </c>
      <c r="Q490" t="str">
        <f>CONCATENATE(C490,E490,G490,I490)</f>
        <v>12</v>
      </c>
    </row>
    <row r="491" spans="1:17" x14ac:dyDescent="0.25">
      <c r="A491">
        <v>490</v>
      </c>
      <c r="B491">
        <v>124.75827200000001</v>
      </c>
      <c r="C491" s="2">
        <v>1</v>
      </c>
      <c r="D491">
        <v>121.88601500000001</v>
      </c>
      <c r="E491" s="3">
        <v>2</v>
      </c>
      <c r="P491">
        <v>2</v>
      </c>
      <c r="Q491" t="str">
        <f>CONCATENATE(C491,E491,G491,I491)</f>
        <v>12</v>
      </c>
    </row>
    <row r="492" spans="1:17" x14ac:dyDescent="0.25">
      <c r="A492">
        <v>491</v>
      </c>
      <c r="B492">
        <v>124.75779900000001</v>
      </c>
      <c r="C492" s="2">
        <v>1</v>
      </c>
      <c r="D492">
        <v>121.826864</v>
      </c>
      <c r="E492" s="3">
        <v>2</v>
      </c>
      <c r="P492">
        <v>2</v>
      </c>
      <c r="Q492" t="str">
        <f>CONCATENATE(C492,E492,G492,I492)</f>
        <v>12</v>
      </c>
    </row>
    <row r="493" spans="1:17" x14ac:dyDescent="0.25">
      <c r="A493">
        <v>492</v>
      </c>
      <c r="B493">
        <v>124.792349</v>
      </c>
      <c r="C493" s="2">
        <v>1</v>
      </c>
      <c r="H493">
        <v>124.150434</v>
      </c>
      <c r="I493" s="5">
        <v>4</v>
      </c>
      <c r="P493">
        <v>2</v>
      </c>
      <c r="Q493" t="str">
        <f>CONCATENATE(C493,E493,G493,I493)</f>
        <v>14</v>
      </c>
    </row>
    <row r="494" spans="1:17" x14ac:dyDescent="0.25">
      <c r="A494">
        <v>493</v>
      </c>
      <c r="B494">
        <v>124.792349</v>
      </c>
      <c r="C494" s="2">
        <v>1</v>
      </c>
      <c r="F494">
        <v>124.60651900000001</v>
      </c>
      <c r="G494" s="4">
        <v>3</v>
      </c>
      <c r="H494">
        <v>124.22968500000002</v>
      </c>
      <c r="I494" s="5">
        <v>4</v>
      </c>
      <c r="P494">
        <v>3</v>
      </c>
      <c r="Q494" t="str">
        <f>CONCATENATE(C494,E494,G494,I494)</f>
        <v>134</v>
      </c>
    </row>
    <row r="495" spans="1:17" x14ac:dyDescent="0.25">
      <c r="A495">
        <v>494</v>
      </c>
      <c r="F495">
        <v>124.615419</v>
      </c>
      <c r="G495" s="4">
        <v>3</v>
      </c>
      <c r="H495">
        <v>124.15367700000002</v>
      </c>
      <c r="I495" s="5">
        <v>4</v>
      </c>
      <c r="P495">
        <v>2</v>
      </c>
      <c r="Q495" t="str">
        <f>CONCATENATE(C495,E495,G495,I495)</f>
        <v>34</v>
      </c>
    </row>
    <row r="496" spans="1:17" x14ac:dyDescent="0.25">
      <c r="A496">
        <v>495</v>
      </c>
      <c r="F496">
        <v>124.620287</v>
      </c>
      <c r="G496" s="4">
        <v>3</v>
      </c>
      <c r="H496">
        <v>124.080499</v>
      </c>
      <c r="I496" s="5">
        <v>4</v>
      </c>
      <c r="P496">
        <v>2</v>
      </c>
      <c r="Q496" t="str">
        <f>CONCATENATE(C496,E496,G496,I496)</f>
        <v>34</v>
      </c>
    </row>
    <row r="497" spans="1:17" x14ac:dyDescent="0.25">
      <c r="A497">
        <v>496</v>
      </c>
      <c r="F497">
        <v>124.65792200000001</v>
      </c>
      <c r="G497" s="4">
        <v>3</v>
      </c>
      <c r="H497">
        <v>124.093637</v>
      </c>
      <c r="I497" s="5">
        <v>4</v>
      </c>
      <c r="P497">
        <v>2</v>
      </c>
      <c r="Q497" t="str">
        <f>CONCATENATE(C497,E497,G497,I497)</f>
        <v>34</v>
      </c>
    </row>
    <row r="498" spans="1:17" x14ac:dyDescent="0.25">
      <c r="A498">
        <v>497</v>
      </c>
      <c r="F498">
        <v>124.69404</v>
      </c>
      <c r="G498" s="4">
        <v>3</v>
      </c>
      <c r="H498">
        <v>124.11515200000001</v>
      </c>
      <c r="I498" s="5">
        <v>4</v>
      </c>
      <c r="P498">
        <v>2</v>
      </c>
      <c r="Q498" t="str">
        <f>CONCATENATE(C498,E498,G498,I498)</f>
        <v>34</v>
      </c>
    </row>
    <row r="499" spans="1:17" x14ac:dyDescent="0.25">
      <c r="A499">
        <v>498</v>
      </c>
      <c r="F499">
        <v>124.71963700000001</v>
      </c>
      <c r="G499" s="4">
        <v>3</v>
      </c>
      <c r="H499">
        <v>124.174879</v>
      </c>
      <c r="I499" s="5">
        <v>4</v>
      </c>
      <c r="P499">
        <v>2</v>
      </c>
      <c r="Q499" t="str">
        <f>CONCATENATE(C499,E499,G499,I499)</f>
        <v>34</v>
      </c>
    </row>
    <row r="500" spans="1:17" x14ac:dyDescent="0.25">
      <c r="A500">
        <v>499</v>
      </c>
      <c r="F500">
        <v>124.65776600000001</v>
      </c>
      <c r="G500" s="4">
        <v>3</v>
      </c>
      <c r="H500">
        <v>124.209215</v>
      </c>
      <c r="I500" s="5">
        <v>4</v>
      </c>
      <c r="P500">
        <v>2</v>
      </c>
      <c r="Q500" t="str">
        <f>CONCATENATE(C500,E500,G500,I500)</f>
        <v>34</v>
      </c>
    </row>
    <row r="501" spans="1:17" x14ac:dyDescent="0.25">
      <c r="A501">
        <v>500</v>
      </c>
      <c r="F501">
        <v>124.60651900000001</v>
      </c>
      <c r="G501" s="4">
        <v>3</v>
      </c>
      <c r="H501">
        <v>124.150434</v>
      </c>
      <c r="I501" s="5">
        <v>4</v>
      </c>
      <c r="P501">
        <v>2</v>
      </c>
      <c r="Q501" t="str">
        <f>CONCATENATE(C501,E501,G501,I501)</f>
        <v>34</v>
      </c>
    </row>
    <row r="502" spans="1:17" x14ac:dyDescent="0.25">
      <c r="A502">
        <v>501</v>
      </c>
      <c r="P502">
        <v>0</v>
      </c>
      <c r="Q502" t="str">
        <f>CONCATENATE(C502,E502,G502,I502)</f>
        <v/>
      </c>
    </row>
    <row r="503" spans="1:17" x14ac:dyDescent="0.25">
      <c r="A503">
        <v>502</v>
      </c>
      <c r="D503">
        <v>151.846003</v>
      </c>
      <c r="E503" s="3">
        <v>2</v>
      </c>
      <c r="P503">
        <v>1</v>
      </c>
      <c r="Q503" t="str">
        <f>CONCATENATE(C503,E503,G503,I503)</f>
        <v>2</v>
      </c>
    </row>
    <row r="504" spans="1:17" x14ac:dyDescent="0.25">
      <c r="A504">
        <v>503</v>
      </c>
      <c r="D504">
        <v>151.83099899999999</v>
      </c>
      <c r="E504" s="3">
        <v>2</v>
      </c>
      <c r="P504">
        <v>1</v>
      </c>
      <c r="Q504" t="str">
        <f>CONCATENATE(C504,E504,G504,I504)</f>
        <v>2</v>
      </c>
    </row>
    <row r="505" spans="1:17" x14ac:dyDescent="0.25">
      <c r="A505">
        <v>504</v>
      </c>
      <c r="D505">
        <v>151.87722200000002</v>
      </c>
      <c r="E505" s="3">
        <v>2</v>
      </c>
      <c r="P505">
        <v>1</v>
      </c>
      <c r="Q505" t="str">
        <f>CONCATENATE(C505,E505,G505,I505)</f>
        <v>2</v>
      </c>
    </row>
    <row r="506" spans="1:17" x14ac:dyDescent="0.25">
      <c r="A506">
        <v>505</v>
      </c>
      <c r="D506">
        <v>151.86822000000001</v>
      </c>
      <c r="E506" s="3">
        <v>2</v>
      </c>
      <c r="P506">
        <v>1</v>
      </c>
      <c r="Q506" t="str">
        <f>CONCATENATE(C506,E506,G506,I506)</f>
        <v>2</v>
      </c>
    </row>
    <row r="507" spans="1:17" x14ac:dyDescent="0.25">
      <c r="A507">
        <v>506</v>
      </c>
      <c r="D507">
        <v>151.86516599999999</v>
      </c>
      <c r="E507" s="3">
        <v>2</v>
      </c>
      <c r="P507">
        <v>1</v>
      </c>
      <c r="Q507" t="str">
        <f>CONCATENATE(C507,E507,G507,I507)</f>
        <v>2</v>
      </c>
    </row>
    <row r="508" spans="1:17" x14ac:dyDescent="0.25">
      <c r="A508">
        <v>507</v>
      </c>
      <c r="B508">
        <v>156.06076400000001</v>
      </c>
      <c r="C508" s="2">
        <v>1</v>
      </c>
      <c r="D508">
        <v>151.87653800000001</v>
      </c>
      <c r="E508" s="3">
        <v>2</v>
      </c>
      <c r="P508">
        <v>2</v>
      </c>
      <c r="Q508" t="str">
        <f>CONCATENATE(C508,E508,G508,I508)</f>
        <v>12</v>
      </c>
    </row>
    <row r="509" spans="1:17" x14ac:dyDescent="0.25">
      <c r="A509">
        <v>508</v>
      </c>
      <c r="B509">
        <v>156.092825</v>
      </c>
      <c r="C509" s="2">
        <v>1</v>
      </c>
      <c r="D509">
        <v>151.95160899999999</v>
      </c>
      <c r="E509" s="3">
        <v>2</v>
      </c>
      <c r="P509">
        <v>2</v>
      </c>
      <c r="Q509" t="str">
        <f>CONCATENATE(C509,E509,G509,I509)</f>
        <v>12</v>
      </c>
    </row>
    <row r="510" spans="1:17" x14ac:dyDescent="0.25">
      <c r="A510">
        <v>509</v>
      </c>
      <c r="B510">
        <v>156.027387</v>
      </c>
      <c r="C510" s="2">
        <v>1</v>
      </c>
      <c r="D510">
        <v>151.846003</v>
      </c>
      <c r="E510" s="3">
        <v>2</v>
      </c>
      <c r="P510">
        <v>2</v>
      </c>
      <c r="Q510" t="str">
        <f>CONCATENATE(C510,E510,G510,I510)</f>
        <v>12</v>
      </c>
    </row>
    <row r="511" spans="1:17" x14ac:dyDescent="0.25">
      <c r="A511">
        <v>510</v>
      </c>
      <c r="B511">
        <v>156.03944200000001</v>
      </c>
      <c r="C511" s="2">
        <v>1</v>
      </c>
      <c r="D511">
        <v>151.846003</v>
      </c>
      <c r="E511" s="3">
        <v>2</v>
      </c>
      <c r="P511">
        <v>2</v>
      </c>
      <c r="Q511" t="str">
        <f>CONCATENATE(C511,E511,G511,I511)</f>
        <v>12</v>
      </c>
    </row>
    <row r="512" spans="1:17" x14ac:dyDescent="0.25">
      <c r="A512">
        <v>511</v>
      </c>
      <c r="B512">
        <v>156.09972099999999</v>
      </c>
      <c r="C512" s="2">
        <v>1</v>
      </c>
      <c r="P512">
        <v>1</v>
      </c>
      <c r="Q512" t="str">
        <f>CONCATENATE(C512,E512,G512,I512)</f>
        <v>1</v>
      </c>
    </row>
    <row r="513" spans="1:17" x14ac:dyDescent="0.25">
      <c r="A513">
        <v>512</v>
      </c>
      <c r="B513">
        <v>156.04586599999999</v>
      </c>
      <c r="C513" s="2">
        <v>1</v>
      </c>
      <c r="P513">
        <v>1</v>
      </c>
      <c r="Q513" t="str">
        <f>CONCATENATE(C513,E513,G513,I513)</f>
        <v>1</v>
      </c>
    </row>
    <row r="514" spans="1:17" x14ac:dyDescent="0.25">
      <c r="A514">
        <v>513</v>
      </c>
      <c r="B514">
        <v>155.97405800000001</v>
      </c>
      <c r="C514" s="2">
        <v>1</v>
      </c>
      <c r="P514">
        <v>1</v>
      </c>
      <c r="Q514" t="str">
        <f>CONCATENATE(C514,E514,G514,I514)</f>
        <v>1</v>
      </c>
    </row>
    <row r="515" spans="1:17" x14ac:dyDescent="0.25">
      <c r="A515">
        <v>514</v>
      </c>
      <c r="B515">
        <v>156.06076400000001</v>
      </c>
      <c r="C515" s="2">
        <v>1</v>
      </c>
      <c r="F515">
        <v>155.511571</v>
      </c>
      <c r="G515" s="4">
        <v>3</v>
      </c>
      <c r="H515">
        <v>155.43986899999999</v>
      </c>
      <c r="I515" s="5">
        <v>4</v>
      </c>
      <c r="P515">
        <v>3</v>
      </c>
      <c r="Q515" t="str">
        <f>CONCATENATE(C515,E515,G515,I515)</f>
        <v>134</v>
      </c>
    </row>
    <row r="516" spans="1:17" x14ac:dyDescent="0.25">
      <c r="A516">
        <v>515</v>
      </c>
      <c r="F516">
        <v>155.59096</v>
      </c>
      <c r="G516" s="4">
        <v>3</v>
      </c>
      <c r="H516">
        <v>155.506675</v>
      </c>
      <c r="I516" s="5">
        <v>4</v>
      </c>
      <c r="P516">
        <v>2</v>
      </c>
      <c r="Q516" t="str">
        <f>CONCATENATE(C516,E516,G516,I516)</f>
        <v>34</v>
      </c>
    </row>
    <row r="517" spans="1:17" x14ac:dyDescent="0.25">
      <c r="A517">
        <v>516</v>
      </c>
      <c r="F517">
        <v>155.60522600000002</v>
      </c>
      <c r="G517" s="4">
        <v>3</v>
      </c>
      <c r="H517">
        <v>155.53215499999999</v>
      </c>
      <c r="I517" s="5">
        <v>4</v>
      </c>
      <c r="P517">
        <v>2</v>
      </c>
      <c r="Q517" t="str">
        <f>CONCATENATE(C517,E517,G517,I517)</f>
        <v>34</v>
      </c>
    </row>
    <row r="518" spans="1:17" x14ac:dyDescent="0.25">
      <c r="A518">
        <v>517</v>
      </c>
      <c r="F518">
        <v>155.61728199999999</v>
      </c>
      <c r="G518" s="4">
        <v>3</v>
      </c>
      <c r="H518">
        <v>155.54421100000002</v>
      </c>
      <c r="I518" s="5">
        <v>4</v>
      </c>
      <c r="P518">
        <v>2</v>
      </c>
      <c r="Q518" t="str">
        <f>CONCATENATE(C518,E518,G518,I518)</f>
        <v>34</v>
      </c>
    </row>
    <row r="519" spans="1:17" x14ac:dyDescent="0.25">
      <c r="A519">
        <v>518</v>
      </c>
      <c r="F519">
        <v>155.56353200000001</v>
      </c>
      <c r="G519" s="4">
        <v>3</v>
      </c>
      <c r="H519">
        <v>155.516257</v>
      </c>
      <c r="I519" s="5">
        <v>4</v>
      </c>
      <c r="P519">
        <v>2</v>
      </c>
      <c r="Q519" t="str">
        <f>CONCATENATE(C519,E519,G519,I519)</f>
        <v>34</v>
      </c>
    </row>
    <row r="520" spans="1:17" x14ac:dyDescent="0.25">
      <c r="A520">
        <v>519</v>
      </c>
      <c r="F520">
        <v>155.47029800000001</v>
      </c>
      <c r="G520" s="4">
        <v>3</v>
      </c>
      <c r="H520">
        <v>155.39701600000001</v>
      </c>
      <c r="I520" s="5">
        <v>4</v>
      </c>
      <c r="P520">
        <v>2</v>
      </c>
      <c r="Q520" t="str">
        <f>CONCATENATE(C520,E520,G520,I520)</f>
        <v>34</v>
      </c>
    </row>
    <row r="521" spans="1:17" x14ac:dyDescent="0.25">
      <c r="A521">
        <v>520</v>
      </c>
      <c r="F521">
        <v>155.440763</v>
      </c>
      <c r="G521" s="4">
        <v>3</v>
      </c>
      <c r="H521">
        <v>155.40938700000001</v>
      </c>
      <c r="I521" s="5">
        <v>4</v>
      </c>
      <c r="P521">
        <v>2</v>
      </c>
      <c r="Q521" t="str">
        <f>CONCATENATE(C521,E521,G521,I521)</f>
        <v>34</v>
      </c>
    </row>
    <row r="522" spans="1:17" x14ac:dyDescent="0.25">
      <c r="A522">
        <v>521</v>
      </c>
      <c r="F522">
        <v>155.511571</v>
      </c>
      <c r="G522" s="4">
        <v>3</v>
      </c>
      <c r="H522">
        <v>155.43986899999999</v>
      </c>
      <c r="I522" s="5">
        <v>4</v>
      </c>
      <c r="P522">
        <v>2</v>
      </c>
      <c r="Q522" t="str">
        <f>CONCATENATE(C522,E522,G522,I522)</f>
        <v>34</v>
      </c>
    </row>
    <row r="523" spans="1:17" x14ac:dyDescent="0.25">
      <c r="A523">
        <v>522</v>
      </c>
      <c r="F523">
        <v>155.511571</v>
      </c>
      <c r="G523" s="4">
        <v>3</v>
      </c>
      <c r="P523">
        <v>1</v>
      </c>
      <c r="Q523" t="str">
        <f>CONCATENATE(C523,E523,G523,I523)</f>
        <v>3</v>
      </c>
    </row>
    <row r="524" spans="1:17" x14ac:dyDescent="0.25">
      <c r="A524">
        <v>523</v>
      </c>
      <c r="P524">
        <v>0</v>
      </c>
      <c r="Q524" t="str">
        <f>CONCATENATE(C524,E524,G524,I524)</f>
        <v/>
      </c>
    </row>
    <row r="525" spans="1:17" x14ac:dyDescent="0.25">
      <c r="A525">
        <v>524</v>
      </c>
      <c r="P525">
        <v>0</v>
      </c>
      <c r="Q525" t="str">
        <f>CONCATENATE(C525,E525,G525,I525)</f>
        <v/>
      </c>
    </row>
    <row r="526" spans="1:17" x14ac:dyDescent="0.25">
      <c r="A526">
        <v>525</v>
      </c>
      <c r="P526">
        <v>0</v>
      </c>
      <c r="Q526" t="str">
        <f>CONCATENATE(C526,E526,G526,I526)</f>
        <v/>
      </c>
    </row>
    <row r="527" spans="1:17" x14ac:dyDescent="0.25">
      <c r="A527">
        <v>526</v>
      </c>
      <c r="P527">
        <v>0</v>
      </c>
      <c r="Q527" t="str">
        <f>CONCATENATE(C527,E527,G527,I527)</f>
        <v/>
      </c>
    </row>
    <row r="528" spans="1:17" x14ac:dyDescent="0.25">
      <c r="A528">
        <v>527</v>
      </c>
      <c r="P528">
        <v>0</v>
      </c>
      <c r="Q528" t="str">
        <f>CONCATENATE(C528,E528,G528,I528)</f>
        <v/>
      </c>
    </row>
    <row r="529" spans="1:17" x14ac:dyDescent="0.25">
      <c r="A529">
        <v>528</v>
      </c>
      <c r="D529">
        <v>177.637642</v>
      </c>
      <c r="E529" s="3">
        <v>2</v>
      </c>
      <c r="P529">
        <v>1</v>
      </c>
      <c r="Q529" t="str">
        <f>CONCATENATE(C529,E529,G529,I529)</f>
        <v>2</v>
      </c>
    </row>
    <row r="530" spans="1:17" x14ac:dyDescent="0.25">
      <c r="A530">
        <v>529</v>
      </c>
      <c r="D530">
        <v>177.69971100000001</v>
      </c>
      <c r="E530" s="3">
        <v>2</v>
      </c>
      <c r="P530">
        <v>1</v>
      </c>
      <c r="Q530" t="str">
        <f>CONCATENATE(C530,E530,G530,I530)</f>
        <v>2</v>
      </c>
    </row>
    <row r="531" spans="1:17" x14ac:dyDescent="0.25">
      <c r="A531">
        <v>530</v>
      </c>
      <c r="D531">
        <v>177.696394</v>
      </c>
      <c r="E531" s="3">
        <v>2</v>
      </c>
      <c r="P531">
        <v>1</v>
      </c>
      <c r="Q531" t="str">
        <f>CONCATENATE(C531,E531,G531,I531)</f>
        <v>2</v>
      </c>
    </row>
    <row r="532" spans="1:17" x14ac:dyDescent="0.25">
      <c r="A532">
        <v>531</v>
      </c>
      <c r="B532">
        <v>181.50963000000002</v>
      </c>
      <c r="C532" s="2">
        <v>1</v>
      </c>
      <c r="D532">
        <v>177.659649</v>
      </c>
      <c r="E532" s="3">
        <v>2</v>
      </c>
      <c r="P532">
        <v>2</v>
      </c>
      <c r="Q532" t="str">
        <f>CONCATENATE(C532,E532,G532,I532)</f>
        <v>12</v>
      </c>
    </row>
    <row r="533" spans="1:17" x14ac:dyDescent="0.25">
      <c r="A533">
        <v>532</v>
      </c>
      <c r="B533">
        <v>181.537745</v>
      </c>
      <c r="C533" s="2">
        <v>1</v>
      </c>
      <c r="D533">
        <v>177.70139499999999</v>
      </c>
      <c r="E533" s="3">
        <v>2</v>
      </c>
      <c r="P533">
        <v>2</v>
      </c>
      <c r="Q533" t="str">
        <f>CONCATENATE(C533,E533,G533,I533)</f>
        <v>12</v>
      </c>
    </row>
    <row r="534" spans="1:17" x14ac:dyDescent="0.25">
      <c r="A534">
        <v>533</v>
      </c>
      <c r="B534">
        <v>181.53679499999998</v>
      </c>
      <c r="C534" s="2">
        <v>1</v>
      </c>
      <c r="D534">
        <v>177.65448800000001</v>
      </c>
      <c r="E534" s="3">
        <v>2</v>
      </c>
      <c r="P534">
        <v>2</v>
      </c>
      <c r="Q534" t="str">
        <f>CONCATENATE(C534,E534,G534,I534)</f>
        <v>12</v>
      </c>
    </row>
    <row r="535" spans="1:17" x14ac:dyDescent="0.25">
      <c r="A535">
        <v>534</v>
      </c>
      <c r="B535">
        <v>181.52531999999999</v>
      </c>
      <c r="C535" s="2">
        <v>1</v>
      </c>
      <c r="D535">
        <v>177.767359</v>
      </c>
      <c r="E535" s="3">
        <v>2</v>
      </c>
      <c r="P535">
        <v>2</v>
      </c>
      <c r="Q535" t="str">
        <f>CONCATENATE(C535,E535,G535,I535)</f>
        <v>12</v>
      </c>
    </row>
    <row r="536" spans="1:17" x14ac:dyDescent="0.25">
      <c r="A536">
        <v>535</v>
      </c>
      <c r="B536">
        <v>181.52684600000001</v>
      </c>
      <c r="C536" s="2">
        <v>1</v>
      </c>
      <c r="D536">
        <v>177.637642</v>
      </c>
      <c r="E536" s="3">
        <v>2</v>
      </c>
      <c r="P536">
        <v>2</v>
      </c>
      <c r="Q536" t="str">
        <f>CONCATENATE(C536,E536,G536,I536)</f>
        <v>12</v>
      </c>
    </row>
    <row r="537" spans="1:17" x14ac:dyDescent="0.25">
      <c r="A537">
        <v>536</v>
      </c>
      <c r="B537">
        <v>181.53352999999998</v>
      </c>
      <c r="C537" s="2">
        <v>1</v>
      </c>
      <c r="P537">
        <v>1</v>
      </c>
      <c r="Q537" t="str">
        <f>CONCATENATE(C537,E537,G537,I537)</f>
        <v>1</v>
      </c>
    </row>
    <row r="538" spans="1:17" x14ac:dyDescent="0.25">
      <c r="A538">
        <v>537</v>
      </c>
      <c r="B538">
        <v>181.526636</v>
      </c>
      <c r="C538" s="2">
        <v>1</v>
      </c>
      <c r="P538">
        <v>1</v>
      </c>
      <c r="Q538" t="str">
        <f>CONCATENATE(C538,E538,G538,I538)</f>
        <v>1</v>
      </c>
    </row>
    <row r="539" spans="1:17" x14ac:dyDescent="0.25">
      <c r="A539">
        <v>538</v>
      </c>
      <c r="B539">
        <v>181.50963000000002</v>
      </c>
      <c r="C539" s="2">
        <v>1</v>
      </c>
      <c r="P539">
        <v>1</v>
      </c>
      <c r="Q539" t="str">
        <f>CONCATENATE(C539,E539,G539,I539)</f>
        <v>1</v>
      </c>
    </row>
    <row r="540" spans="1:17" x14ac:dyDescent="0.25">
      <c r="A540">
        <v>539</v>
      </c>
      <c r="P540">
        <v>0</v>
      </c>
      <c r="Q540" t="str">
        <f>CONCATENATE(C540,E540,G540,I540)</f>
        <v/>
      </c>
    </row>
    <row r="541" spans="1:17" x14ac:dyDescent="0.25">
      <c r="A541">
        <v>540</v>
      </c>
      <c r="F541">
        <v>182.008284</v>
      </c>
      <c r="G541" s="4">
        <v>3</v>
      </c>
      <c r="H541">
        <v>183.093458</v>
      </c>
      <c r="I541" s="5">
        <v>4</v>
      </c>
      <c r="P541">
        <v>2</v>
      </c>
      <c r="Q541" t="str">
        <f>CONCATENATE(C541,E541,G541,I541)</f>
        <v>34</v>
      </c>
    </row>
    <row r="542" spans="1:17" x14ac:dyDescent="0.25">
      <c r="A542">
        <v>541</v>
      </c>
      <c r="F542">
        <v>182.08667199999999</v>
      </c>
      <c r="G542" s="4">
        <v>3</v>
      </c>
      <c r="H542">
        <v>183.13320400000001</v>
      </c>
      <c r="I542" s="5">
        <v>4</v>
      </c>
      <c r="P542">
        <v>2</v>
      </c>
      <c r="Q542" t="str">
        <f>CONCATENATE(C542,E542,G542,I542)</f>
        <v>34</v>
      </c>
    </row>
    <row r="543" spans="1:17" x14ac:dyDescent="0.25">
      <c r="A543">
        <v>542</v>
      </c>
      <c r="F543">
        <v>182.09441200000001</v>
      </c>
      <c r="G543" s="4">
        <v>3</v>
      </c>
      <c r="H543">
        <v>183.17410899999999</v>
      </c>
      <c r="I543" s="5">
        <v>4</v>
      </c>
      <c r="P543">
        <v>2</v>
      </c>
      <c r="Q543" t="str">
        <f>CONCATENATE(C543,E543,G543,I543)</f>
        <v>34</v>
      </c>
    </row>
    <row r="544" spans="1:17" x14ac:dyDescent="0.25">
      <c r="A544">
        <v>543</v>
      </c>
      <c r="F544">
        <v>182.092623</v>
      </c>
      <c r="G544" s="4">
        <v>3</v>
      </c>
      <c r="H544">
        <v>183.15262799999999</v>
      </c>
      <c r="I544" s="5">
        <v>4</v>
      </c>
      <c r="P544">
        <v>2</v>
      </c>
      <c r="Q544" t="str">
        <f>CONCATENATE(C544,E544,G544,I544)</f>
        <v>34</v>
      </c>
    </row>
    <row r="545" spans="1:17" x14ac:dyDescent="0.25">
      <c r="A545">
        <v>544</v>
      </c>
      <c r="F545">
        <v>182.04234500000001</v>
      </c>
      <c r="G545" s="4">
        <v>3</v>
      </c>
      <c r="H545">
        <v>183.09440499999999</v>
      </c>
      <c r="I545" s="5">
        <v>4</v>
      </c>
      <c r="P545">
        <v>2</v>
      </c>
      <c r="Q545" t="str">
        <f>CONCATENATE(C545,E545,G545,I545)</f>
        <v>34</v>
      </c>
    </row>
    <row r="546" spans="1:17" x14ac:dyDescent="0.25">
      <c r="A546">
        <v>545</v>
      </c>
      <c r="F546">
        <v>182.03097400000001</v>
      </c>
      <c r="G546" s="4">
        <v>3</v>
      </c>
      <c r="H546">
        <v>183.107775</v>
      </c>
      <c r="I546" s="5">
        <v>4</v>
      </c>
      <c r="P546">
        <v>2</v>
      </c>
      <c r="Q546" t="str">
        <f>CONCATENATE(C546,E546,G546,I546)</f>
        <v>34</v>
      </c>
    </row>
    <row r="547" spans="1:17" x14ac:dyDescent="0.25">
      <c r="A547">
        <v>546</v>
      </c>
      <c r="F547">
        <v>182.06024400000001</v>
      </c>
      <c r="G547" s="4">
        <v>3</v>
      </c>
      <c r="H547">
        <v>183.16642200000001</v>
      </c>
      <c r="I547" s="5">
        <v>4</v>
      </c>
      <c r="P547">
        <v>2</v>
      </c>
      <c r="Q547" t="str">
        <f>CONCATENATE(C547,E547,G547,I547)</f>
        <v>34</v>
      </c>
    </row>
    <row r="548" spans="1:17" x14ac:dyDescent="0.25">
      <c r="A548">
        <v>547</v>
      </c>
      <c r="D548">
        <v>202.00791800000002</v>
      </c>
      <c r="E548" s="3">
        <v>2</v>
      </c>
      <c r="F548">
        <v>182.008284</v>
      </c>
      <c r="G548" s="4">
        <v>3</v>
      </c>
      <c r="H548">
        <v>183.093458</v>
      </c>
      <c r="I548" s="5">
        <v>4</v>
      </c>
      <c r="P548">
        <v>3</v>
      </c>
      <c r="Q548" t="str">
        <f>CONCATENATE(C548,E548,G548,I548)</f>
        <v>234</v>
      </c>
    </row>
    <row r="549" spans="1:17" x14ac:dyDescent="0.25">
      <c r="A549">
        <v>548</v>
      </c>
      <c r="D549">
        <v>202.007338</v>
      </c>
      <c r="E549" s="3">
        <v>2</v>
      </c>
      <c r="H549">
        <v>183.093458</v>
      </c>
      <c r="I549" s="5">
        <v>4</v>
      </c>
      <c r="P549">
        <v>2</v>
      </c>
      <c r="Q549" t="str">
        <f>CONCATENATE(C549,E549,G549,I549)</f>
        <v>24</v>
      </c>
    </row>
    <row r="550" spans="1:17" x14ac:dyDescent="0.25">
      <c r="A550">
        <v>549</v>
      </c>
      <c r="D550">
        <v>201.984858</v>
      </c>
      <c r="E550" s="3">
        <v>2</v>
      </c>
      <c r="P550">
        <v>1</v>
      </c>
      <c r="Q550" t="str">
        <f>CONCATENATE(C550,E550,G550,I550)</f>
        <v>2</v>
      </c>
    </row>
    <row r="551" spans="1:17" x14ac:dyDescent="0.25">
      <c r="A551">
        <v>550</v>
      </c>
      <c r="D551">
        <v>202.01102299999999</v>
      </c>
      <c r="E551" s="3">
        <v>2</v>
      </c>
      <c r="P551">
        <v>1</v>
      </c>
      <c r="Q551" t="str">
        <f>CONCATENATE(C551,E551,G551,I551)</f>
        <v>2</v>
      </c>
    </row>
    <row r="552" spans="1:17" x14ac:dyDescent="0.25">
      <c r="A552">
        <v>551</v>
      </c>
      <c r="D552">
        <v>202.02202800000001</v>
      </c>
      <c r="E552" s="3">
        <v>2</v>
      </c>
      <c r="P552">
        <v>1</v>
      </c>
      <c r="Q552" t="str">
        <f>CONCATENATE(C552,E552,G552,I552)</f>
        <v>2</v>
      </c>
    </row>
    <row r="553" spans="1:17" x14ac:dyDescent="0.25">
      <c r="A553">
        <v>552</v>
      </c>
      <c r="B553">
        <v>207.06315799999999</v>
      </c>
      <c r="C553" s="2">
        <v>1</v>
      </c>
      <c r="D553">
        <v>201.99770599999999</v>
      </c>
      <c r="E553" s="3">
        <v>2</v>
      </c>
      <c r="P553">
        <v>2</v>
      </c>
      <c r="Q553" t="str">
        <f>CONCATENATE(C553,E553,G553,I553)</f>
        <v>12</v>
      </c>
    </row>
    <row r="554" spans="1:17" x14ac:dyDescent="0.25">
      <c r="A554">
        <v>553</v>
      </c>
      <c r="B554">
        <v>207.06595099999998</v>
      </c>
      <c r="C554" s="2">
        <v>1</v>
      </c>
      <c r="D554">
        <v>202.02624</v>
      </c>
      <c r="E554" s="3">
        <v>2</v>
      </c>
      <c r="P554">
        <v>2</v>
      </c>
      <c r="Q554" t="str">
        <f>CONCATENATE(C554,E554,G554,I554)</f>
        <v>12</v>
      </c>
    </row>
    <row r="555" spans="1:17" x14ac:dyDescent="0.25">
      <c r="A555">
        <v>554</v>
      </c>
      <c r="B555">
        <v>207.08769100000001</v>
      </c>
      <c r="C555" s="2">
        <v>1</v>
      </c>
      <c r="D555">
        <v>202.01391799999999</v>
      </c>
      <c r="E555" s="3">
        <v>2</v>
      </c>
      <c r="P555">
        <v>2</v>
      </c>
      <c r="Q555" t="str">
        <f>CONCATENATE(C555,E555,G555,I555)</f>
        <v>12</v>
      </c>
    </row>
    <row r="556" spans="1:17" x14ac:dyDescent="0.25">
      <c r="A556">
        <v>555</v>
      </c>
      <c r="B556">
        <v>207.06689299999999</v>
      </c>
      <c r="C556" s="2">
        <v>1</v>
      </c>
      <c r="D556">
        <v>202.15222</v>
      </c>
      <c r="E556" s="3">
        <v>2</v>
      </c>
      <c r="P556">
        <v>2</v>
      </c>
      <c r="Q556" t="str">
        <f>CONCATENATE(C556,E556,G556,I556)</f>
        <v>12</v>
      </c>
    </row>
    <row r="557" spans="1:17" x14ac:dyDescent="0.25">
      <c r="A557">
        <v>556</v>
      </c>
      <c r="B557">
        <v>207.06004899999999</v>
      </c>
      <c r="C557" s="2">
        <v>1</v>
      </c>
      <c r="D557">
        <v>202.00791800000002</v>
      </c>
      <c r="E557" s="3">
        <v>2</v>
      </c>
      <c r="P557">
        <v>2</v>
      </c>
      <c r="Q557" t="str">
        <f>CONCATENATE(C557,E557,G557,I557)</f>
        <v>12</v>
      </c>
    </row>
    <row r="558" spans="1:17" x14ac:dyDescent="0.25">
      <c r="A558">
        <v>557</v>
      </c>
      <c r="B558">
        <v>207.01061799999999</v>
      </c>
      <c r="C558" s="2">
        <v>1</v>
      </c>
      <c r="P558">
        <v>1</v>
      </c>
      <c r="Q558" t="str">
        <f>CONCATENATE(C558,E558,G558,I558)</f>
        <v>1</v>
      </c>
    </row>
    <row r="559" spans="1:17" x14ac:dyDescent="0.25">
      <c r="A559">
        <v>558</v>
      </c>
      <c r="B559">
        <v>206.976294</v>
      </c>
      <c r="C559" s="2">
        <v>1</v>
      </c>
      <c r="P559">
        <v>1</v>
      </c>
      <c r="Q559" t="str">
        <f>CONCATENATE(C559,E559,G559,I559)</f>
        <v>1</v>
      </c>
    </row>
    <row r="560" spans="1:17" x14ac:dyDescent="0.25">
      <c r="A560">
        <v>559</v>
      </c>
      <c r="B560">
        <v>207.06315799999999</v>
      </c>
      <c r="C560" s="2">
        <v>1</v>
      </c>
      <c r="P560">
        <v>1</v>
      </c>
      <c r="Q560" t="str">
        <f>CONCATENATE(C560,E560,G560,I560)</f>
        <v>1</v>
      </c>
    </row>
    <row r="561" spans="1:17" x14ac:dyDescent="0.25">
      <c r="A561">
        <v>560</v>
      </c>
      <c r="B561">
        <v>207.06315799999999</v>
      </c>
      <c r="C561" s="2">
        <v>1</v>
      </c>
      <c r="P561">
        <v>1</v>
      </c>
      <c r="Q561" t="str">
        <f>CONCATENATE(C561,E561,G561,I561)</f>
        <v>1</v>
      </c>
    </row>
    <row r="562" spans="1:17" x14ac:dyDescent="0.25">
      <c r="A562">
        <v>561</v>
      </c>
      <c r="H562">
        <v>206.79756399999999</v>
      </c>
      <c r="I562" s="5">
        <v>4</v>
      </c>
      <c r="P562">
        <v>1</v>
      </c>
      <c r="Q562" t="str">
        <f>CONCATENATE(C562,E562,G562,I562)</f>
        <v>4</v>
      </c>
    </row>
    <row r="563" spans="1:17" x14ac:dyDescent="0.25">
      <c r="A563">
        <v>562</v>
      </c>
      <c r="F563">
        <v>207.60339999999999</v>
      </c>
      <c r="G563" s="4">
        <v>3</v>
      </c>
      <c r="H563">
        <v>206.83472699999999</v>
      </c>
      <c r="I563" s="5">
        <v>4</v>
      </c>
      <c r="P563">
        <v>2</v>
      </c>
      <c r="Q563" t="str">
        <f>CONCATENATE(C563,E563,G563,I563)</f>
        <v>34</v>
      </c>
    </row>
    <row r="564" spans="1:17" x14ac:dyDescent="0.25">
      <c r="A564">
        <v>563</v>
      </c>
      <c r="F564">
        <v>207.65283399999998</v>
      </c>
      <c r="G564" s="4">
        <v>3</v>
      </c>
      <c r="H564">
        <v>206.807883</v>
      </c>
      <c r="I564" s="5">
        <v>4</v>
      </c>
      <c r="P564">
        <v>2</v>
      </c>
      <c r="Q564" t="str">
        <f>CONCATENATE(C564,E564,G564,I564)</f>
        <v>34</v>
      </c>
    </row>
    <row r="565" spans="1:17" x14ac:dyDescent="0.25">
      <c r="A565">
        <v>564</v>
      </c>
      <c r="F565">
        <v>207.67874</v>
      </c>
      <c r="G565" s="4">
        <v>3</v>
      </c>
      <c r="H565">
        <v>206.84262699999999</v>
      </c>
      <c r="I565" s="5">
        <v>4</v>
      </c>
      <c r="P565">
        <v>2</v>
      </c>
      <c r="Q565" t="str">
        <f>CONCATENATE(C565,E565,G565,I565)</f>
        <v>34</v>
      </c>
    </row>
    <row r="566" spans="1:17" x14ac:dyDescent="0.25">
      <c r="A566">
        <v>565</v>
      </c>
      <c r="F566">
        <v>207.714381</v>
      </c>
      <c r="G566" s="4">
        <v>3</v>
      </c>
      <c r="H566">
        <v>206.835993</v>
      </c>
      <c r="I566" s="5">
        <v>4</v>
      </c>
      <c r="P566">
        <v>2</v>
      </c>
      <c r="Q566" t="str">
        <f>CONCATENATE(C566,E566,G566,I566)</f>
        <v>34</v>
      </c>
    </row>
    <row r="567" spans="1:17" x14ac:dyDescent="0.25">
      <c r="A567">
        <v>566</v>
      </c>
      <c r="F567">
        <v>207.693735</v>
      </c>
      <c r="G567" s="4">
        <v>3</v>
      </c>
      <c r="H567">
        <v>206.82946200000001</v>
      </c>
      <c r="I567" s="5">
        <v>4</v>
      </c>
      <c r="P567">
        <v>2</v>
      </c>
      <c r="Q567" t="str">
        <f>CONCATENATE(C567,E567,G567,I567)</f>
        <v>34</v>
      </c>
    </row>
    <row r="568" spans="1:17" x14ac:dyDescent="0.25">
      <c r="A568">
        <v>567</v>
      </c>
      <c r="F568">
        <v>207.739912</v>
      </c>
      <c r="G568" s="4">
        <v>3</v>
      </c>
      <c r="H568">
        <v>206.76792399999999</v>
      </c>
      <c r="I568" s="5">
        <v>4</v>
      </c>
      <c r="P568">
        <v>2</v>
      </c>
      <c r="Q568" t="str">
        <f>CONCATENATE(C568,E568,G568,I568)</f>
        <v>34</v>
      </c>
    </row>
    <row r="569" spans="1:17" x14ac:dyDescent="0.25">
      <c r="A569">
        <v>568</v>
      </c>
      <c r="D569">
        <v>222.00617499999998</v>
      </c>
      <c r="E569" s="3">
        <v>2</v>
      </c>
      <c r="F569">
        <v>207.75780700000001</v>
      </c>
      <c r="G569" s="4">
        <v>3</v>
      </c>
      <c r="H569">
        <v>206.73286300000001</v>
      </c>
      <c r="I569" s="5">
        <v>4</v>
      </c>
      <c r="P569">
        <v>3</v>
      </c>
      <c r="Q569" t="str">
        <f>CONCATENATE(C569,E569,G569,I569)</f>
        <v>234</v>
      </c>
    </row>
    <row r="570" spans="1:17" x14ac:dyDescent="0.25">
      <c r="A570">
        <v>569</v>
      </c>
      <c r="D570">
        <v>221.929542</v>
      </c>
      <c r="E570" s="3">
        <v>2</v>
      </c>
      <c r="F570">
        <v>207.73600999999999</v>
      </c>
      <c r="G570" s="4">
        <v>3</v>
      </c>
      <c r="H570">
        <v>206.79756399999999</v>
      </c>
      <c r="I570" s="5">
        <v>4</v>
      </c>
      <c r="P570">
        <v>3</v>
      </c>
      <c r="Q570" t="str">
        <f>CONCATENATE(C570,E570,G570,I570)</f>
        <v>234</v>
      </c>
    </row>
    <row r="571" spans="1:17" x14ac:dyDescent="0.25">
      <c r="A571">
        <v>570</v>
      </c>
      <c r="D571">
        <v>221.95965999999999</v>
      </c>
      <c r="E571" s="3">
        <v>2</v>
      </c>
      <c r="F571">
        <v>207.60339999999999</v>
      </c>
      <c r="G571" s="4">
        <v>3</v>
      </c>
      <c r="P571">
        <v>2</v>
      </c>
      <c r="Q571" t="str">
        <f>CONCATENATE(C571,E571,G571,I571)</f>
        <v>23</v>
      </c>
    </row>
    <row r="572" spans="1:17" x14ac:dyDescent="0.25">
      <c r="A572">
        <v>571</v>
      </c>
      <c r="D572">
        <v>221.97904199999999</v>
      </c>
      <c r="E572" s="3">
        <v>2</v>
      </c>
      <c r="F572">
        <v>207.60339999999999</v>
      </c>
      <c r="G572" s="4">
        <v>3</v>
      </c>
      <c r="P572">
        <v>2</v>
      </c>
      <c r="Q572" t="str">
        <f>CONCATENATE(C572,E572,G572,I572)</f>
        <v>23</v>
      </c>
    </row>
    <row r="573" spans="1:17" x14ac:dyDescent="0.25">
      <c r="A573">
        <v>572</v>
      </c>
      <c r="D573">
        <v>221.96741299999999</v>
      </c>
      <c r="E573" s="3">
        <v>2</v>
      </c>
      <c r="P573">
        <v>1</v>
      </c>
      <c r="Q573" t="str">
        <f>CONCATENATE(C573,E573,G573,I573)</f>
        <v>2</v>
      </c>
    </row>
    <row r="574" spans="1:17" x14ac:dyDescent="0.25">
      <c r="A574">
        <v>573</v>
      </c>
      <c r="D574">
        <v>221.94431299999999</v>
      </c>
      <c r="E574" s="3">
        <v>2</v>
      </c>
      <c r="P574">
        <v>1</v>
      </c>
      <c r="Q574" t="str">
        <f>CONCATENATE(C574,E574,G574,I574)</f>
        <v>2</v>
      </c>
    </row>
    <row r="575" spans="1:17" x14ac:dyDescent="0.25">
      <c r="A575">
        <v>574</v>
      </c>
      <c r="D575">
        <v>221.93383800000001</v>
      </c>
      <c r="E575" s="3">
        <v>2</v>
      </c>
      <c r="P575">
        <v>1</v>
      </c>
      <c r="Q575" t="str">
        <f>CONCATENATE(C575,E575,G575,I575)</f>
        <v>2</v>
      </c>
    </row>
    <row r="576" spans="1:17" x14ac:dyDescent="0.25">
      <c r="A576">
        <v>575</v>
      </c>
      <c r="D576">
        <v>221.944941</v>
      </c>
      <c r="E576" s="3">
        <v>2</v>
      </c>
      <c r="P576">
        <v>1</v>
      </c>
      <c r="Q576" t="str">
        <f>CONCATENATE(C576,E576,G576,I576)</f>
        <v>2</v>
      </c>
    </row>
    <row r="577" spans="1:17" x14ac:dyDescent="0.25">
      <c r="A577">
        <v>576</v>
      </c>
      <c r="B577">
        <v>228.34089299999999</v>
      </c>
      <c r="C577" s="2">
        <v>1</v>
      </c>
      <c r="D577">
        <v>221.942847</v>
      </c>
      <c r="E577" s="3">
        <v>2</v>
      </c>
      <c r="P577">
        <v>2</v>
      </c>
      <c r="Q577" t="str">
        <f>CONCATENATE(C577,E577,G577,I577)</f>
        <v>12</v>
      </c>
    </row>
    <row r="578" spans="1:17" x14ac:dyDescent="0.25">
      <c r="A578">
        <v>577</v>
      </c>
      <c r="B578">
        <v>228.358754</v>
      </c>
      <c r="C578" s="2">
        <v>1</v>
      </c>
      <c r="D578">
        <v>222.031947</v>
      </c>
      <c r="E578" s="3">
        <v>2</v>
      </c>
      <c r="P578">
        <v>2</v>
      </c>
      <c r="Q578" t="str">
        <f>CONCATENATE(C578,E578,G578,I578)</f>
        <v>12</v>
      </c>
    </row>
    <row r="579" spans="1:17" x14ac:dyDescent="0.25">
      <c r="A579">
        <v>578</v>
      </c>
      <c r="B579">
        <v>228.32193100000001</v>
      </c>
      <c r="C579" s="2">
        <v>1</v>
      </c>
      <c r="D579">
        <v>222.00617499999998</v>
      </c>
      <c r="E579" s="3">
        <v>2</v>
      </c>
      <c r="P579">
        <v>2</v>
      </c>
      <c r="Q579" t="str">
        <f>CONCATENATE(C579,E579,G579,I579)</f>
        <v>12</v>
      </c>
    </row>
    <row r="580" spans="1:17" x14ac:dyDescent="0.25">
      <c r="A580">
        <v>579</v>
      </c>
      <c r="B580">
        <v>228.32863599999999</v>
      </c>
      <c r="C580" s="2">
        <v>1</v>
      </c>
      <c r="P580">
        <v>1</v>
      </c>
      <c r="Q580" t="str">
        <f>CONCATENATE(C580,E580,G580,I580)</f>
        <v>1</v>
      </c>
    </row>
    <row r="581" spans="1:17" x14ac:dyDescent="0.25">
      <c r="A581">
        <v>580</v>
      </c>
      <c r="B581">
        <v>228.303179</v>
      </c>
      <c r="C581" s="2">
        <v>1</v>
      </c>
      <c r="P581">
        <v>1</v>
      </c>
      <c r="Q581" t="str">
        <f>CONCATENATE(C581,E581,G581,I581)</f>
        <v>1</v>
      </c>
    </row>
    <row r="582" spans="1:17" x14ac:dyDescent="0.25">
      <c r="A582">
        <v>581</v>
      </c>
      <c r="B582">
        <v>228.329317</v>
      </c>
      <c r="C582" s="2">
        <v>1</v>
      </c>
      <c r="P582">
        <v>1</v>
      </c>
      <c r="Q582" t="str">
        <f>CONCATENATE(C582,E582,G582,I582)</f>
        <v>1</v>
      </c>
    </row>
    <row r="583" spans="1:17" x14ac:dyDescent="0.25">
      <c r="A583">
        <v>582</v>
      </c>
      <c r="B583">
        <v>228.313602</v>
      </c>
      <c r="C583" s="2">
        <v>1</v>
      </c>
      <c r="P583">
        <v>1</v>
      </c>
      <c r="Q583" t="str">
        <f>CONCATENATE(C583,E583,G583,I583)</f>
        <v>1</v>
      </c>
    </row>
    <row r="584" spans="1:17" x14ac:dyDescent="0.25">
      <c r="A584">
        <v>583</v>
      </c>
      <c r="B584">
        <v>228.329159</v>
      </c>
      <c r="C584" s="2">
        <v>1</v>
      </c>
      <c r="P584">
        <v>1</v>
      </c>
      <c r="Q584" t="str">
        <f>CONCATENATE(C584,E584,G584,I584)</f>
        <v>1</v>
      </c>
    </row>
    <row r="585" spans="1:17" x14ac:dyDescent="0.25">
      <c r="A585">
        <v>584</v>
      </c>
      <c r="B585">
        <v>228.269184</v>
      </c>
      <c r="C585" s="2">
        <v>1</v>
      </c>
      <c r="H585">
        <v>225.06227699999999</v>
      </c>
      <c r="I585" s="5">
        <v>4</v>
      </c>
      <c r="P585">
        <v>2</v>
      </c>
      <c r="Q585" t="str">
        <f>CONCATENATE(C585,E585,G585,I585)</f>
        <v>14</v>
      </c>
    </row>
    <row r="586" spans="1:17" x14ac:dyDescent="0.25">
      <c r="A586">
        <v>585</v>
      </c>
      <c r="B586">
        <v>228.34089299999999</v>
      </c>
      <c r="C586" s="2">
        <v>1</v>
      </c>
      <c r="H586">
        <v>225.082391</v>
      </c>
      <c r="I586" s="5">
        <v>4</v>
      </c>
      <c r="P586">
        <v>2</v>
      </c>
      <c r="Q586" t="str">
        <f>CONCATENATE(C586,E586,G586,I586)</f>
        <v>14</v>
      </c>
    </row>
    <row r="587" spans="1:17" x14ac:dyDescent="0.25">
      <c r="A587">
        <v>586</v>
      </c>
      <c r="B587">
        <v>228.34089299999999</v>
      </c>
      <c r="C587" s="2">
        <v>1</v>
      </c>
      <c r="H587">
        <v>225.06615299999999</v>
      </c>
      <c r="I587" s="5">
        <v>4</v>
      </c>
      <c r="P587">
        <v>2</v>
      </c>
      <c r="Q587" t="str">
        <f>CONCATENATE(C587,E587,G587,I587)</f>
        <v>14</v>
      </c>
    </row>
    <row r="588" spans="1:17" x14ac:dyDescent="0.25">
      <c r="A588">
        <v>587</v>
      </c>
      <c r="F588">
        <v>227.65124800000001</v>
      </c>
      <c r="G588" s="4">
        <v>3</v>
      </c>
      <c r="H588">
        <v>225.010368</v>
      </c>
      <c r="I588" s="5">
        <v>4</v>
      </c>
      <c r="P588">
        <v>2</v>
      </c>
      <c r="Q588" t="str">
        <f>CONCATENATE(C588,E588,G588,I588)</f>
        <v>34</v>
      </c>
    </row>
    <row r="589" spans="1:17" x14ac:dyDescent="0.25">
      <c r="A589">
        <v>588</v>
      </c>
      <c r="F589">
        <v>227.672515</v>
      </c>
      <c r="G589" s="4">
        <v>3</v>
      </c>
      <c r="H589">
        <v>224.98716300000001</v>
      </c>
      <c r="I589" s="5">
        <v>4</v>
      </c>
      <c r="P589">
        <v>2</v>
      </c>
      <c r="Q589" t="str">
        <f>CONCATENATE(C589,E589,G589,I589)</f>
        <v>34</v>
      </c>
    </row>
    <row r="590" spans="1:17" x14ac:dyDescent="0.25">
      <c r="A590">
        <v>589</v>
      </c>
      <c r="F590">
        <v>227.673824</v>
      </c>
      <c r="G590" s="4">
        <v>3</v>
      </c>
      <c r="H590">
        <v>225.00842900000001</v>
      </c>
      <c r="I590" s="5">
        <v>4</v>
      </c>
      <c r="P590">
        <v>2</v>
      </c>
      <c r="Q590" t="str">
        <f>CONCATENATE(C590,E590,G590,I590)</f>
        <v>34</v>
      </c>
    </row>
    <row r="591" spans="1:17" x14ac:dyDescent="0.25">
      <c r="A591">
        <v>590</v>
      </c>
      <c r="F591">
        <v>227.67282800000001</v>
      </c>
      <c r="G591" s="4">
        <v>3</v>
      </c>
      <c r="H591">
        <v>225.01146800000001</v>
      </c>
      <c r="I591" s="5">
        <v>4</v>
      </c>
      <c r="P591">
        <v>2</v>
      </c>
      <c r="Q591" t="str">
        <f>CONCATENATE(C591,E591,G591,I591)</f>
        <v>34</v>
      </c>
    </row>
    <row r="592" spans="1:17" x14ac:dyDescent="0.25">
      <c r="A592">
        <v>591</v>
      </c>
      <c r="D592">
        <v>240.38479699999999</v>
      </c>
      <c r="E592" s="3">
        <v>2</v>
      </c>
      <c r="F592">
        <v>227.63783799999999</v>
      </c>
      <c r="G592" s="4">
        <v>3</v>
      </c>
      <c r="H592">
        <v>224.97176300000001</v>
      </c>
      <c r="I592" s="5">
        <v>4</v>
      </c>
      <c r="P592">
        <v>3</v>
      </c>
      <c r="Q592" t="str">
        <f>CONCATENATE(C592,E592,G592,I592)</f>
        <v>234</v>
      </c>
    </row>
    <row r="593" spans="1:17" x14ac:dyDescent="0.25">
      <c r="A593">
        <v>592</v>
      </c>
      <c r="D593">
        <v>240.42691099999999</v>
      </c>
      <c r="E593" s="3">
        <v>2</v>
      </c>
      <c r="F593">
        <v>227.682625</v>
      </c>
      <c r="G593" s="4">
        <v>3</v>
      </c>
      <c r="H593">
        <v>225.03854899999999</v>
      </c>
      <c r="I593" s="5">
        <v>4</v>
      </c>
      <c r="P593">
        <v>3</v>
      </c>
      <c r="Q593" t="str">
        <f>CONCATENATE(C593,E593,G593,I593)</f>
        <v>234</v>
      </c>
    </row>
    <row r="594" spans="1:17" x14ac:dyDescent="0.25">
      <c r="A594">
        <v>593</v>
      </c>
      <c r="D594">
        <v>240.39354399999999</v>
      </c>
      <c r="E594" s="3">
        <v>2</v>
      </c>
      <c r="F594">
        <v>227.659211</v>
      </c>
      <c r="G594" s="4">
        <v>3</v>
      </c>
      <c r="H594">
        <v>225.06227699999999</v>
      </c>
      <c r="I594" s="5">
        <v>4</v>
      </c>
      <c r="P594">
        <v>3</v>
      </c>
      <c r="Q594" t="str">
        <f>CONCATENATE(C594,E594,G594,I594)</f>
        <v>234</v>
      </c>
    </row>
    <row r="595" spans="1:17" x14ac:dyDescent="0.25">
      <c r="A595">
        <v>594</v>
      </c>
      <c r="D595">
        <v>240.38396</v>
      </c>
      <c r="E595" s="3">
        <v>2</v>
      </c>
      <c r="F595">
        <v>227.631396</v>
      </c>
      <c r="G595" s="4">
        <v>3</v>
      </c>
      <c r="H595">
        <v>225.06227699999999</v>
      </c>
      <c r="I595" s="5">
        <v>4</v>
      </c>
      <c r="P595">
        <v>3</v>
      </c>
      <c r="Q595" t="str">
        <f>CONCATENATE(C595,E595,G595,I595)</f>
        <v>234</v>
      </c>
    </row>
    <row r="596" spans="1:17" x14ac:dyDescent="0.25">
      <c r="A596">
        <v>595</v>
      </c>
      <c r="D596">
        <v>240.363427</v>
      </c>
      <c r="E596" s="3">
        <v>2</v>
      </c>
      <c r="F596">
        <v>227.59252900000001</v>
      </c>
      <c r="G596" s="4">
        <v>3</v>
      </c>
      <c r="P596">
        <v>2</v>
      </c>
      <c r="Q596" t="str">
        <f>CONCATENATE(C596,E596,G596,I596)</f>
        <v>23</v>
      </c>
    </row>
    <row r="597" spans="1:17" x14ac:dyDescent="0.25">
      <c r="A597">
        <v>596</v>
      </c>
      <c r="D597">
        <v>240.37657400000001</v>
      </c>
      <c r="E597" s="3">
        <v>2</v>
      </c>
      <c r="F597">
        <v>227.477397</v>
      </c>
      <c r="G597" s="4">
        <v>3</v>
      </c>
      <c r="P597">
        <v>2</v>
      </c>
      <c r="Q597" t="str">
        <f>CONCATENATE(C597,E597,G597,I597)</f>
        <v>23</v>
      </c>
    </row>
    <row r="598" spans="1:17" x14ac:dyDescent="0.25">
      <c r="A598">
        <v>597</v>
      </c>
      <c r="D598">
        <v>240.365836</v>
      </c>
      <c r="E598" s="3">
        <v>2</v>
      </c>
      <c r="F598">
        <v>227.57341099999999</v>
      </c>
      <c r="G598" s="4">
        <v>3</v>
      </c>
      <c r="P598">
        <v>2</v>
      </c>
      <c r="Q598" t="str">
        <f>CONCATENATE(C598,E598,G598,I598)</f>
        <v>23</v>
      </c>
    </row>
    <row r="599" spans="1:17" x14ac:dyDescent="0.25">
      <c r="A599">
        <v>598</v>
      </c>
      <c r="D599">
        <v>240.366254</v>
      </c>
      <c r="E599" s="3">
        <v>2</v>
      </c>
      <c r="F599">
        <v>227.564505</v>
      </c>
      <c r="G599" s="4">
        <v>3</v>
      </c>
      <c r="P599">
        <v>2</v>
      </c>
      <c r="Q599" t="str">
        <f>CONCATENATE(C599,E599,G599,I599)</f>
        <v>23</v>
      </c>
    </row>
    <row r="600" spans="1:17" x14ac:dyDescent="0.25">
      <c r="A600">
        <v>599</v>
      </c>
      <c r="D600">
        <v>240.362641</v>
      </c>
      <c r="E600" s="3">
        <v>2</v>
      </c>
      <c r="F600">
        <v>227.59226699999999</v>
      </c>
      <c r="G600" s="4">
        <v>3</v>
      </c>
      <c r="P600">
        <v>2</v>
      </c>
      <c r="Q600" t="str">
        <f>CONCATENATE(C600,E600,G600,I600)</f>
        <v>23</v>
      </c>
    </row>
    <row r="601" spans="1:17" x14ac:dyDescent="0.25">
      <c r="A601">
        <v>600</v>
      </c>
      <c r="D601">
        <v>240.36662200000001</v>
      </c>
      <c r="E601" s="3">
        <v>2</v>
      </c>
      <c r="F601">
        <v>227.65124800000001</v>
      </c>
      <c r="G601" s="4">
        <v>3</v>
      </c>
      <c r="P601">
        <v>2</v>
      </c>
      <c r="Q601" t="str">
        <f>CONCATENATE(C601,E601,G601,I601)</f>
        <v>23</v>
      </c>
    </row>
    <row r="602" spans="1:17" x14ac:dyDescent="0.25">
      <c r="A602">
        <v>601</v>
      </c>
      <c r="B602">
        <v>246.63078200000001</v>
      </c>
      <c r="C602" s="2">
        <v>1</v>
      </c>
      <c r="D602">
        <v>240.37029000000001</v>
      </c>
      <c r="E602" s="3">
        <v>2</v>
      </c>
      <c r="P602">
        <v>2</v>
      </c>
      <c r="Q602" t="str">
        <f>CONCATENATE(C602,E602,G602,I602)</f>
        <v>12</v>
      </c>
    </row>
    <row r="603" spans="1:17" x14ac:dyDescent="0.25">
      <c r="A603">
        <v>602</v>
      </c>
      <c r="B603">
        <v>246.627219</v>
      </c>
      <c r="C603" s="2">
        <v>1</v>
      </c>
      <c r="D603">
        <v>240.37259399999999</v>
      </c>
      <c r="E603" s="3">
        <v>2</v>
      </c>
      <c r="P603">
        <v>2</v>
      </c>
      <c r="Q603" t="str">
        <f>CONCATENATE(C603,E603,G603,I603)</f>
        <v>12</v>
      </c>
    </row>
    <row r="604" spans="1:17" x14ac:dyDescent="0.25">
      <c r="A604">
        <v>603</v>
      </c>
      <c r="B604">
        <v>246.622874</v>
      </c>
      <c r="C604" s="2">
        <v>1</v>
      </c>
      <c r="D604">
        <v>240.391606</v>
      </c>
      <c r="E604" s="3">
        <v>2</v>
      </c>
      <c r="P604">
        <v>2</v>
      </c>
      <c r="Q604" t="str">
        <f>CONCATENATE(C604,E604,G604,I604)</f>
        <v>12</v>
      </c>
    </row>
    <row r="605" spans="1:17" x14ac:dyDescent="0.25">
      <c r="A605">
        <v>604</v>
      </c>
      <c r="B605">
        <v>246.633139</v>
      </c>
      <c r="C605" s="2">
        <v>1</v>
      </c>
      <c r="D605">
        <v>240.43518900000001</v>
      </c>
      <c r="E605" s="3">
        <v>2</v>
      </c>
      <c r="P605">
        <v>2</v>
      </c>
      <c r="Q605" t="str">
        <f>CONCATENATE(C605,E605,G605,I605)</f>
        <v>12</v>
      </c>
    </row>
    <row r="606" spans="1:17" x14ac:dyDescent="0.25">
      <c r="A606">
        <v>605</v>
      </c>
      <c r="B606">
        <v>246.63418799999999</v>
      </c>
      <c r="C606" s="2">
        <v>1</v>
      </c>
      <c r="D606">
        <v>240.33901900000001</v>
      </c>
      <c r="E606" s="3">
        <v>2</v>
      </c>
      <c r="P606">
        <v>2</v>
      </c>
      <c r="Q606" t="str">
        <f>CONCATENATE(C606,E606,G606,I606)</f>
        <v>12</v>
      </c>
    </row>
    <row r="607" spans="1:17" x14ac:dyDescent="0.25">
      <c r="A607">
        <v>606</v>
      </c>
      <c r="B607">
        <v>246.645713</v>
      </c>
      <c r="C607" s="2">
        <v>1</v>
      </c>
      <c r="D607">
        <v>240.38479699999999</v>
      </c>
      <c r="E607" s="3">
        <v>2</v>
      </c>
      <c r="P607">
        <v>2</v>
      </c>
      <c r="Q607" t="str">
        <f>CONCATENATE(C607,E607,G607,I607)</f>
        <v>12</v>
      </c>
    </row>
    <row r="608" spans="1:17" x14ac:dyDescent="0.25">
      <c r="A608">
        <v>607</v>
      </c>
      <c r="B608">
        <v>246.63539399999999</v>
      </c>
      <c r="C608" s="2">
        <v>1</v>
      </c>
      <c r="P608">
        <v>1</v>
      </c>
      <c r="Q608" t="str">
        <f>CONCATENATE(C608,E608,G608,I608)</f>
        <v>1</v>
      </c>
    </row>
    <row r="609" spans="1:17" x14ac:dyDescent="0.25">
      <c r="A609">
        <v>608</v>
      </c>
      <c r="B609">
        <v>246.64560599999999</v>
      </c>
      <c r="C609" s="2">
        <v>1</v>
      </c>
      <c r="P609">
        <v>1</v>
      </c>
      <c r="Q609" t="str">
        <f>CONCATENATE(C609,E609,G609,I609)</f>
        <v>1</v>
      </c>
    </row>
    <row r="610" spans="1:17" x14ac:dyDescent="0.25">
      <c r="A610">
        <v>609</v>
      </c>
      <c r="B610">
        <v>246.63910899999999</v>
      </c>
      <c r="C610" s="2">
        <v>1</v>
      </c>
      <c r="H610">
        <v>240.140548</v>
      </c>
      <c r="I610" s="5">
        <v>4</v>
      </c>
      <c r="P610">
        <v>2</v>
      </c>
      <c r="Q610" t="str">
        <f>CONCATENATE(C610,E610,G610,I610)</f>
        <v>14</v>
      </c>
    </row>
    <row r="611" spans="1:17" x14ac:dyDescent="0.25">
      <c r="A611">
        <v>610</v>
      </c>
      <c r="B611">
        <v>246.64738700000001</v>
      </c>
      <c r="C611" s="2">
        <v>1</v>
      </c>
      <c r="H611">
        <v>240.07716600000001</v>
      </c>
      <c r="I611" s="5">
        <v>4</v>
      </c>
      <c r="P611">
        <v>2</v>
      </c>
      <c r="Q611" t="str">
        <f>CONCATENATE(C611,E611,G611,I611)</f>
        <v>14</v>
      </c>
    </row>
    <row r="612" spans="1:17" x14ac:dyDescent="0.25">
      <c r="A612">
        <v>611</v>
      </c>
      <c r="B612">
        <v>246.61119300000001</v>
      </c>
      <c r="C612" s="2">
        <v>1</v>
      </c>
      <c r="H612">
        <v>240.07800399999999</v>
      </c>
      <c r="I612" s="5">
        <v>4</v>
      </c>
      <c r="P612">
        <v>2</v>
      </c>
      <c r="Q612" t="str">
        <f>CONCATENATE(C612,E612,G612,I612)</f>
        <v>14</v>
      </c>
    </row>
    <row r="613" spans="1:17" x14ac:dyDescent="0.25">
      <c r="A613">
        <v>612</v>
      </c>
      <c r="B613">
        <v>246.58898399999998</v>
      </c>
      <c r="C613" s="2">
        <v>1</v>
      </c>
      <c r="H613">
        <v>240.09623199999999</v>
      </c>
      <c r="I613" s="5">
        <v>4</v>
      </c>
      <c r="P613">
        <v>2</v>
      </c>
      <c r="Q613" t="str">
        <f>CONCATENATE(C613,E613,G613,I613)</f>
        <v>14</v>
      </c>
    </row>
    <row r="614" spans="1:17" x14ac:dyDescent="0.25">
      <c r="A614">
        <v>613</v>
      </c>
      <c r="B614">
        <v>246.586524</v>
      </c>
      <c r="C614" s="2">
        <v>1</v>
      </c>
      <c r="H614">
        <v>240.12504100000001</v>
      </c>
      <c r="I614" s="5">
        <v>4</v>
      </c>
      <c r="P614">
        <v>2</v>
      </c>
      <c r="Q614" t="str">
        <f>CONCATENATE(C614,E614,G614,I614)</f>
        <v>14</v>
      </c>
    </row>
    <row r="615" spans="1:17" x14ac:dyDescent="0.25">
      <c r="A615">
        <v>614</v>
      </c>
      <c r="B615">
        <v>246.576255</v>
      </c>
      <c r="C615" s="2">
        <v>1</v>
      </c>
      <c r="H615">
        <v>240.099007</v>
      </c>
      <c r="I615" s="5">
        <v>4</v>
      </c>
      <c r="P615">
        <v>2</v>
      </c>
      <c r="Q615" t="str">
        <f>CONCATENATE(C615,E615,G615,I615)</f>
        <v>14</v>
      </c>
    </row>
    <row r="616" spans="1:17" x14ac:dyDescent="0.25">
      <c r="A616">
        <v>615</v>
      </c>
      <c r="B616">
        <v>246.52843000000001</v>
      </c>
      <c r="C616" s="2">
        <v>1</v>
      </c>
      <c r="H616">
        <v>240.156104</v>
      </c>
      <c r="I616" s="5">
        <v>4</v>
      </c>
      <c r="P616">
        <v>2</v>
      </c>
      <c r="Q616" t="str">
        <f>CONCATENATE(C616,E616,G616,I616)</f>
        <v>14</v>
      </c>
    </row>
    <row r="617" spans="1:17" x14ac:dyDescent="0.25">
      <c r="A617">
        <v>616</v>
      </c>
      <c r="B617">
        <v>246.50092999999998</v>
      </c>
      <c r="C617" s="2">
        <v>1</v>
      </c>
      <c r="F617">
        <v>243.610038</v>
      </c>
      <c r="G617" s="4">
        <v>3</v>
      </c>
      <c r="H617">
        <v>240.105819</v>
      </c>
      <c r="I617" s="5">
        <v>4</v>
      </c>
      <c r="P617">
        <v>3</v>
      </c>
      <c r="Q617" t="str">
        <f>CONCATENATE(C617,E617,G617,I617)</f>
        <v>134</v>
      </c>
    </row>
    <row r="618" spans="1:17" x14ac:dyDescent="0.25">
      <c r="A618">
        <v>617</v>
      </c>
      <c r="B618">
        <v>246.55807799999999</v>
      </c>
      <c r="C618" s="2">
        <v>1</v>
      </c>
      <c r="F618">
        <v>243.651839</v>
      </c>
      <c r="G618" s="4">
        <v>3</v>
      </c>
      <c r="H618">
        <v>240.11445900000001</v>
      </c>
      <c r="I618" s="5">
        <v>4</v>
      </c>
      <c r="P618">
        <v>3</v>
      </c>
      <c r="Q618" t="str">
        <f>CONCATENATE(C618,E618,G618,I618)</f>
        <v>134</v>
      </c>
    </row>
    <row r="619" spans="1:17" x14ac:dyDescent="0.25">
      <c r="A619">
        <v>618</v>
      </c>
      <c r="B619">
        <v>246.63078200000001</v>
      </c>
      <c r="C619" s="2">
        <v>1</v>
      </c>
      <c r="F619">
        <v>243.652728</v>
      </c>
      <c r="G619" s="4">
        <v>3</v>
      </c>
      <c r="H619">
        <v>240.07244900000001</v>
      </c>
      <c r="I619" s="5">
        <v>4</v>
      </c>
      <c r="P619">
        <v>3</v>
      </c>
      <c r="Q619" t="str">
        <f>CONCATENATE(C619,E619,G619,I619)</f>
        <v>134</v>
      </c>
    </row>
    <row r="620" spans="1:17" x14ac:dyDescent="0.25">
      <c r="A620">
        <v>619</v>
      </c>
      <c r="B620">
        <v>246.63078200000001</v>
      </c>
      <c r="C620" s="2">
        <v>1</v>
      </c>
      <c r="F620">
        <v>243.692487</v>
      </c>
      <c r="G620" s="4">
        <v>3</v>
      </c>
      <c r="H620">
        <v>240.09953200000001</v>
      </c>
      <c r="I620" s="5">
        <v>4</v>
      </c>
      <c r="P620">
        <v>3</v>
      </c>
      <c r="Q620" t="str">
        <f>CONCATENATE(C620,E620,G620,I620)</f>
        <v>134</v>
      </c>
    </row>
    <row r="621" spans="1:17" x14ac:dyDescent="0.25">
      <c r="A621">
        <v>620</v>
      </c>
      <c r="D621">
        <v>256.51707299999998</v>
      </c>
      <c r="E621" s="3">
        <v>2</v>
      </c>
      <c r="F621">
        <v>243.66907</v>
      </c>
      <c r="G621" s="4">
        <v>3</v>
      </c>
      <c r="H621">
        <v>240.09571</v>
      </c>
      <c r="I621" s="5">
        <v>4</v>
      </c>
      <c r="P621">
        <v>3</v>
      </c>
      <c r="Q621" t="str">
        <f>CONCATENATE(C621,E621,G621,I621)</f>
        <v>234</v>
      </c>
    </row>
    <row r="622" spans="1:17" x14ac:dyDescent="0.25">
      <c r="A622">
        <v>621</v>
      </c>
      <c r="D622">
        <v>256.51246100000003</v>
      </c>
      <c r="E622" s="3">
        <v>2</v>
      </c>
      <c r="F622">
        <v>243.66336100000001</v>
      </c>
      <c r="G622" s="4">
        <v>3</v>
      </c>
      <c r="H622">
        <v>240.08051900000001</v>
      </c>
      <c r="I622" s="5">
        <v>4</v>
      </c>
      <c r="P622">
        <v>3</v>
      </c>
      <c r="Q622" t="str">
        <f>CONCATENATE(C622,E622,G622,I622)</f>
        <v>234</v>
      </c>
    </row>
    <row r="623" spans="1:17" x14ac:dyDescent="0.25">
      <c r="A623">
        <v>622</v>
      </c>
      <c r="D623">
        <v>256.56013000000002</v>
      </c>
      <c r="E623" s="3">
        <v>2</v>
      </c>
      <c r="F623">
        <v>243.68258399999999</v>
      </c>
      <c r="G623" s="4">
        <v>3</v>
      </c>
      <c r="H623">
        <v>240.03447599999998</v>
      </c>
      <c r="I623" s="5">
        <v>4</v>
      </c>
      <c r="P623">
        <v>3</v>
      </c>
      <c r="Q623" t="str">
        <f>CONCATENATE(C623,E623,G623,I623)</f>
        <v>234</v>
      </c>
    </row>
    <row r="624" spans="1:17" x14ac:dyDescent="0.25">
      <c r="A624">
        <v>623</v>
      </c>
      <c r="D624">
        <v>256.51984700000003</v>
      </c>
      <c r="E624" s="3">
        <v>2</v>
      </c>
      <c r="F624">
        <v>243.67928599999999</v>
      </c>
      <c r="G624" s="4">
        <v>3</v>
      </c>
      <c r="H624">
        <v>240.04966400000001</v>
      </c>
      <c r="I624" s="5">
        <v>4</v>
      </c>
      <c r="P624">
        <v>3</v>
      </c>
      <c r="Q624" t="str">
        <f>CONCATENATE(C624,E624,G624,I624)</f>
        <v>234</v>
      </c>
    </row>
    <row r="625" spans="1:17" x14ac:dyDescent="0.25">
      <c r="A625">
        <v>624</v>
      </c>
      <c r="D625">
        <v>256.54514999999998</v>
      </c>
      <c r="E625" s="3">
        <v>2</v>
      </c>
      <c r="F625">
        <v>243.69620399999999</v>
      </c>
      <c r="G625" s="4">
        <v>3</v>
      </c>
      <c r="H625">
        <v>240.10456199999999</v>
      </c>
      <c r="I625" s="5">
        <v>4</v>
      </c>
      <c r="P625">
        <v>3</v>
      </c>
      <c r="Q625" t="str">
        <f>CONCATENATE(C625,E625,G625,I625)</f>
        <v>234</v>
      </c>
    </row>
    <row r="626" spans="1:17" x14ac:dyDescent="0.25">
      <c r="A626">
        <v>625</v>
      </c>
      <c r="D626">
        <v>256.557772</v>
      </c>
      <c r="E626" s="3">
        <v>2</v>
      </c>
      <c r="F626">
        <v>243.69960900000001</v>
      </c>
      <c r="G626" s="4">
        <v>3</v>
      </c>
      <c r="H626">
        <v>240.296221</v>
      </c>
      <c r="I626" s="5">
        <v>4</v>
      </c>
      <c r="P626">
        <v>3</v>
      </c>
      <c r="Q626" t="str">
        <f>CONCATENATE(C626,E626,G626,I626)</f>
        <v>234</v>
      </c>
    </row>
    <row r="627" spans="1:17" x14ac:dyDescent="0.25">
      <c r="A627">
        <v>626</v>
      </c>
      <c r="D627">
        <v>256.53504099999998</v>
      </c>
      <c r="E627" s="3">
        <v>2</v>
      </c>
      <c r="F627">
        <v>243.71391</v>
      </c>
      <c r="G627" s="4">
        <v>3</v>
      </c>
      <c r="H627">
        <v>240.140548</v>
      </c>
      <c r="I627" s="5">
        <v>4</v>
      </c>
      <c r="P627">
        <v>3</v>
      </c>
      <c r="Q627" t="str">
        <f>CONCATENATE(C627,E627,G627,I627)</f>
        <v>234</v>
      </c>
    </row>
    <row r="628" spans="1:17" x14ac:dyDescent="0.25">
      <c r="A628">
        <v>627</v>
      </c>
      <c r="D628">
        <v>256.46396099999998</v>
      </c>
      <c r="E628" s="3">
        <v>2</v>
      </c>
      <c r="F628">
        <v>243.705737</v>
      </c>
      <c r="G628" s="4">
        <v>3</v>
      </c>
      <c r="P628">
        <v>2</v>
      </c>
      <c r="Q628" t="str">
        <f>CONCATENATE(C628,E628,G628,I628)</f>
        <v>23</v>
      </c>
    </row>
    <row r="629" spans="1:17" x14ac:dyDescent="0.25">
      <c r="A629">
        <v>628</v>
      </c>
      <c r="D629">
        <v>256.46401100000003</v>
      </c>
      <c r="E629" s="3">
        <v>2</v>
      </c>
      <c r="F629">
        <v>243.73334199999999</v>
      </c>
      <c r="G629" s="4">
        <v>3</v>
      </c>
      <c r="P629">
        <v>2</v>
      </c>
      <c r="Q629" t="str">
        <f>CONCATENATE(C629,E629,G629,I629)</f>
        <v>23</v>
      </c>
    </row>
    <row r="630" spans="1:17" x14ac:dyDescent="0.25">
      <c r="A630">
        <v>629</v>
      </c>
      <c r="D630">
        <v>256.45997499999999</v>
      </c>
      <c r="E630" s="3">
        <v>2</v>
      </c>
      <c r="F630">
        <v>243.759793</v>
      </c>
      <c r="G630" s="4">
        <v>3</v>
      </c>
      <c r="P630">
        <v>2</v>
      </c>
      <c r="Q630" t="str">
        <f>CONCATENATE(C630,E630,G630,I630)</f>
        <v>23</v>
      </c>
    </row>
    <row r="631" spans="1:17" x14ac:dyDescent="0.25">
      <c r="A631">
        <v>630</v>
      </c>
      <c r="D631">
        <v>256.46636799999999</v>
      </c>
      <c r="E631" s="3">
        <v>2</v>
      </c>
      <c r="F631">
        <v>243.75523799999999</v>
      </c>
      <c r="G631" s="4">
        <v>3</v>
      </c>
      <c r="P631">
        <v>2</v>
      </c>
      <c r="Q631" t="str">
        <f>CONCATENATE(C631,E631,G631,I631)</f>
        <v>23</v>
      </c>
    </row>
    <row r="632" spans="1:17" x14ac:dyDescent="0.25">
      <c r="A632">
        <v>631</v>
      </c>
      <c r="D632">
        <v>256.45065199999999</v>
      </c>
      <c r="E632" s="3">
        <v>2</v>
      </c>
      <c r="F632">
        <v>243.74900299999999</v>
      </c>
      <c r="G632" s="4">
        <v>3</v>
      </c>
      <c r="P632">
        <v>2</v>
      </c>
      <c r="Q632" t="str">
        <f>CONCATENATE(C632,E632,G632,I632)</f>
        <v>23</v>
      </c>
    </row>
    <row r="633" spans="1:17" x14ac:dyDescent="0.25">
      <c r="A633">
        <v>632</v>
      </c>
      <c r="B633">
        <v>262.080016</v>
      </c>
      <c r="C633" s="2">
        <v>1</v>
      </c>
      <c r="D633">
        <v>256.44850400000001</v>
      </c>
      <c r="E633" s="3">
        <v>2</v>
      </c>
      <c r="F633">
        <v>243.707988</v>
      </c>
      <c r="G633" s="4">
        <v>3</v>
      </c>
      <c r="P633">
        <v>3</v>
      </c>
      <c r="Q633" t="str">
        <f>CONCATENATE(C633,E633,G633,I633)</f>
        <v>123</v>
      </c>
    </row>
    <row r="634" spans="1:17" x14ac:dyDescent="0.25">
      <c r="A634">
        <v>633</v>
      </c>
      <c r="B634">
        <v>262.28309100000001</v>
      </c>
      <c r="C634" s="2">
        <v>1</v>
      </c>
      <c r="D634">
        <v>256.46348799999998</v>
      </c>
      <c r="E634" s="3">
        <v>2</v>
      </c>
      <c r="F634">
        <v>243.69023200000001</v>
      </c>
      <c r="G634" s="4">
        <v>3</v>
      </c>
      <c r="P634">
        <v>3</v>
      </c>
      <c r="Q634" t="str">
        <f>CONCATENATE(C634,E634,G634,I634)</f>
        <v>123</v>
      </c>
    </row>
    <row r="635" spans="1:17" x14ac:dyDescent="0.25">
      <c r="A635">
        <v>634</v>
      </c>
      <c r="B635">
        <v>262.44411300000002</v>
      </c>
      <c r="C635" s="2">
        <v>1</v>
      </c>
      <c r="D635">
        <v>256.47501299999999</v>
      </c>
      <c r="E635" s="3">
        <v>2</v>
      </c>
      <c r="F635">
        <v>243.655137</v>
      </c>
      <c r="G635" s="4">
        <v>3</v>
      </c>
      <c r="P635">
        <v>3</v>
      </c>
      <c r="Q635" t="str">
        <f>CONCATENATE(C635,E635,G635,I635)</f>
        <v>123</v>
      </c>
    </row>
    <row r="636" spans="1:17" x14ac:dyDescent="0.25">
      <c r="A636">
        <v>635</v>
      </c>
      <c r="B636">
        <v>262.47166299999998</v>
      </c>
      <c r="C636" s="2">
        <v>1</v>
      </c>
      <c r="D636">
        <v>256.53409799999997</v>
      </c>
      <c r="E636" s="3">
        <v>2</v>
      </c>
      <c r="F636">
        <v>243.65037000000001</v>
      </c>
      <c r="G636" s="4">
        <v>3</v>
      </c>
      <c r="P636">
        <v>3</v>
      </c>
      <c r="Q636" t="str">
        <f>CONCATENATE(C636,E636,G636,I636)</f>
        <v>123</v>
      </c>
    </row>
    <row r="637" spans="1:17" x14ac:dyDescent="0.25">
      <c r="A637">
        <v>636</v>
      </c>
      <c r="B637">
        <v>262.49932000000001</v>
      </c>
      <c r="C637" s="2">
        <v>1</v>
      </c>
      <c r="D637">
        <v>256.53357199999999</v>
      </c>
      <c r="E637" s="3">
        <v>2</v>
      </c>
      <c r="F637">
        <v>243.69693599999999</v>
      </c>
      <c r="G637" s="4">
        <v>3</v>
      </c>
      <c r="P637">
        <v>3</v>
      </c>
      <c r="Q637" t="str">
        <f>CONCATENATE(C637,E637,G637,I637)</f>
        <v>123</v>
      </c>
    </row>
    <row r="638" spans="1:17" x14ac:dyDescent="0.25">
      <c r="A638">
        <v>637</v>
      </c>
      <c r="B638">
        <v>262.42787399999997</v>
      </c>
      <c r="C638" s="2">
        <v>1</v>
      </c>
      <c r="D638">
        <v>256.62591800000001</v>
      </c>
      <c r="E638" s="3">
        <v>2</v>
      </c>
      <c r="F638">
        <v>243.838052</v>
      </c>
      <c r="G638" s="4">
        <v>3</v>
      </c>
      <c r="P638">
        <v>3</v>
      </c>
      <c r="Q638" t="str">
        <f>CONCATENATE(C638,E638,G638,I638)</f>
        <v>123</v>
      </c>
    </row>
    <row r="639" spans="1:17" x14ac:dyDescent="0.25">
      <c r="A639">
        <v>638</v>
      </c>
      <c r="B639">
        <v>262.44028700000001</v>
      </c>
      <c r="C639" s="2">
        <v>1</v>
      </c>
      <c r="D639">
        <v>256.66358100000002</v>
      </c>
      <c r="E639" s="3">
        <v>2</v>
      </c>
      <c r="F639">
        <v>243.610038</v>
      </c>
      <c r="G639" s="4">
        <v>3</v>
      </c>
      <c r="P639">
        <v>3</v>
      </c>
      <c r="Q639" t="str">
        <f>CONCATENATE(C639,E639,G639,I639)</f>
        <v>123</v>
      </c>
    </row>
    <row r="640" spans="1:17" x14ac:dyDescent="0.25">
      <c r="A640">
        <v>639</v>
      </c>
      <c r="B640">
        <v>262.48622399999999</v>
      </c>
      <c r="C640" s="2">
        <v>1</v>
      </c>
      <c r="D640">
        <v>256.617278</v>
      </c>
      <c r="E640" s="3">
        <v>2</v>
      </c>
      <c r="P640">
        <v>2</v>
      </c>
      <c r="Q640" t="str">
        <f>CONCATENATE(C640,E640,G640,I640)</f>
        <v>12</v>
      </c>
    </row>
    <row r="641" spans="1:17" x14ac:dyDescent="0.25">
      <c r="A641">
        <v>640</v>
      </c>
      <c r="B641">
        <v>262.46652899999998</v>
      </c>
      <c r="C641" s="2">
        <v>1</v>
      </c>
      <c r="D641">
        <v>256.51707299999998</v>
      </c>
      <c r="E641" s="3">
        <v>2</v>
      </c>
      <c r="P641">
        <v>2</v>
      </c>
      <c r="Q641" t="str">
        <f>CONCATENATE(C641,E641,G641,I641)</f>
        <v>12</v>
      </c>
    </row>
    <row r="642" spans="1:17" x14ac:dyDescent="0.25">
      <c r="A642">
        <v>641</v>
      </c>
      <c r="B642">
        <v>262.45846399999999</v>
      </c>
      <c r="C642" s="2">
        <v>1</v>
      </c>
      <c r="D642">
        <v>256.51707299999998</v>
      </c>
      <c r="E642" s="3">
        <v>2</v>
      </c>
      <c r="P642">
        <v>2</v>
      </c>
      <c r="Q642" t="str">
        <f>CONCATENATE(C642,E642,G642,I642)</f>
        <v>12</v>
      </c>
    </row>
    <row r="643" spans="1:17" x14ac:dyDescent="0.25">
      <c r="A643">
        <v>642</v>
      </c>
      <c r="B643">
        <v>262.45977299999998</v>
      </c>
      <c r="C643" s="2">
        <v>1</v>
      </c>
      <c r="P643">
        <v>1</v>
      </c>
      <c r="Q643" t="str">
        <f>CONCATENATE(C643,E643,G643,I643)</f>
        <v>1</v>
      </c>
    </row>
    <row r="644" spans="1:17" x14ac:dyDescent="0.25">
      <c r="A644">
        <v>643</v>
      </c>
      <c r="B644">
        <v>262.45993299999998</v>
      </c>
      <c r="C644" s="2">
        <v>1</v>
      </c>
      <c r="P644">
        <v>1</v>
      </c>
      <c r="Q644" t="str">
        <f>CONCATENATE(C644,E644,G644,I644)</f>
        <v>1</v>
      </c>
    </row>
    <row r="645" spans="1:17" x14ac:dyDescent="0.25">
      <c r="A645">
        <v>644</v>
      </c>
      <c r="B645">
        <v>262.43049100000002</v>
      </c>
      <c r="C645" s="2">
        <v>1</v>
      </c>
      <c r="H645">
        <v>255.404032</v>
      </c>
      <c r="I645" s="5">
        <v>4</v>
      </c>
      <c r="J645">
        <v>235.51757900000001</v>
      </c>
      <c r="K645" t="s">
        <v>22</v>
      </c>
      <c r="Q645" t="str">
        <f>CONCATENATE(C645,E645,G645,I645)</f>
        <v>14</v>
      </c>
    </row>
    <row r="646" spans="1:17" x14ac:dyDescent="0.25">
      <c r="A646">
        <v>645</v>
      </c>
      <c r="Q646" t="str">
        <f>CONCATENATE(C646,E646,G646,I646)</f>
        <v/>
      </c>
    </row>
    <row r="647" spans="1:17" x14ac:dyDescent="0.25">
      <c r="A647">
        <v>646</v>
      </c>
      <c r="J647">
        <v>37.924568000000008</v>
      </c>
      <c r="K647" t="s">
        <v>22</v>
      </c>
      <c r="Q647" t="str">
        <f>CONCATENATE(C647,E647,G647,I647)</f>
        <v/>
      </c>
    </row>
    <row r="648" spans="1:17" x14ac:dyDescent="0.25">
      <c r="A648">
        <v>647</v>
      </c>
      <c r="D648">
        <v>28.660648000000009</v>
      </c>
      <c r="E648" s="3">
        <v>2</v>
      </c>
      <c r="P648">
        <v>1</v>
      </c>
      <c r="Q648" t="str">
        <f>CONCATENATE(C648,E648,G648,I648)</f>
        <v>2</v>
      </c>
    </row>
    <row r="649" spans="1:17" x14ac:dyDescent="0.25">
      <c r="A649">
        <v>648</v>
      </c>
      <c r="D649">
        <v>28.755575000000007</v>
      </c>
      <c r="E649" s="3">
        <v>2</v>
      </c>
      <c r="P649">
        <v>1</v>
      </c>
      <c r="Q649" t="str">
        <f>CONCATENATE(C649,E649,G649,I649)</f>
        <v>2</v>
      </c>
    </row>
    <row r="650" spans="1:17" x14ac:dyDescent="0.25">
      <c r="A650">
        <v>649</v>
      </c>
      <c r="D650">
        <v>28.685572000000008</v>
      </c>
      <c r="E650" s="3">
        <v>2</v>
      </c>
      <c r="P650">
        <v>1</v>
      </c>
      <c r="Q650" t="str">
        <f>CONCATENATE(C650,E650,G650,I650)</f>
        <v>2</v>
      </c>
    </row>
    <row r="651" spans="1:17" x14ac:dyDescent="0.25">
      <c r="A651">
        <v>650</v>
      </c>
      <c r="D651">
        <v>28.673242000000002</v>
      </c>
      <c r="E651" s="3">
        <v>2</v>
      </c>
      <c r="P651">
        <v>1</v>
      </c>
      <c r="Q651" t="str">
        <f>CONCATENATE(C651,E651,G651,I651)</f>
        <v>2</v>
      </c>
    </row>
    <row r="652" spans="1:17" x14ac:dyDescent="0.25">
      <c r="A652">
        <v>651</v>
      </c>
      <c r="D652">
        <v>28.636785000000003</v>
      </c>
      <c r="E652" s="3">
        <v>2</v>
      </c>
      <c r="P652">
        <v>1</v>
      </c>
      <c r="Q652" t="str">
        <f>CONCATENATE(C652,E652,G652,I652)</f>
        <v>2</v>
      </c>
    </row>
    <row r="653" spans="1:17" x14ac:dyDescent="0.25">
      <c r="A653">
        <v>652</v>
      </c>
      <c r="D653">
        <v>28.673508000000005</v>
      </c>
      <c r="E653" s="3">
        <v>2</v>
      </c>
      <c r="P653">
        <v>1</v>
      </c>
      <c r="Q653" t="str">
        <f>CONCATENATE(C653,E653,G653,I653)</f>
        <v>2</v>
      </c>
    </row>
    <row r="654" spans="1:17" x14ac:dyDescent="0.25">
      <c r="A654">
        <v>653</v>
      </c>
      <c r="B654">
        <v>33.794907000000009</v>
      </c>
      <c r="C654" s="2">
        <v>1</v>
      </c>
      <c r="D654">
        <v>28.660808000000003</v>
      </c>
      <c r="E654" s="3">
        <v>2</v>
      </c>
      <c r="P654">
        <v>2</v>
      </c>
      <c r="Q654" t="str">
        <f>CONCATENATE(C654,E654,G654,I654)</f>
        <v>12</v>
      </c>
    </row>
    <row r="655" spans="1:17" x14ac:dyDescent="0.25">
      <c r="A655">
        <v>654</v>
      </c>
      <c r="B655">
        <v>33.802685000000004</v>
      </c>
      <c r="C655" s="2">
        <v>1</v>
      </c>
      <c r="D655">
        <v>28.655199000000003</v>
      </c>
      <c r="E655" s="3">
        <v>2</v>
      </c>
      <c r="P655">
        <v>2</v>
      </c>
      <c r="Q655" t="str">
        <f>CONCATENATE(C655,E655,G655,I655)</f>
        <v>12</v>
      </c>
    </row>
    <row r="656" spans="1:17" x14ac:dyDescent="0.25">
      <c r="A656">
        <v>655</v>
      </c>
      <c r="B656">
        <v>33.779138000000003</v>
      </c>
      <c r="C656" s="2">
        <v>1</v>
      </c>
      <c r="D656">
        <v>28.723457000000003</v>
      </c>
      <c r="E656" s="3">
        <v>2</v>
      </c>
      <c r="P656">
        <v>2</v>
      </c>
      <c r="Q656" t="str">
        <f>CONCATENATE(C656,E656,G656,I656)</f>
        <v>12</v>
      </c>
    </row>
    <row r="657" spans="1:17" x14ac:dyDescent="0.25">
      <c r="A657">
        <v>656</v>
      </c>
      <c r="B657">
        <v>33.812527000000003</v>
      </c>
      <c r="C657" s="2">
        <v>1</v>
      </c>
      <c r="D657">
        <v>28.716524000000007</v>
      </c>
      <c r="E657" s="3">
        <v>2</v>
      </c>
      <c r="P657">
        <v>2</v>
      </c>
      <c r="Q657" t="str">
        <f>CONCATENATE(C657,E657,G657,I657)</f>
        <v>12</v>
      </c>
    </row>
    <row r="658" spans="1:17" x14ac:dyDescent="0.25">
      <c r="A658">
        <v>657</v>
      </c>
      <c r="B658">
        <v>33.805912000000006</v>
      </c>
      <c r="C658" s="2">
        <v>1</v>
      </c>
      <c r="D658">
        <v>28.740705000000005</v>
      </c>
      <c r="E658" s="3">
        <v>2</v>
      </c>
      <c r="P658">
        <v>2</v>
      </c>
      <c r="Q658" t="str">
        <f>CONCATENATE(C658,E658,G658,I658)</f>
        <v>12</v>
      </c>
    </row>
    <row r="659" spans="1:17" x14ac:dyDescent="0.25">
      <c r="A659">
        <v>658</v>
      </c>
      <c r="B659">
        <v>33.763688999999999</v>
      </c>
      <c r="C659" s="2">
        <v>1</v>
      </c>
      <c r="D659">
        <v>28.660648000000009</v>
      </c>
      <c r="E659" s="3">
        <v>2</v>
      </c>
      <c r="P659">
        <v>2</v>
      </c>
      <c r="Q659" t="str">
        <f>CONCATENATE(C659,E659,G659,I659)</f>
        <v>12</v>
      </c>
    </row>
    <row r="660" spans="1:17" x14ac:dyDescent="0.25">
      <c r="A660">
        <v>659</v>
      </c>
      <c r="B660">
        <v>33.781891000000002</v>
      </c>
      <c r="C660" s="2">
        <v>1</v>
      </c>
      <c r="H660">
        <v>28.687424000000007</v>
      </c>
      <c r="I660" s="5">
        <v>4</v>
      </c>
      <c r="P660">
        <v>2</v>
      </c>
      <c r="Q660" t="str">
        <f>CONCATENATE(C660,E660,G660,I660)</f>
        <v>14</v>
      </c>
    </row>
    <row r="661" spans="1:17" x14ac:dyDescent="0.25">
      <c r="A661">
        <v>660</v>
      </c>
      <c r="B661">
        <v>33.790356000000003</v>
      </c>
      <c r="C661" s="2">
        <v>1</v>
      </c>
      <c r="F661">
        <v>29.807262000000009</v>
      </c>
      <c r="G661" s="4">
        <v>3</v>
      </c>
      <c r="H661">
        <v>28.737902000000005</v>
      </c>
      <c r="I661" s="5">
        <v>4</v>
      </c>
      <c r="P661">
        <v>3</v>
      </c>
      <c r="Q661" t="str">
        <f>CONCATENATE(C661,E661,G661,I661)</f>
        <v>134</v>
      </c>
    </row>
    <row r="662" spans="1:17" x14ac:dyDescent="0.25">
      <c r="A662">
        <v>661</v>
      </c>
      <c r="B662">
        <v>33.732948000000007</v>
      </c>
      <c r="C662" s="2">
        <v>1</v>
      </c>
      <c r="F662">
        <v>29.910337000000006</v>
      </c>
      <c r="G662" s="4">
        <v>3</v>
      </c>
      <c r="H662">
        <v>28.713722000000004</v>
      </c>
      <c r="I662" s="5">
        <v>4</v>
      </c>
      <c r="P662">
        <v>3</v>
      </c>
      <c r="Q662" t="str">
        <f>CONCATENATE(C662,E662,G662,I662)</f>
        <v>134</v>
      </c>
    </row>
    <row r="663" spans="1:17" x14ac:dyDescent="0.25">
      <c r="A663">
        <v>662</v>
      </c>
      <c r="B663">
        <v>33.794907000000009</v>
      </c>
      <c r="C663" s="2">
        <v>1</v>
      </c>
      <c r="F663">
        <v>29.862293000000008</v>
      </c>
      <c r="G663" s="4">
        <v>3</v>
      </c>
      <c r="H663">
        <v>28.722292000000003</v>
      </c>
      <c r="I663" s="5">
        <v>4</v>
      </c>
      <c r="P663">
        <v>3</v>
      </c>
      <c r="Q663" t="str">
        <f>CONCATENATE(C663,E663,G663,I663)</f>
        <v>134</v>
      </c>
    </row>
    <row r="664" spans="1:17" x14ac:dyDescent="0.25">
      <c r="A664">
        <v>663</v>
      </c>
      <c r="F664">
        <v>29.875095000000002</v>
      </c>
      <c r="G664" s="4">
        <v>3</v>
      </c>
      <c r="H664">
        <v>28.725521000000001</v>
      </c>
      <c r="I664" s="5">
        <v>4</v>
      </c>
      <c r="P664">
        <v>2</v>
      </c>
      <c r="Q664" t="str">
        <f>CONCATENATE(C664,E664,G664,I664)</f>
        <v>34</v>
      </c>
    </row>
    <row r="665" spans="1:17" x14ac:dyDescent="0.25">
      <c r="A665">
        <v>664</v>
      </c>
      <c r="F665">
        <v>29.884461999999999</v>
      </c>
      <c r="G665" s="4">
        <v>3</v>
      </c>
      <c r="H665">
        <v>28.685041000000005</v>
      </c>
      <c r="I665" s="5">
        <v>4</v>
      </c>
      <c r="P665">
        <v>2</v>
      </c>
      <c r="Q665" t="str">
        <f>CONCATENATE(C665,E665,G665,I665)</f>
        <v>34</v>
      </c>
    </row>
    <row r="666" spans="1:17" x14ac:dyDescent="0.25">
      <c r="A666">
        <v>665</v>
      </c>
      <c r="F666">
        <v>29.865890000000007</v>
      </c>
      <c r="G666" s="4">
        <v>3</v>
      </c>
      <c r="H666">
        <v>28.686153000000004</v>
      </c>
      <c r="I666" s="5">
        <v>4</v>
      </c>
      <c r="P666">
        <v>2</v>
      </c>
      <c r="Q666" t="str">
        <f>CONCATENATE(C666,E666,G666,I666)</f>
        <v>34</v>
      </c>
    </row>
    <row r="667" spans="1:17" x14ac:dyDescent="0.25">
      <c r="A667">
        <v>666</v>
      </c>
      <c r="F667">
        <v>29.856314000000005</v>
      </c>
      <c r="G667" s="4">
        <v>3</v>
      </c>
      <c r="H667">
        <v>28.693931000000006</v>
      </c>
      <c r="I667" s="5">
        <v>4</v>
      </c>
      <c r="P667">
        <v>2</v>
      </c>
      <c r="Q667" t="str">
        <f>CONCATENATE(C667,E667,G667,I667)</f>
        <v>34</v>
      </c>
    </row>
    <row r="668" spans="1:17" x14ac:dyDescent="0.25">
      <c r="A668">
        <v>667</v>
      </c>
      <c r="F668">
        <v>29.891128000000009</v>
      </c>
      <c r="G668" s="4">
        <v>3</v>
      </c>
      <c r="H668">
        <v>28.702661000000006</v>
      </c>
      <c r="I668" s="5">
        <v>4</v>
      </c>
      <c r="P668">
        <v>2</v>
      </c>
      <c r="Q668" t="str">
        <f>CONCATENATE(C668,E668,G668,I668)</f>
        <v>34</v>
      </c>
    </row>
    <row r="669" spans="1:17" x14ac:dyDescent="0.25">
      <c r="A669">
        <v>668</v>
      </c>
      <c r="F669">
        <v>29.807262000000009</v>
      </c>
      <c r="G669" s="4">
        <v>3</v>
      </c>
      <c r="H669">
        <v>28.687424000000007</v>
      </c>
      <c r="I669" s="5">
        <v>4</v>
      </c>
      <c r="P669">
        <v>2</v>
      </c>
      <c r="Q669" t="str">
        <f>CONCATENATE(C669,E669,G669,I669)</f>
        <v>34</v>
      </c>
    </row>
    <row r="670" spans="1:17" x14ac:dyDescent="0.25">
      <c r="A670">
        <v>669</v>
      </c>
      <c r="F670">
        <v>29.807262000000009</v>
      </c>
      <c r="G670" s="4">
        <v>3</v>
      </c>
      <c r="P670">
        <v>1</v>
      </c>
      <c r="Q670" t="str">
        <f>CONCATENATE(C670,E670,G670,I670)</f>
        <v>3</v>
      </c>
    </row>
    <row r="671" spans="1:17" x14ac:dyDescent="0.25">
      <c r="A671">
        <v>670</v>
      </c>
      <c r="P671">
        <v>0</v>
      </c>
      <c r="Q671" t="str">
        <f>CONCATENATE(C671,E671,G671,I671)</f>
        <v/>
      </c>
    </row>
    <row r="672" spans="1:17" x14ac:dyDescent="0.25">
      <c r="A672">
        <v>671</v>
      </c>
      <c r="P672">
        <v>0</v>
      </c>
      <c r="Q672" t="str">
        <f>CONCATENATE(C672,E672,G672,I672)</f>
        <v/>
      </c>
    </row>
    <row r="673" spans="1:17" x14ac:dyDescent="0.25">
      <c r="A673">
        <v>672</v>
      </c>
      <c r="D673">
        <v>52.968700000000005</v>
      </c>
      <c r="E673" s="3">
        <v>2</v>
      </c>
      <c r="P673">
        <v>1</v>
      </c>
      <c r="Q673" t="str">
        <f>CONCATENATE(C673,E673,G673,I673)</f>
        <v>2</v>
      </c>
    </row>
    <row r="674" spans="1:17" x14ac:dyDescent="0.25">
      <c r="A674">
        <v>673</v>
      </c>
      <c r="D674">
        <v>53.059551000000006</v>
      </c>
      <c r="E674" s="3">
        <v>2</v>
      </c>
      <c r="P674">
        <v>1</v>
      </c>
      <c r="Q674" t="str">
        <f>CONCATENATE(C674,E674,G674,I674)</f>
        <v>2</v>
      </c>
    </row>
    <row r="675" spans="1:17" x14ac:dyDescent="0.25">
      <c r="A675">
        <v>674</v>
      </c>
      <c r="D675">
        <v>53.043411000000006</v>
      </c>
      <c r="E675" s="3">
        <v>2</v>
      </c>
      <c r="P675">
        <v>1</v>
      </c>
      <c r="Q675" t="str">
        <f>CONCATENATE(C675,E675,G675,I675)</f>
        <v>2</v>
      </c>
    </row>
    <row r="676" spans="1:17" x14ac:dyDescent="0.25">
      <c r="A676">
        <v>675</v>
      </c>
      <c r="D676">
        <v>53.017906000000004</v>
      </c>
      <c r="E676" s="3">
        <v>2</v>
      </c>
      <c r="P676">
        <v>1</v>
      </c>
      <c r="Q676" t="str">
        <f>CONCATENATE(C676,E676,G676,I676)</f>
        <v>2</v>
      </c>
    </row>
    <row r="677" spans="1:17" x14ac:dyDescent="0.25">
      <c r="A677">
        <v>676</v>
      </c>
      <c r="D677">
        <v>53.026585000000004</v>
      </c>
      <c r="E677" s="3">
        <v>2</v>
      </c>
      <c r="P677">
        <v>1</v>
      </c>
      <c r="Q677" t="str">
        <f>CONCATENATE(C677,E677,G677,I677)</f>
        <v>2</v>
      </c>
    </row>
    <row r="678" spans="1:17" x14ac:dyDescent="0.25">
      <c r="A678">
        <v>677</v>
      </c>
      <c r="B678">
        <v>57.885010000000001</v>
      </c>
      <c r="C678" s="2">
        <v>1</v>
      </c>
      <c r="D678">
        <v>53.007908000000008</v>
      </c>
      <c r="E678" s="3">
        <v>2</v>
      </c>
      <c r="P678">
        <v>2</v>
      </c>
      <c r="Q678" t="str">
        <f>CONCATENATE(C678,E678,G678,I678)</f>
        <v>12</v>
      </c>
    </row>
    <row r="679" spans="1:17" x14ac:dyDescent="0.25">
      <c r="A679">
        <v>678</v>
      </c>
      <c r="B679">
        <v>57.861198000000002</v>
      </c>
      <c r="C679" s="2">
        <v>1</v>
      </c>
      <c r="D679">
        <v>52.953991000000002</v>
      </c>
      <c r="E679" s="3">
        <v>2</v>
      </c>
      <c r="P679">
        <v>2</v>
      </c>
      <c r="Q679" t="str">
        <f>CONCATENATE(C679,E679,G679,I679)</f>
        <v>12</v>
      </c>
    </row>
    <row r="680" spans="1:17" x14ac:dyDescent="0.25">
      <c r="A680">
        <v>679</v>
      </c>
      <c r="B680">
        <v>57.879982000000005</v>
      </c>
      <c r="C680" s="2">
        <v>1</v>
      </c>
      <c r="D680">
        <v>53.059654000000002</v>
      </c>
      <c r="E680" s="3">
        <v>2</v>
      </c>
      <c r="P680">
        <v>2</v>
      </c>
      <c r="Q680" t="str">
        <f>CONCATENATE(C680,E680,G680,I680)</f>
        <v>12</v>
      </c>
    </row>
    <row r="681" spans="1:17" x14ac:dyDescent="0.25">
      <c r="A681">
        <v>680</v>
      </c>
      <c r="B681">
        <v>57.866016000000002</v>
      </c>
      <c r="C681" s="2">
        <v>1</v>
      </c>
      <c r="D681">
        <v>53.080768000000006</v>
      </c>
      <c r="E681" s="3">
        <v>2</v>
      </c>
      <c r="P681">
        <v>2</v>
      </c>
      <c r="Q681" t="str">
        <f>CONCATENATE(C681,E681,G681,I681)</f>
        <v>12</v>
      </c>
    </row>
    <row r="682" spans="1:17" x14ac:dyDescent="0.25">
      <c r="A682">
        <v>681</v>
      </c>
      <c r="B682">
        <v>57.872837000000004</v>
      </c>
      <c r="C682" s="2">
        <v>1</v>
      </c>
      <c r="D682">
        <v>52.968700000000005</v>
      </c>
      <c r="E682" s="3">
        <v>2</v>
      </c>
      <c r="P682">
        <v>2</v>
      </c>
      <c r="Q682" t="str">
        <f>CONCATENATE(C682,E682,G682,I682)</f>
        <v>12</v>
      </c>
    </row>
    <row r="683" spans="1:17" x14ac:dyDescent="0.25">
      <c r="A683">
        <v>682</v>
      </c>
      <c r="B683">
        <v>57.865379000000004</v>
      </c>
      <c r="C683" s="2">
        <v>1</v>
      </c>
      <c r="H683">
        <v>53.329723000000001</v>
      </c>
      <c r="I683" s="5">
        <v>4</v>
      </c>
      <c r="P683">
        <v>2</v>
      </c>
      <c r="Q683" t="str">
        <f>CONCATENATE(C683,E683,G683,I683)</f>
        <v>14</v>
      </c>
    </row>
    <row r="684" spans="1:17" x14ac:dyDescent="0.25">
      <c r="A684">
        <v>683</v>
      </c>
      <c r="B684">
        <v>57.818020000000004</v>
      </c>
      <c r="C684" s="2">
        <v>1</v>
      </c>
      <c r="F684">
        <v>54.502369000000002</v>
      </c>
      <c r="G684" s="4">
        <v>3</v>
      </c>
      <c r="H684">
        <v>53.410202000000005</v>
      </c>
      <c r="I684" s="5">
        <v>4</v>
      </c>
      <c r="P684">
        <v>3</v>
      </c>
      <c r="Q684" t="str">
        <f>CONCATENATE(C684,E684,G684,I684)</f>
        <v>134</v>
      </c>
    </row>
    <row r="685" spans="1:17" x14ac:dyDescent="0.25">
      <c r="A685">
        <v>684</v>
      </c>
      <c r="B685">
        <v>57.885010000000001</v>
      </c>
      <c r="C685" s="2">
        <v>1</v>
      </c>
      <c r="F685">
        <v>54.610626000000003</v>
      </c>
      <c r="G685" s="4">
        <v>3</v>
      </c>
      <c r="H685">
        <v>53.416603000000002</v>
      </c>
      <c r="I685" s="5">
        <v>4</v>
      </c>
      <c r="P685">
        <v>3</v>
      </c>
      <c r="Q685" t="str">
        <f>CONCATENATE(C685,E685,G685,I685)</f>
        <v>134</v>
      </c>
    </row>
    <row r="686" spans="1:17" x14ac:dyDescent="0.25">
      <c r="A686">
        <v>685</v>
      </c>
      <c r="F686">
        <v>54.573906000000001</v>
      </c>
      <c r="G686" s="4">
        <v>3</v>
      </c>
      <c r="H686">
        <v>53.359196000000004</v>
      </c>
      <c r="I686" s="5">
        <v>4</v>
      </c>
      <c r="P686">
        <v>2</v>
      </c>
      <c r="Q686" t="str">
        <f>CONCATENATE(C686,E686,G686,I686)</f>
        <v>34</v>
      </c>
    </row>
    <row r="687" spans="1:17" x14ac:dyDescent="0.25">
      <c r="A687">
        <v>686</v>
      </c>
      <c r="F687">
        <v>54.547024000000008</v>
      </c>
      <c r="G687" s="4">
        <v>3</v>
      </c>
      <c r="H687">
        <v>53.382263000000002</v>
      </c>
      <c r="I687" s="5">
        <v>4</v>
      </c>
      <c r="P687">
        <v>2</v>
      </c>
      <c r="Q687" t="str">
        <f>CONCATENATE(C687,E687,G687,I687)</f>
        <v>34</v>
      </c>
    </row>
    <row r="688" spans="1:17" x14ac:dyDescent="0.25">
      <c r="A688">
        <v>687</v>
      </c>
      <c r="F688">
        <v>54.609569000000008</v>
      </c>
      <c r="G688" s="4">
        <v>3</v>
      </c>
      <c r="H688">
        <v>53.377819000000002</v>
      </c>
      <c r="I688" s="5">
        <v>4</v>
      </c>
      <c r="P688">
        <v>2</v>
      </c>
      <c r="Q688" t="str">
        <f>CONCATENATE(C688,E688,G688,I688)</f>
        <v>34</v>
      </c>
    </row>
    <row r="689" spans="1:17" x14ac:dyDescent="0.25">
      <c r="A689">
        <v>688</v>
      </c>
      <c r="F689">
        <v>54.585865000000005</v>
      </c>
      <c r="G689" s="4">
        <v>3</v>
      </c>
      <c r="H689">
        <v>53.267761000000007</v>
      </c>
      <c r="I689" s="5">
        <v>4</v>
      </c>
      <c r="P689">
        <v>2</v>
      </c>
      <c r="Q689" t="str">
        <f>CONCATENATE(C689,E689,G689,I689)</f>
        <v>34</v>
      </c>
    </row>
    <row r="690" spans="1:17" x14ac:dyDescent="0.25">
      <c r="A690">
        <v>689</v>
      </c>
      <c r="F690">
        <v>54.586658000000007</v>
      </c>
      <c r="G690" s="4">
        <v>3</v>
      </c>
      <c r="H690">
        <v>53.275112000000007</v>
      </c>
      <c r="I690" s="5">
        <v>4</v>
      </c>
      <c r="P690">
        <v>2</v>
      </c>
      <c r="Q690" t="str">
        <f>CONCATENATE(C690,E690,G690,I690)</f>
        <v>34</v>
      </c>
    </row>
    <row r="691" spans="1:17" x14ac:dyDescent="0.25">
      <c r="A691">
        <v>690</v>
      </c>
      <c r="F691">
        <v>54.588455000000003</v>
      </c>
      <c r="G691" s="4">
        <v>3</v>
      </c>
      <c r="H691">
        <v>53.329723000000001</v>
      </c>
      <c r="I691" s="5">
        <v>4</v>
      </c>
      <c r="P691">
        <v>2</v>
      </c>
      <c r="Q691" t="str">
        <f>CONCATENATE(C691,E691,G691,I691)</f>
        <v>34</v>
      </c>
    </row>
    <row r="692" spans="1:17" x14ac:dyDescent="0.25">
      <c r="A692">
        <v>691</v>
      </c>
      <c r="F692">
        <v>54.515911000000003</v>
      </c>
      <c r="G692" s="4">
        <v>3</v>
      </c>
      <c r="H692">
        <v>53.329723000000001</v>
      </c>
      <c r="I692" s="5">
        <v>4</v>
      </c>
      <c r="P692">
        <v>2</v>
      </c>
      <c r="Q692" t="str">
        <f>CONCATENATE(C692,E692,G692,I692)</f>
        <v>34</v>
      </c>
    </row>
    <row r="693" spans="1:17" x14ac:dyDescent="0.25">
      <c r="A693">
        <v>692</v>
      </c>
      <c r="F693">
        <v>54.502369000000002</v>
      </c>
      <c r="G693" s="4">
        <v>3</v>
      </c>
      <c r="P693">
        <v>1</v>
      </c>
      <c r="Q693" t="str">
        <f>CONCATENATE(C693,E693,G693,I693)</f>
        <v>3</v>
      </c>
    </row>
    <row r="694" spans="1:17" x14ac:dyDescent="0.25">
      <c r="A694">
        <v>693</v>
      </c>
      <c r="P694">
        <v>0</v>
      </c>
      <c r="Q694" t="str">
        <f>CONCATENATE(C694,E694,G694,I694)</f>
        <v/>
      </c>
    </row>
    <row r="695" spans="1:17" x14ac:dyDescent="0.25">
      <c r="A695">
        <v>694</v>
      </c>
      <c r="P695">
        <v>0</v>
      </c>
      <c r="Q695" t="str">
        <f>CONCATENATE(C695,E695,G695,I695)</f>
        <v/>
      </c>
    </row>
    <row r="696" spans="1:17" x14ac:dyDescent="0.25">
      <c r="A696">
        <v>695</v>
      </c>
      <c r="D696">
        <v>75.70274400000001</v>
      </c>
      <c r="E696" s="3">
        <v>2</v>
      </c>
      <c r="P696">
        <v>1</v>
      </c>
      <c r="Q696" t="str">
        <f>CONCATENATE(C696,E696,G696,I696)</f>
        <v>2</v>
      </c>
    </row>
    <row r="697" spans="1:17" x14ac:dyDescent="0.25">
      <c r="A697">
        <v>696</v>
      </c>
      <c r="D697">
        <v>75.699551000000014</v>
      </c>
      <c r="E697" s="3">
        <v>2</v>
      </c>
      <c r="P697">
        <v>1</v>
      </c>
      <c r="Q697" t="str">
        <f>CONCATENATE(C697,E697,G697,I697)</f>
        <v>2</v>
      </c>
    </row>
    <row r="698" spans="1:17" x14ac:dyDescent="0.25">
      <c r="A698">
        <v>697</v>
      </c>
      <c r="D698">
        <v>75.683167000000012</v>
      </c>
      <c r="E698" s="3">
        <v>2</v>
      </c>
      <c r="P698">
        <v>1</v>
      </c>
      <c r="Q698" t="str">
        <f>CONCATENATE(C698,E698,G698,I698)</f>
        <v>2</v>
      </c>
    </row>
    <row r="699" spans="1:17" x14ac:dyDescent="0.25">
      <c r="A699">
        <v>698</v>
      </c>
      <c r="D699">
        <v>75.711852000000007</v>
      </c>
      <c r="E699" s="3">
        <v>2</v>
      </c>
      <c r="P699">
        <v>1</v>
      </c>
      <c r="Q699" t="str">
        <f>CONCATENATE(C699,E699,G699,I699)</f>
        <v>2</v>
      </c>
    </row>
    <row r="700" spans="1:17" x14ac:dyDescent="0.25">
      <c r="A700">
        <v>699</v>
      </c>
      <c r="B700">
        <v>79.416560000000004</v>
      </c>
      <c r="C700" s="2">
        <v>1</v>
      </c>
      <c r="D700">
        <v>75.714208000000013</v>
      </c>
      <c r="E700" s="3">
        <v>2</v>
      </c>
      <c r="P700">
        <v>2</v>
      </c>
      <c r="Q700" t="str">
        <f>CONCATENATE(C700,E700,G700,I700)</f>
        <v>12</v>
      </c>
    </row>
    <row r="701" spans="1:17" x14ac:dyDescent="0.25">
      <c r="A701">
        <v>700</v>
      </c>
      <c r="B701">
        <v>79.451736000000011</v>
      </c>
      <c r="C701" s="2">
        <v>1</v>
      </c>
      <c r="D701">
        <v>75.73676900000001</v>
      </c>
      <c r="E701" s="3">
        <v>2</v>
      </c>
      <c r="P701">
        <v>2</v>
      </c>
      <c r="Q701" t="str">
        <f>CONCATENATE(C701,E701,G701,I701)</f>
        <v>12</v>
      </c>
    </row>
    <row r="702" spans="1:17" x14ac:dyDescent="0.25">
      <c r="A702">
        <v>701</v>
      </c>
      <c r="B702">
        <v>79.474925000000013</v>
      </c>
      <c r="C702" s="2">
        <v>1</v>
      </c>
      <c r="D702">
        <v>75.746714000000011</v>
      </c>
      <c r="E702" s="3">
        <v>2</v>
      </c>
      <c r="P702">
        <v>2</v>
      </c>
      <c r="Q702" t="str">
        <f>CONCATENATE(C702,E702,G702,I702)</f>
        <v>12</v>
      </c>
    </row>
    <row r="703" spans="1:17" x14ac:dyDescent="0.25">
      <c r="A703">
        <v>702</v>
      </c>
      <c r="B703">
        <v>79.442942000000002</v>
      </c>
      <c r="C703" s="2">
        <v>1</v>
      </c>
      <c r="D703">
        <v>75.776761000000008</v>
      </c>
      <c r="E703" s="3">
        <v>2</v>
      </c>
      <c r="P703">
        <v>2</v>
      </c>
      <c r="Q703" t="str">
        <f>CONCATENATE(C703,E703,G703,I703)</f>
        <v>12</v>
      </c>
    </row>
    <row r="704" spans="1:17" x14ac:dyDescent="0.25">
      <c r="A704">
        <v>703</v>
      </c>
      <c r="B704">
        <v>79.422789000000009</v>
      </c>
      <c r="C704" s="2">
        <v>1</v>
      </c>
      <c r="D704">
        <v>75.70274400000001</v>
      </c>
      <c r="E704" s="3">
        <v>2</v>
      </c>
      <c r="P704">
        <v>2</v>
      </c>
      <c r="Q704" t="str">
        <f>CONCATENATE(C704,E704,G704,I704)</f>
        <v>12</v>
      </c>
    </row>
    <row r="705" spans="1:17" x14ac:dyDescent="0.25">
      <c r="A705">
        <v>704</v>
      </c>
      <c r="B705">
        <v>79.387403000000006</v>
      </c>
      <c r="C705" s="2">
        <v>1</v>
      </c>
      <c r="D705">
        <v>75.70274400000001</v>
      </c>
      <c r="E705" s="3">
        <v>2</v>
      </c>
      <c r="P705">
        <v>2</v>
      </c>
      <c r="Q705" t="str">
        <f>CONCATENATE(C705,E705,G705,I705)</f>
        <v>12</v>
      </c>
    </row>
    <row r="706" spans="1:17" x14ac:dyDescent="0.25">
      <c r="A706">
        <v>705</v>
      </c>
      <c r="B706">
        <v>79.348144000000005</v>
      </c>
      <c r="C706" s="2">
        <v>1</v>
      </c>
      <c r="P706">
        <v>1</v>
      </c>
      <c r="Q706" t="str">
        <f>CONCATENATE(C706,E706,G706,I706)</f>
        <v>1</v>
      </c>
    </row>
    <row r="707" spans="1:17" x14ac:dyDescent="0.25">
      <c r="A707">
        <v>706</v>
      </c>
      <c r="B707">
        <v>79.307315000000003</v>
      </c>
      <c r="C707" s="2">
        <v>1</v>
      </c>
      <c r="F707">
        <v>77.82216600000001</v>
      </c>
      <c r="G707" s="4">
        <v>3</v>
      </c>
      <c r="H707">
        <v>77.868648000000007</v>
      </c>
      <c r="I707" s="5">
        <v>4</v>
      </c>
      <c r="P707">
        <v>3</v>
      </c>
      <c r="Q707" t="str">
        <f>CONCATENATE(C707,E707,G707,I707)</f>
        <v>134</v>
      </c>
    </row>
    <row r="708" spans="1:17" x14ac:dyDescent="0.25">
      <c r="A708">
        <v>707</v>
      </c>
      <c r="B708">
        <v>79.416560000000004</v>
      </c>
      <c r="C708" s="2">
        <v>1</v>
      </c>
      <c r="F708">
        <v>77.940257000000003</v>
      </c>
      <c r="G708" s="4">
        <v>3</v>
      </c>
      <c r="H708">
        <v>77.804315000000003</v>
      </c>
      <c r="I708" s="5">
        <v>4</v>
      </c>
      <c r="P708">
        <v>3</v>
      </c>
      <c r="Q708" t="str">
        <f>CONCATENATE(C708,E708,G708,I708)</f>
        <v>134</v>
      </c>
    </row>
    <row r="709" spans="1:17" x14ac:dyDescent="0.25">
      <c r="A709">
        <v>708</v>
      </c>
      <c r="F709">
        <v>77.853154000000004</v>
      </c>
      <c r="G709" s="4">
        <v>3</v>
      </c>
      <c r="H709">
        <v>77.784634000000011</v>
      </c>
      <c r="I709" s="5">
        <v>4</v>
      </c>
      <c r="P709">
        <v>2</v>
      </c>
      <c r="Q709" t="str">
        <f>CONCATENATE(C709,E709,G709,I709)</f>
        <v>34</v>
      </c>
    </row>
    <row r="710" spans="1:17" x14ac:dyDescent="0.25">
      <c r="A710">
        <v>709</v>
      </c>
      <c r="F710">
        <v>77.840277</v>
      </c>
      <c r="G710" s="4">
        <v>3</v>
      </c>
      <c r="H710">
        <v>77.823422000000008</v>
      </c>
      <c r="I710" s="5">
        <v>4</v>
      </c>
      <c r="P710">
        <v>2</v>
      </c>
      <c r="Q710" t="str">
        <f>CONCATENATE(C710,E710,G710,I710)</f>
        <v>34</v>
      </c>
    </row>
    <row r="711" spans="1:17" x14ac:dyDescent="0.25">
      <c r="A711">
        <v>710</v>
      </c>
      <c r="F711">
        <v>77.860326000000001</v>
      </c>
      <c r="G711" s="4">
        <v>3</v>
      </c>
      <c r="H711">
        <v>77.847449000000012</v>
      </c>
      <c r="I711" s="5">
        <v>4</v>
      </c>
      <c r="P711">
        <v>2</v>
      </c>
      <c r="Q711" t="str">
        <f>CONCATENATE(C711,E711,G711,I711)</f>
        <v>34</v>
      </c>
    </row>
    <row r="712" spans="1:17" x14ac:dyDescent="0.25">
      <c r="A712">
        <v>711</v>
      </c>
      <c r="F712">
        <v>77.846192000000002</v>
      </c>
      <c r="G712" s="4">
        <v>3</v>
      </c>
      <c r="H712">
        <v>77.835566</v>
      </c>
      <c r="I712" s="5">
        <v>4</v>
      </c>
      <c r="P712">
        <v>2</v>
      </c>
      <c r="Q712" t="str">
        <f>CONCATENATE(C712,E712,G712,I712)</f>
        <v>34</v>
      </c>
    </row>
    <row r="713" spans="1:17" x14ac:dyDescent="0.25">
      <c r="A713">
        <v>712</v>
      </c>
      <c r="F713">
        <v>77.84169</v>
      </c>
      <c r="G713" s="4">
        <v>3</v>
      </c>
      <c r="H713">
        <v>77.855823000000001</v>
      </c>
      <c r="I713" s="5">
        <v>4</v>
      </c>
      <c r="P713">
        <v>2</v>
      </c>
      <c r="Q713" t="str">
        <f>CONCATENATE(C713,E713,G713,I713)</f>
        <v>34</v>
      </c>
    </row>
    <row r="714" spans="1:17" x14ac:dyDescent="0.25">
      <c r="A714">
        <v>713</v>
      </c>
      <c r="F714">
        <v>77.82216600000001</v>
      </c>
      <c r="G714" s="4">
        <v>3</v>
      </c>
      <c r="H714">
        <v>77.921203000000006</v>
      </c>
      <c r="I714" s="5">
        <v>4</v>
      </c>
      <c r="P714">
        <v>2</v>
      </c>
      <c r="Q714" t="str">
        <f>CONCATENATE(C714,E714,G714,I714)</f>
        <v>34</v>
      </c>
    </row>
    <row r="715" spans="1:17" x14ac:dyDescent="0.25">
      <c r="A715">
        <v>714</v>
      </c>
      <c r="F715">
        <v>77.82216600000001</v>
      </c>
      <c r="G715" s="4">
        <v>3</v>
      </c>
      <c r="H715">
        <v>77.868648000000007</v>
      </c>
      <c r="I715" s="5">
        <v>4</v>
      </c>
      <c r="P715">
        <v>2</v>
      </c>
      <c r="Q715" t="str">
        <f>CONCATENATE(C715,E715,G715,I715)</f>
        <v>34</v>
      </c>
    </row>
    <row r="716" spans="1:17" x14ac:dyDescent="0.25">
      <c r="A716">
        <v>715</v>
      </c>
      <c r="P716">
        <v>0</v>
      </c>
      <c r="Q716" t="str">
        <f>CONCATENATE(C716,E716,G716,I716)</f>
        <v/>
      </c>
    </row>
    <row r="717" spans="1:17" x14ac:dyDescent="0.25">
      <c r="A717">
        <v>716</v>
      </c>
      <c r="P717">
        <v>0</v>
      </c>
      <c r="Q717" t="str">
        <f>CONCATENATE(C717,E717,G717,I717)</f>
        <v/>
      </c>
    </row>
    <row r="718" spans="1:17" x14ac:dyDescent="0.25">
      <c r="A718">
        <v>717</v>
      </c>
      <c r="P718">
        <v>0</v>
      </c>
      <c r="Q718" t="str">
        <f>CONCATENATE(C718,E718,G718,I718)</f>
        <v/>
      </c>
    </row>
    <row r="719" spans="1:17" x14ac:dyDescent="0.25">
      <c r="A719">
        <v>718</v>
      </c>
      <c r="P719">
        <v>0</v>
      </c>
      <c r="Q719" t="str">
        <f>CONCATENATE(C719,E719,G719,I719)</f>
        <v/>
      </c>
    </row>
    <row r="720" spans="1:17" x14ac:dyDescent="0.25">
      <c r="A720">
        <v>719</v>
      </c>
      <c r="P720">
        <v>0</v>
      </c>
      <c r="Q720" t="str">
        <f>CONCATENATE(C720,E720,G720,I720)</f>
        <v/>
      </c>
    </row>
    <row r="721" spans="1:17" x14ac:dyDescent="0.25">
      <c r="A721">
        <v>720</v>
      </c>
      <c r="D721">
        <v>100.44813300000001</v>
      </c>
      <c r="E721" s="3">
        <v>2</v>
      </c>
      <c r="P721">
        <v>1</v>
      </c>
      <c r="Q721" t="str">
        <f>CONCATENATE(C721,E721,G721,I721)</f>
        <v>2</v>
      </c>
    </row>
    <row r="722" spans="1:17" x14ac:dyDescent="0.25">
      <c r="A722">
        <v>721</v>
      </c>
      <c r="D722">
        <v>100.48661000000001</v>
      </c>
      <c r="E722" s="3">
        <v>2</v>
      </c>
      <c r="P722">
        <v>1</v>
      </c>
      <c r="Q722" t="str">
        <f>CONCATENATE(C722,E722,G722,I722)</f>
        <v>2</v>
      </c>
    </row>
    <row r="723" spans="1:17" x14ac:dyDescent="0.25">
      <c r="A723">
        <v>722</v>
      </c>
      <c r="D723">
        <v>100.46509500000001</v>
      </c>
      <c r="E723" s="3">
        <v>2</v>
      </c>
      <c r="P723">
        <v>1</v>
      </c>
      <c r="Q723" t="str">
        <f>CONCATENATE(C723,E723,G723,I723)</f>
        <v>2</v>
      </c>
    </row>
    <row r="724" spans="1:17" x14ac:dyDescent="0.25">
      <c r="A724">
        <v>723</v>
      </c>
      <c r="B724">
        <v>104.03590200000001</v>
      </c>
      <c r="C724" s="2">
        <v>1</v>
      </c>
      <c r="D724">
        <v>100.46640200000002</v>
      </c>
      <c r="E724" s="3">
        <v>2</v>
      </c>
      <c r="P724">
        <v>2</v>
      </c>
      <c r="Q724" t="str">
        <f>CONCATENATE(C724,E724,G724,I724)</f>
        <v>12</v>
      </c>
    </row>
    <row r="725" spans="1:17" x14ac:dyDescent="0.25">
      <c r="A725">
        <v>724</v>
      </c>
      <c r="B725">
        <v>104.04187200000001</v>
      </c>
      <c r="C725" s="2">
        <v>1</v>
      </c>
      <c r="D725">
        <v>100.40484400000001</v>
      </c>
      <c r="E725" s="3">
        <v>2</v>
      </c>
      <c r="P725">
        <v>2</v>
      </c>
      <c r="Q725" t="str">
        <f>CONCATENATE(C725,E725,G725,I725)</f>
        <v>12</v>
      </c>
    </row>
    <row r="726" spans="1:17" x14ac:dyDescent="0.25">
      <c r="A726">
        <v>725</v>
      </c>
      <c r="B726">
        <v>104.06019000000001</v>
      </c>
      <c r="C726" s="2">
        <v>1</v>
      </c>
      <c r="D726">
        <v>100.425363</v>
      </c>
      <c r="E726" s="3">
        <v>2</v>
      </c>
      <c r="P726">
        <v>2</v>
      </c>
      <c r="Q726" t="str">
        <f>CONCATENATE(C726,E726,G726,I726)</f>
        <v>12</v>
      </c>
    </row>
    <row r="727" spans="1:17" x14ac:dyDescent="0.25">
      <c r="A727">
        <v>726</v>
      </c>
      <c r="B727">
        <v>104.02962300000002</v>
      </c>
      <c r="C727" s="2">
        <v>1</v>
      </c>
      <c r="D727">
        <v>100.40819300000001</v>
      </c>
      <c r="E727" s="3">
        <v>2</v>
      </c>
      <c r="P727">
        <v>2</v>
      </c>
      <c r="Q727" t="str">
        <f>CONCATENATE(C727,E727,G727,I727)</f>
        <v>12</v>
      </c>
    </row>
    <row r="728" spans="1:17" x14ac:dyDescent="0.25">
      <c r="A728">
        <v>727</v>
      </c>
      <c r="B728">
        <v>104.050714</v>
      </c>
      <c r="C728" s="2">
        <v>1</v>
      </c>
      <c r="D728">
        <v>100.44813300000001</v>
      </c>
      <c r="E728" s="3">
        <v>2</v>
      </c>
      <c r="P728">
        <v>2</v>
      </c>
      <c r="Q728" t="str">
        <f>CONCATENATE(C728,E728,G728,I728)</f>
        <v>12</v>
      </c>
    </row>
    <row r="729" spans="1:17" x14ac:dyDescent="0.25">
      <c r="A729">
        <v>728</v>
      </c>
      <c r="B729">
        <v>103.94335700000001</v>
      </c>
      <c r="C729" s="2">
        <v>1</v>
      </c>
      <c r="H729">
        <v>102.38544200000001</v>
      </c>
      <c r="I729" s="5">
        <v>4</v>
      </c>
      <c r="P729">
        <v>2</v>
      </c>
      <c r="Q729" t="str">
        <f>CONCATENATE(C729,E729,G729,I729)</f>
        <v>14</v>
      </c>
    </row>
    <row r="730" spans="1:17" x14ac:dyDescent="0.25">
      <c r="A730">
        <v>729</v>
      </c>
      <c r="B730">
        <v>104.03590200000001</v>
      </c>
      <c r="C730" s="2">
        <v>1</v>
      </c>
      <c r="F730">
        <v>103.11236700000001</v>
      </c>
      <c r="G730" s="4">
        <v>3</v>
      </c>
      <c r="H730">
        <v>102.43381300000001</v>
      </c>
      <c r="I730" s="5">
        <v>4</v>
      </c>
      <c r="P730">
        <v>3</v>
      </c>
      <c r="Q730" t="str">
        <f>CONCATENATE(C730,E730,G730,I730)</f>
        <v>134</v>
      </c>
    </row>
    <row r="731" spans="1:17" x14ac:dyDescent="0.25">
      <c r="A731">
        <v>730</v>
      </c>
      <c r="F731">
        <v>103.13718200000001</v>
      </c>
      <c r="G731" s="4">
        <v>3</v>
      </c>
      <c r="H731">
        <v>102.40722100000001</v>
      </c>
      <c r="I731" s="5">
        <v>4</v>
      </c>
      <c r="P731">
        <v>2</v>
      </c>
      <c r="Q731" t="str">
        <f>CONCATENATE(C731,E731,G731,I731)</f>
        <v>34</v>
      </c>
    </row>
    <row r="732" spans="1:17" x14ac:dyDescent="0.25">
      <c r="A732">
        <v>731</v>
      </c>
      <c r="F732">
        <v>103.13906600000001</v>
      </c>
      <c r="G732" s="4">
        <v>3</v>
      </c>
      <c r="H732">
        <v>102.41229800000001</v>
      </c>
      <c r="I732" s="5">
        <v>4</v>
      </c>
      <c r="P732">
        <v>2</v>
      </c>
      <c r="Q732" t="str">
        <f>CONCATENATE(C732,E732,G732,I732)</f>
        <v>34</v>
      </c>
    </row>
    <row r="733" spans="1:17" x14ac:dyDescent="0.25">
      <c r="A733">
        <v>732</v>
      </c>
      <c r="F733">
        <v>103.10865200000001</v>
      </c>
      <c r="G733" s="4">
        <v>3</v>
      </c>
      <c r="H733">
        <v>102.406542</v>
      </c>
      <c r="I733" s="5">
        <v>4</v>
      </c>
      <c r="P733">
        <v>2</v>
      </c>
      <c r="Q733" t="str">
        <f>CONCATENATE(C733,E733,G733,I733)</f>
        <v>34</v>
      </c>
    </row>
    <row r="734" spans="1:17" x14ac:dyDescent="0.25">
      <c r="A734">
        <v>733</v>
      </c>
      <c r="F734">
        <v>103.14859200000001</v>
      </c>
      <c r="G734" s="4">
        <v>3</v>
      </c>
      <c r="H734">
        <v>102.393766</v>
      </c>
      <c r="I734" s="5">
        <v>4</v>
      </c>
      <c r="P734">
        <v>2</v>
      </c>
      <c r="Q734" t="str">
        <f>CONCATENATE(C734,E734,G734,I734)</f>
        <v>34</v>
      </c>
    </row>
    <row r="735" spans="1:17" x14ac:dyDescent="0.25">
      <c r="A735">
        <v>734</v>
      </c>
      <c r="F735">
        <v>103.18272200000001</v>
      </c>
      <c r="G735" s="4">
        <v>3</v>
      </c>
      <c r="H735">
        <v>102.339067</v>
      </c>
      <c r="I735" s="5">
        <v>4</v>
      </c>
      <c r="P735">
        <v>2</v>
      </c>
      <c r="Q735" t="str">
        <f>CONCATENATE(C735,E735,G735,I735)</f>
        <v>34</v>
      </c>
    </row>
    <row r="736" spans="1:17" x14ac:dyDescent="0.25">
      <c r="A736">
        <v>735</v>
      </c>
      <c r="F736">
        <v>103.196855</v>
      </c>
      <c r="G736" s="4">
        <v>3</v>
      </c>
      <c r="H736">
        <v>102.44046200000001</v>
      </c>
      <c r="I736" s="5">
        <v>4</v>
      </c>
      <c r="P736">
        <v>2</v>
      </c>
      <c r="Q736" t="str">
        <f>CONCATENATE(C736,E736,G736,I736)</f>
        <v>34</v>
      </c>
    </row>
    <row r="737" spans="1:17" x14ac:dyDescent="0.25">
      <c r="A737">
        <v>736</v>
      </c>
      <c r="F737">
        <v>103.11236700000001</v>
      </c>
      <c r="G737" s="4">
        <v>3</v>
      </c>
      <c r="H737">
        <v>102.38544200000001</v>
      </c>
      <c r="I737" s="5">
        <v>4</v>
      </c>
      <c r="P737">
        <v>2</v>
      </c>
      <c r="Q737" t="str">
        <f>CONCATENATE(C737,E737,G737,I737)</f>
        <v>34</v>
      </c>
    </row>
    <row r="738" spans="1:17" x14ac:dyDescent="0.25">
      <c r="A738">
        <v>737</v>
      </c>
      <c r="F738">
        <v>103.11236700000001</v>
      </c>
      <c r="G738" s="4">
        <v>3</v>
      </c>
      <c r="P738">
        <v>1</v>
      </c>
      <c r="Q738" t="str">
        <f>CONCATENATE(C738,E738,G738,I738)</f>
        <v>3</v>
      </c>
    </row>
    <row r="739" spans="1:17" x14ac:dyDescent="0.25">
      <c r="A739">
        <v>738</v>
      </c>
      <c r="P739">
        <v>0</v>
      </c>
      <c r="Q739" t="str">
        <f>CONCATENATE(C739,E739,G739,I739)</f>
        <v/>
      </c>
    </row>
    <row r="740" spans="1:17" x14ac:dyDescent="0.25">
      <c r="A740">
        <v>739</v>
      </c>
      <c r="P740">
        <v>0</v>
      </c>
      <c r="Q740" t="str">
        <f>CONCATENATE(C740,E740,G740,I740)</f>
        <v/>
      </c>
    </row>
    <row r="741" spans="1:17" x14ac:dyDescent="0.25">
      <c r="A741">
        <v>740</v>
      </c>
      <c r="P741">
        <v>0</v>
      </c>
      <c r="Q741" t="str">
        <f>CONCATENATE(C741,E741,G741,I741)</f>
        <v/>
      </c>
    </row>
    <row r="742" spans="1:17" x14ac:dyDescent="0.25">
      <c r="A742">
        <v>741</v>
      </c>
      <c r="P742">
        <v>0</v>
      </c>
      <c r="Q742" t="str">
        <f>CONCATENATE(C742,E742,G742,I742)</f>
        <v/>
      </c>
    </row>
    <row r="743" spans="1:17" x14ac:dyDescent="0.25">
      <c r="A743">
        <v>742</v>
      </c>
      <c r="D743">
        <v>129.18079500000002</v>
      </c>
      <c r="E743" s="3">
        <v>2</v>
      </c>
      <c r="P743">
        <v>1</v>
      </c>
      <c r="Q743" t="str">
        <f>CONCATENATE(C743,E743,G743,I743)</f>
        <v>2</v>
      </c>
    </row>
    <row r="744" spans="1:17" x14ac:dyDescent="0.25">
      <c r="A744">
        <v>743</v>
      </c>
      <c r="D744">
        <v>129.20120400000002</v>
      </c>
      <c r="E744" s="3">
        <v>2</v>
      </c>
      <c r="P744">
        <v>1</v>
      </c>
      <c r="Q744" t="str">
        <f>CONCATENATE(C744,E744,G744,I744)</f>
        <v>2</v>
      </c>
    </row>
    <row r="745" spans="1:17" x14ac:dyDescent="0.25">
      <c r="A745">
        <v>744</v>
      </c>
      <c r="D745">
        <v>129.13991300000001</v>
      </c>
      <c r="E745" s="3">
        <v>2</v>
      </c>
      <c r="P745">
        <v>1</v>
      </c>
      <c r="Q745" t="str">
        <f>CONCATENATE(C745,E745,G745,I745)</f>
        <v>2</v>
      </c>
    </row>
    <row r="746" spans="1:17" x14ac:dyDescent="0.25">
      <c r="A746">
        <v>745</v>
      </c>
      <c r="B746">
        <v>133.47527500000001</v>
      </c>
      <c r="C746" s="2">
        <v>1</v>
      </c>
      <c r="D746">
        <v>129.098299</v>
      </c>
      <c r="E746" s="3">
        <v>2</v>
      </c>
      <c r="P746">
        <v>2</v>
      </c>
      <c r="Q746" t="str">
        <f>CONCATENATE(C746,E746,G746,I746)</f>
        <v>12</v>
      </c>
    </row>
    <row r="747" spans="1:17" x14ac:dyDescent="0.25">
      <c r="A747">
        <v>746</v>
      </c>
      <c r="B747">
        <v>133.44890000000001</v>
      </c>
      <c r="C747" s="2">
        <v>1</v>
      </c>
      <c r="D747">
        <v>129.05537600000002</v>
      </c>
      <c r="E747" s="3">
        <v>2</v>
      </c>
      <c r="P747">
        <v>2</v>
      </c>
      <c r="Q747" t="str">
        <f>CONCATENATE(C747,E747,G747,I747)</f>
        <v>12</v>
      </c>
    </row>
    <row r="748" spans="1:17" x14ac:dyDescent="0.25">
      <c r="A748">
        <v>747</v>
      </c>
      <c r="B748">
        <v>133.476797</v>
      </c>
      <c r="C748" s="2">
        <v>1</v>
      </c>
      <c r="D748">
        <v>129.149385</v>
      </c>
      <c r="E748" s="3">
        <v>2</v>
      </c>
      <c r="P748">
        <v>2</v>
      </c>
      <c r="Q748" t="str">
        <f>CONCATENATE(C748,E748,G748,I748)</f>
        <v>12</v>
      </c>
    </row>
    <row r="749" spans="1:17" x14ac:dyDescent="0.25">
      <c r="A749">
        <v>748</v>
      </c>
      <c r="B749">
        <v>133.446382</v>
      </c>
      <c r="C749" s="2">
        <v>1</v>
      </c>
      <c r="D749">
        <v>129.18079500000002</v>
      </c>
      <c r="E749" s="3">
        <v>2</v>
      </c>
      <c r="P749">
        <v>2</v>
      </c>
      <c r="Q749" t="str">
        <f>CONCATENATE(C749,E749,G749,I749)</f>
        <v>12</v>
      </c>
    </row>
    <row r="750" spans="1:17" x14ac:dyDescent="0.25">
      <c r="A750">
        <v>749</v>
      </c>
      <c r="B750">
        <v>133.42256700000002</v>
      </c>
      <c r="C750" s="2">
        <v>1</v>
      </c>
      <c r="P750">
        <v>1</v>
      </c>
      <c r="Q750" t="str">
        <f>CONCATENATE(C750,E750,G750,I750)</f>
        <v>1</v>
      </c>
    </row>
    <row r="751" spans="1:17" x14ac:dyDescent="0.25">
      <c r="A751">
        <v>750</v>
      </c>
      <c r="B751">
        <v>133.43675400000001</v>
      </c>
      <c r="C751" s="2">
        <v>1</v>
      </c>
      <c r="P751">
        <v>1</v>
      </c>
      <c r="Q751" t="str">
        <f>CONCATENATE(C751,E751,G751,I751)</f>
        <v>1</v>
      </c>
    </row>
    <row r="752" spans="1:17" x14ac:dyDescent="0.25">
      <c r="A752">
        <v>751</v>
      </c>
      <c r="B752">
        <v>133.47527500000001</v>
      </c>
      <c r="C752" s="2">
        <v>1</v>
      </c>
      <c r="F752">
        <v>133.14037100000002</v>
      </c>
      <c r="G752" s="4">
        <v>3</v>
      </c>
      <c r="P752">
        <v>2</v>
      </c>
      <c r="Q752" t="str">
        <f>CONCATENATE(C752,E752,G752,I752)</f>
        <v>13</v>
      </c>
    </row>
    <row r="753" spans="1:17" x14ac:dyDescent="0.25">
      <c r="A753">
        <v>752</v>
      </c>
      <c r="F753">
        <v>133.14037100000002</v>
      </c>
      <c r="G753" s="4">
        <v>3</v>
      </c>
      <c r="H753">
        <v>133.979997</v>
      </c>
      <c r="I753" s="5">
        <v>4</v>
      </c>
      <c r="P753">
        <v>2</v>
      </c>
      <c r="Q753" t="str">
        <f>CONCATENATE(C753,E753,G753,I753)</f>
        <v>34</v>
      </c>
    </row>
    <row r="754" spans="1:17" x14ac:dyDescent="0.25">
      <c r="A754">
        <v>753</v>
      </c>
      <c r="F754">
        <v>133.12210200000001</v>
      </c>
      <c r="G754" s="4">
        <v>3</v>
      </c>
      <c r="H754">
        <v>134.01569900000001</v>
      </c>
      <c r="I754" s="5">
        <v>4</v>
      </c>
      <c r="P754">
        <v>2</v>
      </c>
      <c r="Q754" t="str">
        <f>CONCATENATE(C754,E754,G754,I754)</f>
        <v>34</v>
      </c>
    </row>
    <row r="755" spans="1:17" x14ac:dyDescent="0.25">
      <c r="A755">
        <v>754</v>
      </c>
      <c r="F755">
        <v>133.07818800000001</v>
      </c>
      <c r="G755" s="4">
        <v>3</v>
      </c>
      <c r="H755">
        <v>133.89488399999999</v>
      </c>
      <c r="I755" s="5">
        <v>4</v>
      </c>
      <c r="P755">
        <v>2</v>
      </c>
      <c r="Q755" t="str">
        <f>CONCATENATE(C755,E755,G755,I755)</f>
        <v>34</v>
      </c>
    </row>
    <row r="756" spans="1:17" x14ac:dyDescent="0.25">
      <c r="A756">
        <v>755</v>
      </c>
      <c r="F756">
        <v>133.117132</v>
      </c>
      <c r="G756" s="4">
        <v>3</v>
      </c>
      <c r="H756">
        <v>133.88540800000001</v>
      </c>
      <c r="I756" s="5">
        <v>4</v>
      </c>
      <c r="P756">
        <v>2</v>
      </c>
      <c r="Q756" t="str">
        <f>CONCATENATE(C756,E756,G756,I756)</f>
        <v>34</v>
      </c>
    </row>
    <row r="757" spans="1:17" x14ac:dyDescent="0.25">
      <c r="A757">
        <v>756</v>
      </c>
      <c r="F757">
        <v>133.166383</v>
      </c>
      <c r="G757" s="4">
        <v>3</v>
      </c>
      <c r="H757">
        <v>133.96560099999999</v>
      </c>
      <c r="I757" s="5">
        <v>4</v>
      </c>
      <c r="P757">
        <v>2</v>
      </c>
      <c r="Q757" t="str">
        <f>CONCATENATE(C757,E757,G757,I757)</f>
        <v>34</v>
      </c>
    </row>
    <row r="758" spans="1:17" x14ac:dyDescent="0.25">
      <c r="A758">
        <v>757</v>
      </c>
      <c r="F758">
        <v>133.16670400000001</v>
      </c>
      <c r="G758" s="4">
        <v>3</v>
      </c>
      <c r="H758">
        <v>133.953191</v>
      </c>
      <c r="I758" s="5">
        <v>4</v>
      </c>
      <c r="P758">
        <v>2</v>
      </c>
      <c r="Q758" t="str">
        <f>CONCATENATE(C758,E758,G758,I758)</f>
        <v>34</v>
      </c>
    </row>
    <row r="759" spans="1:17" x14ac:dyDescent="0.25">
      <c r="A759">
        <v>758</v>
      </c>
      <c r="F759">
        <v>133.14037100000002</v>
      </c>
      <c r="G759" s="4">
        <v>3</v>
      </c>
      <c r="H759">
        <v>133.979997</v>
      </c>
      <c r="I759" s="5">
        <v>4</v>
      </c>
      <c r="P759">
        <v>2</v>
      </c>
      <c r="Q759" t="str">
        <f>CONCATENATE(C759,E759,G759,I759)</f>
        <v>34</v>
      </c>
    </row>
    <row r="760" spans="1:17" x14ac:dyDescent="0.25">
      <c r="A760">
        <v>759</v>
      </c>
      <c r="P760">
        <v>0</v>
      </c>
      <c r="Q760" t="str">
        <f>CONCATENATE(C760,E760,G760,I760)</f>
        <v/>
      </c>
    </row>
    <row r="761" spans="1:17" x14ac:dyDescent="0.25">
      <c r="A761">
        <v>760</v>
      </c>
      <c r="P761">
        <v>0</v>
      </c>
      <c r="Q761" t="str">
        <f>CONCATENATE(C761,E761,G761,I761)</f>
        <v/>
      </c>
    </row>
    <row r="762" spans="1:17" x14ac:dyDescent="0.25">
      <c r="A762">
        <v>761</v>
      </c>
      <c r="P762">
        <v>0</v>
      </c>
      <c r="Q762" t="str">
        <f>CONCATENATE(C762,E762,G762,I762)</f>
        <v/>
      </c>
    </row>
    <row r="763" spans="1:17" x14ac:dyDescent="0.25">
      <c r="A763">
        <v>762</v>
      </c>
      <c r="D763">
        <v>161.36390800000001</v>
      </c>
      <c r="E763" s="3">
        <v>2</v>
      </c>
      <c r="P763">
        <v>1</v>
      </c>
      <c r="Q763" t="str">
        <f>CONCATENATE(C763,E763,G763,I763)</f>
        <v>2</v>
      </c>
    </row>
    <row r="764" spans="1:17" x14ac:dyDescent="0.25">
      <c r="A764">
        <v>763</v>
      </c>
      <c r="D764">
        <v>161.39044100000001</v>
      </c>
      <c r="E764" s="3">
        <v>2</v>
      </c>
      <c r="P764">
        <v>1</v>
      </c>
      <c r="Q764" t="str">
        <f>CONCATENATE(C764,E764,G764,I764)</f>
        <v>2</v>
      </c>
    </row>
    <row r="765" spans="1:17" x14ac:dyDescent="0.25">
      <c r="A765">
        <v>764</v>
      </c>
      <c r="B765">
        <v>164.31313399999999</v>
      </c>
      <c r="C765" s="2">
        <v>1</v>
      </c>
      <c r="D765">
        <v>161.39586299999999</v>
      </c>
      <c r="E765" s="3">
        <v>2</v>
      </c>
      <c r="P765">
        <v>2</v>
      </c>
      <c r="Q765" t="str">
        <f>CONCATENATE(C765,E765,G765,I765)</f>
        <v>12</v>
      </c>
    </row>
    <row r="766" spans="1:17" x14ac:dyDescent="0.25">
      <c r="A766">
        <v>765</v>
      </c>
      <c r="B766">
        <v>164.365937</v>
      </c>
      <c r="C766" s="2">
        <v>1</v>
      </c>
      <c r="D766">
        <v>161.418553</v>
      </c>
      <c r="E766" s="3">
        <v>2</v>
      </c>
      <c r="P766">
        <v>2</v>
      </c>
      <c r="Q766" t="str">
        <f>CONCATENATE(C766,E766,G766,I766)</f>
        <v>12</v>
      </c>
    </row>
    <row r="767" spans="1:17" x14ac:dyDescent="0.25">
      <c r="A767">
        <v>766</v>
      </c>
      <c r="B767">
        <v>164.32276899999999</v>
      </c>
      <c r="C767" s="2">
        <v>1</v>
      </c>
      <c r="D767">
        <v>161.411393</v>
      </c>
      <c r="E767" s="3">
        <v>2</v>
      </c>
      <c r="P767">
        <v>2</v>
      </c>
      <c r="Q767" t="str">
        <f>CONCATENATE(C767,E767,G767,I767)</f>
        <v>12</v>
      </c>
    </row>
    <row r="768" spans="1:17" x14ac:dyDescent="0.25">
      <c r="A768">
        <v>767</v>
      </c>
      <c r="B768">
        <v>164.309923</v>
      </c>
      <c r="C768" s="2">
        <v>1</v>
      </c>
      <c r="D768">
        <v>161.452035</v>
      </c>
      <c r="E768" s="3">
        <v>2</v>
      </c>
      <c r="P768">
        <v>2</v>
      </c>
      <c r="Q768" t="str">
        <f>CONCATENATE(C768,E768,G768,I768)</f>
        <v>12</v>
      </c>
    </row>
    <row r="769" spans="1:17" x14ac:dyDescent="0.25">
      <c r="A769">
        <v>768</v>
      </c>
      <c r="B769">
        <v>164.33377100000001</v>
      </c>
      <c r="C769" s="2">
        <v>1</v>
      </c>
      <c r="D769">
        <v>161.36390800000001</v>
      </c>
      <c r="E769" s="3">
        <v>2</v>
      </c>
      <c r="P769">
        <v>2</v>
      </c>
      <c r="Q769" t="str">
        <f>CONCATENATE(C769,E769,G769,I769)</f>
        <v>12</v>
      </c>
    </row>
    <row r="770" spans="1:17" x14ac:dyDescent="0.25">
      <c r="A770">
        <v>769</v>
      </c>
      <c r="B770">
        <v>164.36683199999999</v>
      </c>
      <c r="C770" s="2">
        <v>1</v>
      </c>
      <c r="P770">
        <v>1</v>
      </c>
      <c r="Q770" t="str">
        <f>CONCATENATE(C770,E770,G770,I770)</f>
        <v>1</v>
      </c>
    </row>
    <row r="771" spans="1:17" x14ac:dyDescent="0.25">
      <c r="A771">
        <v>770</v>
      </c>
      <c r="B771">
        <v>164.31313399999999</v>
      </c>
      <c r="C771" s="2">
        <v>1</v>
      </c>
      <c r="P771">
        <v>1</v>
      </c>
      <c r="Q771" t="str">
        <f>CONCATENATE(C771,E771,G771,I771)</f>
        <v>1</v>
      </c>
    </row>
    <row r="772" spans="1:17" x14ac:dyDescent="0.25">
      <c r="A772">
        <v>771</v>
      </c>
      <c r="F772">
        <v>163.806794</v>
      </c>
      <c r="G772" s="4">
        <v>3</v>
      </c>
      <c r="P772">
        <v>1</v>
      </c>
      <c r="Q772" t="str">
        <f>CONCATENATE(C772,E772,G772,I772)</f>
        <v>3</v>
      </c>
    </row>
    <row r="773" spans="1:17" x14ac:dyDescent="0.25">
      <c r="A773">
        <v>772</v>
      </c>
      <c r="F773">
        <v>163.89871199999999</v>
      </c>
      <c r="G773" s="4">
        <v>3</v>
      </c>
      <c r="H773">
        <v>164.977936</v>
      </c>
      <c r="I773" s="5">
        <v>4</v>
      </c>
      <c r="P773">
        <v>2</v>
      </c>
      <c r="Q773" t="str">
        <f>CONCATENATE(C773,E773,G773,I773)</f>
        <v>34</v>
      </c>
    </row>
    <row r="774" spans="1:17" x14ac:dyDescent="0.25">
      <c r="A774">
        <v>773</v>
      </c>
      <c r="F774">
        <v>163.83116899999999</v>
      </c>
      <c r="G774" s="4">
        <v>3</v>
      </c>
      <c r="H774">
        <v>165.02005199999999</v>
      </c>
      <c r="I774" s="5">
        <v>4</v>
      </c>
      <c r="P774">
        <v>2</v>
      </c>
      <c r="Q774" t="str">
        <f>CONCATENATE(C774,E774,G774,I774)</f>
        <v>34</v>
      </c>
    </row>
    <row r="775" spans="1:17" x14ac:dyDescent="0.25">
      <c r="A775">
        <v>774</v>
      </c>
      <c r="F775">
        <v>163.82142999999999</v>
      </c>
      <c r="G775" s="4">
        <v>3</v>
      </c>
      <c r="H775">
        <v>165.02031499999998</v>
      </c>
      <c r="I775" s="5">
        <v>4</v>
      </c>
      <c r="P775">
        <v>2</v>
      </c>
      <c r="Q775" t="str">
        <f>CONCATENATE(C775,E775,G775,I775)</f>
        <v>34</v>
      </c>
    </row>
    <row r="776" spans="1:17" x14ac:dyDescent="0.25">
      <c r="A776">
        <v>775</v>
      </c>
      <c r="F776">
        <v>163.81037499999999</v>
      </c>
      <c r="G776" s="4">
        <v>3</v>
      </c>
      <c r="H776">
        <v>164.98909600000002</v>
      </c>
      <c r="I776" s="5">
        <v>4</v>
      </c>
      <c r="P776">
        <v>2</v>
      </c>
      <c r="Q776" t="str">
        <f>CONCATENATE(C776,E776,G776,I776)</f>
        <v>34</v>
      </c>
    </row>
    <row r="777" spans="1:17" x14ac:dyDescent="0.25">
      <c r="A777">
        <v>776</v>
      </c>
      <c r="F777">
        <v>163.76983799999999</v>
      </c>
      <c r="G777" s="4">
        <v>3</v>
      </c>
      <c r="H777">
        <v>164.93213500000002</v>
      </c>
      <c r="I777" s="5">
        <v>4</v>
      </c>
      <c r="P777">
        <v>2</v>
      </c>
      <c r="Q777" t="str">
        <f>CONCATENATE(C777,E777,G777,I777)</f>
        <v>34</v>
      </c>
    </row>
    <row r="778" spans="1:17" x14ac:dyDescent="0.25">
      <c r="A778">
        <v>777</v>
      </c>
      <c r="F778">
        <v>163.75583399999999</v>
      </c>
      <c r="G778" s="4">
        <v>3</v>
      </c>
      <c r="H778">
        <v>164.93634600000001</v>
      </c>
      <c r="I778" s="5">
        <v>4</v>
      </c>
      <c r="P778">
        <v>2</v>
      </c>
      <c r="Q778" t="str">
        <f>CONCATENATE(C778,E778,G778,I778)</f>
        <v>34</v>
      </c>
    </row>
    <row r="779" spans="1:17" x14ac:dyDescent="0.25">
      <c r="A779">
        <v>778</v>
      </c>
      <c r="F779">
        <v>163.806794</v>
      </c>
      <c r="G779" s="4">
        <v>3</v>
      </c>
      <c r="H779">
        <v>164.95750800000002</v>
      </c>
      <c r="I779" s="5">
        <v>4</v>
      </c>
      <c r="P779">
        <v>2</v>
      </c>
      <c r="Q779" t="str">
        <f>CONCATENATE(C779,E779,G779,I779)</f>
        <v>34</v>
      </c>
    </row>
    <row r="780" spans="1:17" x14ac:dyDescent="0.25">
      <c r="A780">
        <v>779</v>
      </c>
      <c r="H780">
        <v>164.977936</v>
      </c>
      <c r="I780" s="5">
        <v>4</v>
      </c>
      <c r="P780">
        <v>1</v>
      </c>
      <c r="Q780" t="str">
        <f>CONCATENATE(C780,E780,G780,I780)</f>
        <v>4</v>
      </c>
    </row>
    <row r="781" spans="1:17" x14ac:dyDescent="0.25">
      <c r="A781">
        <v>780</v>
      </c>
      <c r="P781">
        <v>0</v>
      </c>
      <c r="Q781" t="str">
        <f>CONCATENATE(C781,E781,G781,I781)</f>
        <v/>
      </c>
    </row>
    <row r="782" spans="1:17" x14ac:dyDescent="0.25">
      <c r="A782">
        <v>781</v>
      </c>
      <c r="D782">
        <v>185.87732499999998</v>
      </c>
      <c r="E782" s="3">
        <v>2</v>
      </c>
      <c r="P782">
        <v>1</v>
      </c>
      <c r="Q782" t="str">
        <f>CONCATENATE(C782,E782,G782,I782)</f>
        <v>2</v>
      </c>
    </row>
    <row r="783" spans="1:17" x14ac:dyDescent="0.25">
      <c r="A783">
        <v>782</v>
      </c>
      <c r="D783">
        <v>185.87437700000001</v>
      </c>
      <c r="E783" s="3">
        <v>2</v>
      </c>
      <c r="P783">
        <v>1</v>
      </c>
      <c r="Q783" t="str">
        <f>CONCATENATE(C783,E783,G783,I783)</f>
        <v>2</v>
      </c>
    </row>
    <row r="784" spans="1:17" x14ac:dyDescent="0.25">
      <c r="A784">
        <v>783</v>
      </c>
      <c r="D784">
        <v>185.87895800000001</v>
      </c>
      <c r="E784" s="3">
        <v>2</v>
      </c>
      <c r="P784">
        <v>1</v>
      </c>
      <c r="Q784" t="str">
        <f>CONCATENATE(C784,E784,G784,I784)</f>
        <v>2</v>
      </c>
    </row>
    <row r="785" spans="1:17" x14ac:dyDescent="0.25">
      <c r="A785">
        <v>784</v>
      </c>
      <c r="D785">
        <v>185.90422699999999</v>
      </c>
      <c r="E785" s="3">
        <v>2</v>
      </c>
      <c r="P785">
        <v>1</v>
      </c>
      <c r="Q785" t="str">
        <f>CONCATENATE(C785,E785,G785,I785)</f>
        <v>2</v>
      </c>
    </row>
    <row r="786" spans="1:17" x14ac:dyDescent="0.25">
      <c r="A786">
        <v>785</v>
      </c>
      <c r="B786">
        <v>191.26801900000001</v>
      </c>
      <c r="C786" s="2">
        <v>1</v>
      </c>
      <c r="D786">
        <v>185.86969199999999</v>
      </c>
      <c r="E786" s="3">
        <v>2</v>
      </c>
      <c r="P786">
        <v>2</v>
      </c>
      <c r="Q786" t="str">
        <f>CONCATENATE(C786,E786,G786,I786)</f>
        <v>12</v>
      </c>
    </row>
    <row r="787" spans="1:17" x14ac:dyDescent="0.25">
      <c r="A787">
        <v>786</v>
      </c>
      <c r="B787">
        <v>191.29234199999999</v>
      </c>
      <c r="C787" s="2">
        <v>1</v>
      </c>
      <c r="D787">
        <v>185.87553600000001</v>
      </c>
      <c r="E787" s="3">
        <v>2</v>
      </c>
      <c r="P787">
        <v>2</v>
      </c>
      <c r="Q787" t="str">
        <f>CONCATENATE(C787,E787,G787,I787)</f>
        <v>12</v>
      </c>
    </row>
    <row r="788" spans="1:17" x14ac:dyDescent="0.25">
      <c r="A788">
        <v>787</v>
      </c>
      <c r="B788">
        <v>191.30366000000001</v>
      </c>
      <c r="C788" s="2">
        <v>1</v>
      </c>
      <c r="D788">
        <v>185.92749599999999</v>
      </c>
      <c r="E788" s="3">
        <v>2</v>
      </c>
      <c r="P788">
        <v>2</v>
      </c>
      <c r="Q788" t="str">
        <f>CONCATENATE(C788,E788,G788,I788)</f>
        <v>12</v>
      </c>
    </row>
    <row r="789" spans="1:17" x14ac:dyDescent="0.25">
      <c r="A789">
        <v>788</v>
      </c>
      <c r="B789">
        <v>191.29060200000001</v>
      </c>
      <c r="C789" s="2">
        <v>1</v>
      </c>
      <c r="D789">
        <v>185.87732499999998</v>
      </c>
      <c r="E789" s="3">
        <v>2</v>
      </c>
      <c r="P789">
        <v>2</v>
      </c>
      <c r="Q789" t="str">
        <f>CONCATENATE(C789,E789,G789,I789)</f>
        <v>12</v>
      </c>
    </row>
    <row r="790" spans="1:17" x14ac:dyDescent="0.25">
      <c r="A790">
        <v>789</v>
      </c>
      <c r="B790">
        <v>191.21510899999998</v>
      </c>
      <c r="C790" s="2">
        <v>1</v>
      </c>
      <c r="P790">
        <v>1</v>
      </c>
      <c r="Q790" t="str">
        <f>CONCATENATE(C790,E790,G790,I790)</f>
        <v>1</v>
      </c>
    </row>
    <row r="791" spans="1:17" x14ac:dyDescent="0.25">
      <c r="A791">
        <v>790</v>
      </c>
      <c r="B791">
        <v>191.230009</v>
      </c>
      <c r="C791" s="2">
        <v>1</v>
      </c>
      <c r="P791">
        <v>1</v>
      </c>
      <c r="Q791" t="str">
        <f>CONCATENATE(C791,E791,G791,I791)</f>
        <v>1</v>
      </c>
    </row>
    <row r="792" spans="1:17" x14ac:dyDescent="0.25">
      <c r="A792">
        <v>791</v>
      </c>
      <c r="B792">
        <v>191.26801900000001</v>
      </c>
      <c r="C792" s="2">
        <v>1</v>
      </c>
      <c r="P792">
        <v>1</v>
      </c>
      <c r="Q792" t="str">
        <f>CONCATENATE(C792,E792,G792,I792)</f>
        <v>1</v>
      </c>
    </row>
    <row r="793" spans="1:17" x14ac:dyDescent="0.25">
      <c r="A793">
        <v>792</v>
      </c>
      <c r="H793">
        <v>191.60978900000001</v>
      </c>
      <c r="I793" s="5">
        <v>4</v>
      </c>
      <c r="P793">
        <v>1</v>
      </c>
      <c r="Q793" t="str">
        <f>CONCATENATE(C793,E793,G793,I793)</f>
        <v>4</v>
      </c>
    </row>
    <row r="794" spans="1:17" x14ac:dyDescent="0.25">
      <c r="A794">
        <v>793</v>
      </c>
      <c r="H794">
        <v>191.628424</v>
      </c>
      <c r="I794" s="5">
        <v>4</v>
      </c>
      <c r="P794">
        <v>1</v>
      </c>
      <c r="Q794" t="str">
        <f>CONCATENATE(C794,E794,G794,I794)</f>
        <v>4</v>
      </c>
    </row>
    <row r="795" spans="1:17" x14ac:dyDescent="0.25">
      <c r="A795">
        <v>794</v>
      </c>
      <c r="F795">
        <v>192.04632000000001</v>
      </c>
      <c r="G795" s="4">
        <v>3</v>
      </c>
      <c r="H795">
        <v>191.653063</v>
      </c>
      <c r="I795" s="5">
        <v>4</v>
      </c>
      <c r="P795">
        <v>2</v>
      </c>
      <c r="Q795" t="str">
        <f>CONCATENATE(C795,E795,G795,I795)</f>
        <v>34</v>
      </c>
    </row>
    <row r="796" spans="1:17" x14ac:dyDescent="0.25">
      <c r="A796">
        <v>795</v>
      </c>
      <c r="F796">
        <v>192.037161</v>
      </c>
      <c r="G796" s="4">
        <v>3</v>
      </c>
      <c r="H796">
        <v>191.669329</v>
      </c>
      <c r="I796" s="5">
        <v>4</v>
      </c>
      <c r="P796">
        <v>2</v>
      </c>
      <c r="Q796" t="str">
        <f>CONCATENATE(C796,E796,G796,I796)</f>
        <v>34</v>
      </c>
    </row>
    <row r="797" spans="1:17" x14ac:dyDescent="0.25">
      <c r="A797">
        <v>796</v>
      </c>
      <c r="F797">
        <v>192.09701799999999</v>
      </c>
      <c r="G797" s="4">
        <v>3</v>
      </c>
      <c r="H797">
        <v>191.64895799999999</v>
      </c>
      <c r="I797" s="5">
        <v>4</v>
      </c>
      <c r="P797">
        <v>2</v>
      </c>
      <c r="Q797" t="str">
        <f>CONCATENATE(C797,E797,G797,I797)</f>
        <v>34</v>
      </c>
    </row>
    <row r="798" spans="1:17" x14ac:dyDescent="0.25">
      <c r="A798">
        <v>797</v>
      </c>
      <c r="F798">
        <v>192.09054399999999</v>
      </c>
      <c r="G798" s="4">
        <v>3</v>
      </c>
      <c r="H798">
        <v>191.637743</v>
      </c>
      <c r="I798" s="5">
        <v>4</v>
      </c>
      <c r="P798">
        <v>2</v>
      </c>
      <c r="Q798" t="str">
        <f>CONCATENATE(C798,E798,G798,I798)</f>
        <v>34</v>
      </c>
    </row>
    <row r="799" spans="1:17" x14ac:dyDescent="0.25">
      <c r="A799">
        <v>798</v>
      </c>
      <c r="F799">
        <v>192.11128500000001</v>
      </c>
      <c r="G799" s="4">
        <v>3</v>
      </c>
      <c r="H799">
        <v>191.64595600000001</v>
      </c>
      <c r="I799" s="5">
        <v>4</v>
      </c>
      <c r="P799">
        <v>2</v>
      </c>
      <c r="Q799" t="str">
        <f>CONCATENATE(C799,E799,G799,I799)</f>
        <v>34</v>
      </c>
    </row>
    <row r="800" spans="1:17" x14ac:dyDescent="0.25">
      <c r="A800">
        <v>799</v>
      </c>
      <c r="F800">
        <v>192.09559899999999</v>
      </c>
      <c r="G800" s="4">
        <v>3</v>
      </c>
      <c r="H800">
        <v>191.695864</v>
      </c>
      <c r="I800" s="5">
        <v>4</v>
      </c>
      <c r="P800">
        <v>2</v>
      </c>
      <c r="Q800" t="str">
        <f>CONCATENATE(C800,E800,G800,I800)</f>
        <v>34</v>
      </c>
    </row>
    <row r="801" spans="1:17" x14ac:dyDescent="0.25">
      <c r="A801">
        <v>800</v>
      </c>
      <c r="F801">
        <v>192.04632000000001</v>
      </c>
      <c r="G801" s="4">
        <v>3</v>
      </c>
      <c r="H801">
        <v>191.60978900000001</v>
      </c>
      <c r="I801" s="5">
        <v>4</v>
      </c>
      <c r="P801">
        <v>2</v>
      </c>
      <c r="Q801" t="str">
        <f>CONCATENATE(C801,E801,G801,I801)</f>
        <v>34</v>
      </c>
    </row>
    <row r="802" spans="1:17" x14ac:dyDescent="0.25">
      <c r="A802">
        <v>801</v>
      </c>
      <c r="D802">
        <v>213.11978099999999</v>
      </c>
      <c r="E802" s="3">
        <v>2</v>
      </c>
      <c r="P802">
        <v>1</v>
      </c>
      <c r="Q802" t="str">
        <f>CONCATENATE(C802,E802,G802,I802)</f>
        <v>2</v>
      </c>
    </row>
    <row r="803" spans="1:17" x14ac:dyDescent="0.25">
      <c r="A803">
        <v>802</v>
      </c>
      <c r="D803">
        <v>213.104434</v>
      </c>
      <c r="E803" s="3">
        <v>2</v>
      </c>
      <c r="P803">
        <v>1</v>
      </c>
      <c r="Q803" t="str">
        <f>CONCATENATE(C803,E803,G803,I803)</f>
        <v>2</v>
      </c>
    </row>
    <row r="804" spans="1:17" x14ac:dyDescent="0.25">
      <c r="A804">
        <v>803</v>
      </c>
      <c r="D804">
        <v>213.131934</v>
      </c>
      <c r="E804" s="3">
        <v>2</v>
      </c>
      <c r="P804">
        <v>1</v>
      </c>
      <c r="Q804" t="str">
        <f>CONCATENATE(C804,E804,G804,I804)</f>
        <v>2</v>
      </c>
    </row>
    <row r="805" spans="1:17" x14ac:dyDescent="0.25">
      <c r="A805">
        <v>804</v>
      </c>
      <c r="D805">
        <v>213.11522400000001</v>
      </c>
      <c r="E805" s="3">
        <v>2</v>
      </c>
      <c r="P805">
        <v>1</v>
      </c>
      <c r="Q805" t="str">
        <f>CONCATENATE(C805,E805,G805,I805)</f>
        <v>2</v>
      </c>
    </row>
    <row r="806" spans="1:17" x14ac:dyDescent="0.25">
      <c r="A806">
        <v>805</v>
      </c>
      <c r="D806">
        <v>213.119415</v>
      </c>
      <c r="E806" s="3">
        <v>2</v>
      </c>
      <c r="P806">
        <v>1</v>
      </c>
      <c r="Q806" t="str">
        <f>CONCATENATE(C806,E806,G806,I806)</f>
        <v>2</v>
      </c>
    </row>
    <row r="807" spans="1:17" x14ac:dyDescent="0.25">
      <c r="A807">
        <v>806</v>
      </c>
      <c r="B807">
        <v>217.32092599999999</v>
      </c>
      <c r="C807" s="2">
        <v>1</v>
      </c>
      <c r="D807">
        <v>213.13937200000001</v>
      </c>
      <c r="E807" s="3">
        <v>2</v>
      </c>
      <c r="P807">
        <v>2</v>
      </c>
      <c r="Q807" t="str">
        <f>CONCATENATE(C807,E807,G807,I807)</f>
        <v>12</v>
      </c>
    </row>
    <row r="808" spans="1:17" x14ac:dyDescent="0.25">
      <c r="A808">
        <v>807</v>
      </c>
      <c r="B808">
        <v>217.30851200000001</v>
      </c>
      <c r="C808" s="2">
        <v>1</v>
      </c>
      <c r="D808">
        <v>213.07473400000001</v>
      </c>
      <c r="E808" s="3">
        <v>2</v>
      </c>
      <c r="P808">
        <v>2</v>
      </c>
      <c r="Q808" t="str">
        <f>CONCATENATE(C808,E808,G808,I808)</f>
        <v>12</v>
      </c>
    </row>
    <row r="809" spans="1:17" x14ac:dyDescent="0.25">
      <c r="A809">
        <v>808</v>
      </c>
      <c r="B809">
        <v>217.282217</v>
      </c>
      <c r="C809" s="2">
        <v>1</v>
      </c>
      <c r="D809">
        <v>213.11978099999999</v>
      </c>
      <c r="E809" s="3">
        <v>2</v>
      </c>
      <c r="P809">
        <v>2</v>
      </c>
      <c r="Q809" t="str">
        <f>CONCATENATE(C809,E809,G809,I809)</f>
        <v>12</v>
      </c>
    </row>
    <row r="810" spans="1:17" x14ac:dyDescent="0.25">
      <c r="A810">
        <v>809</v>
      </c>
      <c r="B810">
        <v>217.28771699999999</v>
      </c>
      <c r="C810" s="2">
        <v>1</v>
      </c>
      <c r="D810">
        <v>213.11978099999999</v>
      </c>
      <c r="E810" s="3">
        <v>2</v>
      </c>
      <c r="P810">
        <v>2</v>
      </c>
      <c r="Q810" t="str">
        <f>CONCATENATE(C810,E810,G810,I810)</f>
        <v>12</v>
      </c>
    </row>
    <row r="811" spans="1:17" x14ac:dyDescent="0.25">
      <c r="A811">
        <v>810</v>
      </c>
      <c r="B811">
        <v>217.32726500000001</v>
      </c>
      <c r="C811" s="2">
        <v>1</v>
      </c>
      <c r="P811">
        <v>1</v>
      </c>
      <c r="Q811" t="str">
        <f>CONCATENATE(C811,E811,G811,I811)</f>
        <v>1</v>
      </c>
    </row>
    <row r="812" spans="1:17" x14ac:dyDescent="0.25">
      <c r="A812">
        <v>811</v>
      </c>
      <c r="B812">
        <v>217.27593200000001</v>
      </c>
      <c r="C812" s="2">
        <v>1</v>
      </c>
      <c r="P812">
        <v>1</v>
      </c>
      <c r="Q812" t="str">
        <f>CONCATENATE(C812,E812,G812,I812)</f>
        <v>1</v>
      </c>
    </row>
    <row r="813" spans="1:17" x14ac:dyDescent="0.25">
      <c r="A813">
        <v>812</v>
      </c>
      <c r="B813">
        <v>217.22884099999999</v>
      </c>
      <c r="C813" s="2">
        <v>1</v>
      </c>
      <c r="P813">
        <v>1</v>
      </c>
      <c r="Q813" t="str">
        <f>CONCATENATE(C813,E813,G813,I813)</f>
        <v>1</v>
      </c>
    </row>
    <row r="814" spans="1:17" x14ac:dyDescent="0.25">
      <c r="A814">
        <v>813</v>
      </c>
      <c r="B814">
        <v>217.20741799999999</v>
      </c>
      <c r="C814" s="2">
        <v>1</v>
      </c>
      <c r="P814">
        <v>1</v>
      </c>
      <c r="Q814" t="str">
        <f>CONCATENATE(C814,E814,G814,I814)</f>
        <v>1</v>
      </c>
    </row>
    <row r="815" spans="1:17" x14ac:dyDescent="0.25">
      <c r="A815">
        <v>814</v>
      </c>
      <c r="B815">
        <v>217.32092599999999</v>
      </c>
      <c r="C815" s="2">
        <v>1</v>
      </c>
      <c r="P815">
        <v>1</v>
      </c>
      <c r="Q815" t="str">
        <f>CONCATENATE(C815,E815,G815,I815)</f>
        <v>1</v>
      </c>
    </row>
    <row r="816" spans="1:17" x14ac:dyDescent="0.25">
      <c r="A816">
        <v>815</v>
      </c>
      <c r="P816">
        <v>0</v>
      </c>
      <c r="Q816" t="str">
        <f>CONCATENATE(C816,E816,G816,I816)</f>
        <v/>
      </c>
    </row>
    <row r="817" spans="1:17" x14ac:dyDescent="0.25">
      <c r="A817">
        <v>816</v>
      </c>
      <c r="F817">
        <v>217.45203599999999</v>
      </c>
      <c r="G817" s="4">
        <v>3</v>
      </c>
      <c r="H817">
        <v>217.70094900000001</v>
      </c>
      <c r="I817" s="5">
        <v>4</v>
      </c>
      <c r="P817">
        <v>2</v>
      </c>
      <c r="Q817" t="str">
        <f>CONCATENATE(C817,E817,G817,I817)</f>
        <v>34</v>
      </c>
    </row>
    <row r="818" spans="1:17" x14ac:dyDescent="0.25">
      <c r="A818">
        <v>817</v>
      </c>
      <c r="F818">
        <v>217.47702100000001</v>
      </c>
      <c r="G818" s="4">
        <v>3</v>
      </c>
      <c r="H818">
        <v>217.68785399999999</v>
      </c>
      <c r="I818" s="5">
        <v>4</v>
      </c>
      <c r="P818">
        <v>2</v>
      </c>
      <c r="Q818" t="str">
        <f>CONCATENATE(C818,E818,G818,I818)</f>
        <v>34</v>
      </c>
    </row>
    <row r="819" spans="1:17" x14ac:dyDescent="0.25">
      <c r="A819">
        <v>818</v>
      </c>
      <c r="F819">
        <v>217.42149799999999</v>
      </c>
      <c r="G819" s="4">
        <v>3</v>
      </c>
      <c r="H819">
        <v>217.73023000000001</v>
      </c>
      <c r="I819" s="5">
        <v>4</v>
      </c>
      <c r="P819">
        <v>2</v>
      </c>
      <c r="Q819" t="str">
        <f>CONCATENATE(C819,E819,G819,I819)</f>
        <v>34</v>
      </c>
    </row>
    <row r="820" spans="1:17" x14ac:dyDescent="0.25">
      <c r="A820">
        <v>819</v>
      </c>
      <c r="F820">
        <v>217.37650199999999</v>
      </c>
      <c r="G820" s="4">
        <v>3</v>
      </c>
      <c r="H820">
        <v>217.71996300000001</v>
      </c>
      <c r="I820" s="5">
        <v>4</v>
      </c>
      <c r="P820">
        <v>2</v>
      </c>
      <c r="Q820" t="str">
        <f>CONCATENATE(C820,E820,G820,I820)</f>
        <v>34</v>
      </c>
    </row>
    <row r="821" spans="1:17" x14ac:dyDescent="0.25">
      <c r="A821">
        <v>820</v>
      </c>
      <c r="D821">
        <v>230.82180299999999</v>
      </c>
      <c r="E821" s="3">
        <v>2</v>
      </c>
      <c r="F821">
        <v>217.28609299999999</v>
      </c>
      <c r="G821" s="4">
        <v>3</v>
      </c>
      <c r="H821">
        <v>217.716768</v>
      </c>
      <c r="I821" s="5">
        <v>4</v>
      </c>
      <c r="P821">
        <v>3</v>
      </c>
      <c r="Q821" t="str">
        <f>CONCATENATE(C821,E821,G821,I821)</f>
        <v>234</v>
      </c>
    </row>
    <row r="822" spans="1:17" x14ac:dyDescent="0.25">
      <c r="A822">
        <v>821</v>
      </c>
      <c r="D822">
        <v>230.78974399999998</v>
      </c>
      <c r="E822" s="3">
        <v>2</v>
      </c>
      <c r="F822">
        <v>217.31144599999999</v>
      </c>
      <c r="G822" s="4">
        <v>3</v>
      </c>
      <c r="H822">
        <v>217.66260600000001</v>
      </c>
      <c r="I822" s="5">
        <v>4</v>
      </c>
      <c r="P822">
        <v>3</v>
      </c>
      <c r="Q822" t="str">
        <f>CONCATENATE(C822,E822,G822,I822)</f>
        <v>234</v>
      </c>
    </row>
    <row r="823" spans="1:17" x14ac:dyDescent="0.25">
      <c r="A823">
        <v>822</v>
      </c>
      <c r="D823">
        <v>230.77832699999999</v>
      </c>
      <c r="E823" s="3">
        <v>2</v>
      </c>
      <c r="F823">
        <v>217.301074</v>
      </c>
      <c r="G823" s="4">
        <v>3</v>
      </c>
      <c r="H823">
        <v>217.655587</v>
      </c>
      <c r="I823" s="5">
        <v>4</v>
      </c>
      <c r="P823">
        <v>3</v>
      </c>
      <c r="Q823" t="str">
        <f>CONCATENATE(C823,E823,G823,I823)</f>
        <v>234</v>
      </c>
    </row>
    <row r="824" spans="1:17" x14ac:dyDescent="0.25">
      <c r="A824">
        <v>823</v>
      </c>
      <c r="D824">
        <v>230.78387900000001</v>
      </c>
      <c r="E824" s="3">
        <v>2</v>
      </c>
      <c r="F824">
        <v>217.16844599999999</v>
      </c>
      <c r="G824" s="4">
        <v>3</v>
      </c>
      <c r="H824">
        <v>217.65040199999999</v>
      </c>
      <c r="I824" s="5">
        <v>4</v>
      </c>
      <c r="P824">
        <v>3</v>
      </c>
      <c r="Q824" t="str">
        <f>CONCATENATE(C824,E824,G824,I824)</f>
        <v>234</v>
      </c>
    </row>
    <row r="825" spans="1:17" x14ac:dyDescent="0.25">
      <c r="A825">
        <v>824</v>
      </c>
      <c r="D825">
        <v>230.78414000000001</v>
      </c>
      <c r="E825" s="3">
        <v>2</v>
      </c>
      <c r="F825">
        <v>217.123661</v>
      </c>
      <c r="G825" s="4">
        <v>3</v>
      </c>
      <c r="H825">
        <v>217.70094900000001</v>
      </c>
      <c r="I825" s="5">
        <v>4</v>
      </c>
      <c r="P825">
        <v>3</v>
      </c>
      <c r="Q825" t="str">
        <f>CONCATENATE(C825,E825,G825,I825)</f>
        <v>234</v>
      </c>
    </row>
    <row r="826" spans="1:17" x14ac:dyDescent="0.25">
      <c r="A826">
        <v>825</v>
      </c>
      <c r="D826">
        <v>230.81184999999999</v>
      </c>
      <c r="E826" s="3">
        <v>2</v>
      </c>
      <c r="F826">
        <v>217.45203599999999</v>
      </c>
      <c r="G826" s="4">
        <v>3</v>
      </c>
      <c r="P826">
        <v>2</v>
      </c>
      <c r="Q826" t="str">
        <f>CONCATENATE(C826,E826,G826,I826)</f>
        <v>23</v>
      </c>
    </row>
    <row r="827" spans="1:17" x14ac:dyDescent="0.25">
      <c r="A827">
        <v>826</v>
      </c>
      <c r="D827">
        <v>230.82132999999999</v>
      </c>
      <c r="E827" s="3">
        <v>2</v>
      </c>
      <c r="P827">
        <v>1</v>
      </c>
      <c r="Q827" t="str">
        <f>CONCATENATE(C827,E827,G827,I827)</f>
        <v>2</v>
      </c>
    </row>
    <row r="828" spans="1:17" x14ac:dyDescent="0.25">
      <c r="A828">
        <v>827</v>
      </c>
      <c r="D828">
        <v>230.80944099999999</v>
      </c>
      <c r="E828" s="3">
        <v>2</v>
      </c>
      <c r="P828">
        <v>1</v>
      </c>
      <c r="Q828" t="str">
        <f>CONCATENATE(C828,E828,G828,I828)</f>
        <v>2</v>
      </c>
    </row>
    <row r="829" spans="1:17" x14ac:dyDescent="0.25">
      <c r="A829">
        <v>828</v>
      </c>
      <c r="D829">
        <v>230.804621</v>
      </c>
      <c r="E829" s="3">
        <v>2</v>
      </c>
      <c r="P829">
        <v>1</v>
      </c>
      <c r="Q829" t="str">
        <f>CONCATENATE(C829,E829,G829,I829)</f>
        <v>2</v>
      </c>
    </row>
    <row r="830" spans="1:17" x14ac:dyDescent="0.25">
      <c r="A830">
        <v>829</v>
      </c>
      <c r="D830">
        <v>230.85584900000001</v>
      </c>
      <c r="E830" s="3">
        <v>2</v>
      </c>
      <c r="P830">
        <v>1</v>
      </c>
      <c r="Q830" t="str">
        <f>CONCATENATE(C830,E830,G830,I830)</f>
        <v>2</v>
      </c>
    </row>
    <row r="831" spans="1:17" x14ac:dyDescent="0.25">
      <c r="A831">
        <v>830</v>
      </c>
      <c r="B831">
        <v>238.143111</v>
      </c>
      <c r="C831" s="2">
        <v>1</v>
      </c>
      <c r="D831">
        <v>230.82180299999999</v>
      </c>
      <c r="E831" s="3">
        <v>2</v>
      </c>
      <c r="P831">
        <v>2</v>
      </c>
      <c r="Q831" t="str">
        <f>CONCATENATE(C831,E831,G831,I831)</f>
        <v>12</v>
      </c>
    </row>
    <row r="832" spans="1:17" x14ac:dyDescent="0.25">
      <c r="A832">
        <v>831</v>
      </c>
      <c r="B832">
        <v>238.086331</v>
      </c>
      <c r="C832" s="2">
        <v>1</v>
      </c>
      <c r="D832">
        <v>230.82180299999999</v>
      </c>
      <c r="E832" s="3">
        <v>2</v>
      </c>
      <c r="P832">
        <v>2</v>
      </c>
      <c r="Q832" t="str">
        <f>CONCATENATE(C832,E832,G832,I832)</f>
        <v>12</v>
      </c>
    </row>
    <row r="833" spans="1:17" x14ac:dyDescent="0.25">
      <c r="A833">
        <v>832</v>
      </c>
      <c r="B833">
        <v>238.09712099999999</v>
      </c>
      <c r="C833" s="2">
        <v>1</v>
      </c>
      <c r="D833">
        <v>230.82180299999999</v>
      </c>
      <c r="E833" s="3">
        <v>2</v>
      </c>
      <c r="P833">
        <v>2</v>
      </c>
      <c r="Q833" t="str">
        <f>CONCATENATE(C833,E833,G833,I833)</f>
        <v>12</v>
      </c>
    </row>
    <row r="834" spans="1:17" x14ac:dyDescent="0.25">
      <c r="A834">
        <v>833</v>
      </c>
      <c r="B834">
        <v>238.111682</v>
      </c>
      <c r="C834" s="2">
        <v>1</v>
      </c>
      <c r="P834">
        <v>1</v>
      </c>
      <c r="Q834" t="str">
        <f>CONCATENATE(C834,E834,G834,I834)</f>
        <v>1</v>
      </c>
    </row>
    <row r="835" spans="1:17" x14ac:dyDescent="0.25">
      <c r="A835">
        <v>834</v>
      </c>
      <c r="B835">
        <v>238.10848899999999</v>
      </c>
      <c r="C835" s="2">
        <v>1</v>
      </c>
      <c r="P835">
        <v>1</v>
      </c>
      <c r="Q835" t="str">
        <f>CONCATENATE(C835,E835,G835,I835)</f>
        <v>1</v>
      </c>
    </row>
    <row r="836" spans="1:17" x14ac:dyDescent="0.25">
      <c r="A836">
        <v>835</v>
      </c>
      <c r="B836">
        <v>238.10000099999999</v>
      </c>
      <c r="C836" s="2">
        <v>1</v>
      </c>
      <c r="P836">
        <v>1</v>
      </c>
      <c r="Q836" t="str">
        <f>CONCATENATE(C836,E836,G836,I836)</f>
        <v>1</v>
      </c>
    </row>
    <row r="837" spans="1:17" x14ac:dyDescent="0.25">
      <c r="A837">
        <v>836</v>
      </c>
      <c r="B837">
        <v>238.106078</v>
      </c>
      <c r="C837" s="2">
        <v>1</v>
      </c>
      <c r="P837">
        <v>1</v>
      </c>
      <c r="Q837" t="str">
        <f>CONCATENATE(C837,E837,G837,I837)</f>
        <v>1</v>
      </c>
    </row>
    <row r="838" spans="1:17" x14ac:dyDescent="0.25">
      <c r="A838">
        <v>837</v>
      </c>
      <c r="B838">
        <v>238.10896</v>
      </c>
      <c r="C838" s="2">
        <v>1</v>
      </c>
      <c r="H838">
        <v>232.35053299999998</v>
      </c>
      <c r="I838" s="5">
        <v>4</v>
      </c>
      <c r="P838">
        <v>2</v>
      </c>
      <c r="Q838" t="str">
        <f>CONCATENATE(C838,E838,G838,I838)</f>
        <v>14</v>
      </c>
    </row>
    <row r="839" spans="1:17" x14ac:dyDescent="0.25">
      <c r="A839">
        <v>838</v>
      </c>
      <c r="B839">
        <v>238.09644</v>
      </c>
      <c r="C839" s="2">
        <v>1</v>
      </c>
      <c r="H839">
        <v>232.35053299999998</v>
      </c>
      <c r="I839" s="5">
        <v>4</v>
      </c>
      <c r="P839">
        <v>2</v>
      </c>
      <c r="Q839" t="str">
        <f>CONCATENATE(C839,E839,G839,I839)</f>
        <v>14</v>
      </c>
    </row>
    <row r="840" spans="1:17" x14ac:dyDescent="0.25">
      <c r="A840">
        <v>839</v>
      </c>
      <c r="B840">
        <v>238.08868699999999</v>
      </c>
      <c r="C840" s="2">
        <v>1</v>
      </c>
      <c r="H840">
        <v>232.35053299999998</v>
      </c>
      <c r="I840" s="5">
        <v>4</v>
      </c>
      <c r="P840">
        <v>2</v>
      </c>
      <c r="Q840" t="str">
        <f>CONCATENATE(C840,E840,G840,I840)</f>
        <v>14</v>
      </c>
    </row>
    <row r="841" spans="1:17" x14ac:dyDescent="0.25">
      <c r="A841">
        <v>840</v>
      </c>
      <c r="B841">
        <v>238.07464899999999</v>
      </c>
      <c r="C841" s="2">
        <v>1</v>
      </c>
      <c r="H841">
        <v>232.424182</v>
      </c>
      <c r="I841" s="5">
        <v>4</v>
      </c>
      <c r="P841">
        <v>2</v>
      </c>
      <c r="Q841" t="str">
        <f>CONCATENATE(C841,E841,G841,I841)</f>
        <v>14</v>
      </c>
    </row>
    <row r="842" spans="1:17" x14ac:dyDescent="0.25">
      <c r="A842">
        <v>841</v>
      </c>
      <c r="B842">
        <v>238.048407</v>
      </c>
      <c r="C842" s="2">
        <v>1</v>
      </c>
      <c r="H842">
        <v>232.41307699999999</v>
      </c>
      <c r="I842" s="5">
        <v>4</v>
      </c>
      <c r="P842">
        <v>2</v>
      </c>
      <c r="Q842" t="str">
        <f>CONCATENATE(C842,E842,G842,I842)</f>
        <v>14</v>
      </c>
    </row>
    <row r="843" spans="1:17" x14ac:dyDescent="0.25">
      <c r="A843">
        <v>842</v>
      </c>
      <c r="B843">
        <v>238.143111</v>
      </c>
      <c r="C843" s="2">
        <v>1</v>
      </c>
      <c r="H843">
        <v>232.39830699999999</v>
      </c>
      <c r="I843" s="5">
        <v>4</v>
      </c>
      <c r="P843">
        <v>2</v>
      </c>
      <c r="Q843" t="str">
        <f>CONCATENATE(C843,E843,G843,I843)</f>
        <v>14</v>
      </c>
    </row>
    <row r="844" spans="1:17" x14ac:dyDescent="0.25">
      <c r="A844">
        <v>843</v>
      </c>
      <c r="B844">
        <v>238.143111</v>
      </c>
      <c r="C844" s="2">
        <v>1</v>
      </c>
      <c r="H844">
        <v>232.352576</v>
      </c>
      <c r="I844" s="5">
        <v>4</v>
      </c>
      <c r="P844">
        <v>2</v>
      </c>
      <c r="Q844" t="str">
        <f>CONCATENATE(C844,E844,G844,I844)</f>
        <v>14</v>
      </c>
    </row>
    <row r="845" spans="1:17" x14ac:dyDescent="0.25">
      <c r="A845">
        <v>844</v>
      </c>
      <c r="D845">
        <v>247.74680999999998</v>
      </c>
      <c r="E845" s="3">
        <v>2</v>
      </c>
      <c r="F845">
        <v>236.17899199999999</v>
      </c>
      <c r="G845" s="4">
        <v>3</v>
      </c>
      <c r="H845">
        <v>232.32701600000001</v>
      </c>
      <c r="I845" s="5">
        <v>4</v>
      </c>
      <c r="P845">
        <v>3</v>
      </c>
      <c r="Q845" t="str">
        <f>CONCATENATE(C845,E845,G845,I845)</f>
        <v>234</v>
      </c>
    </row>
    <row r="846" spans="1:17" x14ac:dyDescent="0.25">
      <c r="A846">
        <v>845</v>
      </c>
      <c r="D846">
        <v>247.74680999999998</v>
      </c>
      <c r="E846" s="3">
        <v>2</v>
      </c>
      <c r="F846">
        <v>236.17899199999999</v>
      </c>
      <c r="G846" s="4">
        <v>3</v>
      </c>
      <c r="H846">
        <v>232.35053299999998</v>
      </c>
      <c r="I846" s="5">
        <v>4</v>
      </c>
      <c r="J846">
        <v>235.51757900000001</v>
      </c>
      <c r="K846" t="s">
        <v>22</v>
      </c>
      <c r="Q846" t="str">
        <f>CONCATENATE(C846,E846,G846,I846)</f>
        <v>234</v>
      </c>
    </row>
    <row r="847" spans="1:17" x14ac:dyDescent="0.25">
      <c r="A847">
        <v>846</v>
      </c>
      <c r="Q847" t="str">
        <f>CONCATENATE(C847,E847,G847,I847)</f>
        <v/>
      </c>
    </row>
    <row r="848" spans="1:17" x14ac:dyDescent="0.25">
      <c r="A848">
        <v>847</v>
      </c>
      <c r="J848">
        <v>235.675297</v>
      </c>
      <c r="K848" t="s">
        <v>22</v>
      </c>
      <c r="Q848" t="str">
        <f>CONCATENATE(C848,E848,G848,I848)</f>
        <v/>
      </c>
    </row>
    <row r="849" spans="1:17" x14ac:dyDescent="0.25">
      <c r="A849">
        <v>848</v>
      </c>
      <c r="B849">
        <v>244.72637399999999</v>
      </c>
      <c r="C849" s="2">
        <v>1</v>
      </c>
      <c r="P849">
        <v>1</v>
      </c>
      <c r="Q849" t="str">
        <f>CONCATENATE(C849,E849,G849,I849)</f>
        <v>1</v>
      </c>
    </row>
    <row r="850" spans="1:17" x14ac:dyDescent="0.25">
      <c r="A850">
        <v>849</v>
      </c>
      <c r="B850">
        <v>244.76157599999999</v>
      </c>
      <c r="C850" s="2">
        <v>1</v>
      </c>
      <c r="P850">
        <v>1</v>
      </c>
      <c r="Q850" t="str">
        <f>CONCATENATE(C850,E850,G850,I850)</f>
        <v>1</v>
      </c>
    </row>
    <row r="851" spans="1:17" x14ac:dyDescent="0.25">
      <c r="A851">
        <v>850</v>
      </c>
      <c r="B851">
        <v>244.76713100000001</v>
      </c>
      <c r="C851" s="2">
        <v>1</v>
      </c>
      <c r="H851">
        <v>254.910292</v>
      </c>
      <c r="I851" s="5">
        <v>4</v>
      </c>
      <c r="P851">
        <v>2</v>
      </c>
      <c r="Q851" t="str">
        <f>CONCATENATE(C851,E851,G851,I851)</f>
        <v>14</v>
      </c>
    </row>
    <row r="852" spans="1:17" x14ac:dyDescent="0.25">
      <c r="A852">
        <v>851</v>
      </c>
      <c r="B852">
        <v>244.75267300000002</v>
      </c>
      <c r="C852" s="2">
        <v>1</v>
      </c>
      <c r="H852">
        <v>254.86639700000001</v>
      </c>
      <c r="I852" s="5">
        <v>4</v>
      </c>
      <c r="P852">
        <v>2</v>
      </c>
      <c r="Q852" t="str">
        <f>CONCATENATE(C852,E852,G852,I852)</f>
        <v>14</v>
      </c>
    </row>
    <row r="853" spans="1:17" x14ac:dyDescent="0.25">
      <c r="A853">
        <v>852</v>
      </c>
      <c r="B853">
        <v>244.732192</v>
      </c>
      <c r="C853" s="2">
        <v>1</v>
      </c>
      <c r="H853">
        <v>254.912387</v>
      </c>
      <c r="I853" s="5">
        <v>4</v>
      </c>
      <c r="P853">
        <v>2</v>
      </c>
      <c r="Q853" t="str">
        <f>CONCATENATE(C853,E853,G853,I853)</f>
        <v>14</v>
      </c>
    </row>
    <row r="854" spans="1:17" x14ac:dyDescent="0.25">
      <c r="A854">
        <v>853</v>
      </c>
      <c r="B854">
        <v>244.72862900000001</v>
      </c>
      <c r="C854" s="2">
        <v>1</v>
      </c>
      <c r="H854">
        <v>254.985511</v>
      </c>
      <c r="I854" s="5">
        <v>4</v>
      </c>
      <c r="P854">
        <v>2</v>
      </c>
      <c r="Q854" t="str">
        <f>CONCATENATE(C854,E854,G854,I854)</f>
        <v>14</v>
      </c>
    </row>
    <row r="855" spans="1:17" x14ac:dyDescent="0.25">
      <c r="A855">
        <v>854</v>
      </c>
      <c r="B855">
        <v>244.72501299999999</v>
      </c>
      <c r="C855" s="2">
        <v>1</v>
      </c>
      <c r="H855">
        <v>254.97891099999998</v>
      </c>
      <c r="I855" s="5">
        <v>4</v>
      </c>
      <c r="P855">
        <v>2</v>
      </c>
      <c r="Q855" t="str">
        <f>CONCATENATE(C855,E855,G855,I855)</f>
        <v>14</v>
      </c>
    </row>
    <row r="856" spans="1:17" x14ac:dyDescent="0.25">
      <c r="A856">
        <v>855</v>
      </c>
      <c r="B856">
        <v>244.70505800000001</v>
      </c>
      <c r="C856" s="2">
        <v>1</v>
      </c>
      <c r="H856">
        <v>254.96408700000001</v>
      </c>
      <c r="I856" s="5">
        <v>4</v>
      </c>
      <c r="P856">
        <v>2</v>
      </c>
      <c r="Q856" t="str">
        <f>CONCATENATE(C856,E856,G856,I856)</f>
        <v>14</v>
      </c>
    </row>
    <row r="857" spans="1:17" x14ac:dyDescent="0.25">
      <c r="A857">
        <v>856</v>
      </c>
      <c r="B857">
        <v>244.72637399999999</v>
      </c>
      <c r="C857" s="2">
        <v>1</v>
      </c>
      <c r="H857">
        <v>254.96397999999999</v>
      </c>
      <c r="I857" s="5">
        <v>4</v>
      </c>
      <c r="P857">
        <v>2</v>
      </c>
      <c r="Q857" t="str">
        <f>CONCATENATE(C857,E857,G857,I857)</f>
        <v>14</v>
      </c>
    </row>
    <row r="858" spans="1:17" x14ac:dyDescent="0.25">
      <c r="A858">
        <v>857</v>
      </c>
      <c r="H858">
        <v>254.97707600000001</v>
      </c>
      <c r="I858" s="5">
        <v>4</v>
      </c>
      <c r="P858">
        <v>1</v>
      </c>
      <c r="Q858" t="str">
        <f>CONCATENATE(C858,E858,G858,I858)</f>
        <v>4</v>
      </c>
    </row>
    <row r="859" spans="1:17" x14ac:dyDescent="0.25">
      <c r="A859">
        <v>858</v>
      </c>
      <c r="H859">
        <v>254.910292</v>
      </c>
      <c r="I859" s="5">
        <v>4</v>
      </c>
      <c r="P859">
        <v>1</v>
      </c>
      <c r="Q859" t="str">
        <f>CONCATENATE(C859,E859,G859,I859)</f>
        <v>4</v>
      </c>
    </row>
    <row r="860" spans="1:17" x14ac:dyDescent="0.25">
      <c r="A860">
        <v>859</v>
      </c>
      <c r="P860">
        <v>0</v>
      </c>
      <c r="Q860" t="str">
        <f>CONCATENATE(C860,E860,G860,I860)</f>
        <v/>
      </c>
    </row>
    <row r="861" spans="1:17" x14ac:dyDescent="0.25">
      <c r="A861">
        <v>860</v>
      </c>
      <c r="P861">
        <v>0</v>
      </c>
      <c r="Q861" t="str">
        <f>CONCATENATE(C861,E861,G861,I861)</f>
        <v/>
      </c>
    </row>
    <row r="862" spans="1:17" x14ac:dyDescent="0.25">
      <c r="A862">
        <v>861</v>
      </c>
      <c r="P862">
        <v>0</v>
      </c>
      <c r="Q862" t="str">
        <f>CONCATENATE(C862,E862,G862,I862)</f>
        <v/>
      </c>
    </row>
    <row r="863" spans="1:17" x14ac:dyDescent="0.25">
      <c r="A863">
        <v>862</v>
      </c>
      <c r="D863">
        <v>228.247445</v>
      </c>
      <c r="E863" s="3">
        <v>2</v>
      </c>
      <c r="P863">
        <v>1</v>
      </c>
      <c r="Q863" t="str">
        <f>CONCATENATE(C863,E863,G863,I863)</f>
        <v>2</v>
      </c>
    </row>
    <row r="864" spans="1:17" x14ac:dyDescent="0.25">
      <c r="A864">
        <v>863</v>
      </c>
      <c r="D864">
        <v>228.29919799999999</v>
      </c>
      <c r="E864" s="3">
        <v>2</v>
      </c>
      <c r="F864">
        <v>238.58347599999999</v>
      </c>
      <c r="G864" s="4">
        <v>3</v>
      </c>
      <c r="P864">
        <v>2</v>
      </c>
      <c r="Q864" t="str">
        <f>CONCATENATE(C864,E864,G864,I864)</f>
        <v>23</v>
      </c>
    </row>
    <row r="865" spans="1:17" x14ac:dyDescent="0.25">
      <c r="A865">
        <v>864</v>
      </c>
      <c r="D865">
        <v>228.32056900000001</v>
      </c>
      <c r="E865" s="3">
        <v>2</v>
      </c>
      <c r="F865">
        <v>238.681794</v>
      </c>
      <c r="G865" s="4">
        <v>3</v>
      </c>
      <c r="P865">
        <v>2</v>
      </c>
      <c r="Q865" t="str">
        <f>CONCATENATE(C865,E865,G865,I865)</f>
        <v>23</v>
      </c>
    </row>
    <row r="866" spans="1:17" x14ac:dyDescent="0.25">
      <c r="A866">
        <v>865</v>
      </c>
      <c r="D866">
        <v>228.29600199999999</v>
      </c>
      <c r="E866" s="3">
        <v>2</v>
      </c>
      <c r="F866">
        <v>238.773776</v>
      </c>
      <c r="G866" s="4">
        <v>3</v>
      </c>
      <c r="P866">
        <v>2</v>
      </c>
      <c r="Q866" t="str">
        <f>CONCATENATE(C866,E866,G866,I866)</f>
        <v>23</v>
      </c>
    </row>
    <row r="867" spans="1:17" x14ac:dyDescent="0.25">
      <c r="A867">
        <v>866</v>
      </c>
      <c r="D867">
        <v>228.33224999999999</v>
      </c>
      <c r="E867" s="3">
        <v>2</v>
      </c>
      <c r="F867">
        <v>238.69431399999999</v>
      </c>
      <c r="G867" s="4">
        <v>3</v>
      </c>
      <c r="P867">
        <v>2</v>
      </c>
      <c r="Q867" t="str">
        <f>CONCATENATE(C867,E867,G867,I867)</f>
        <v>23</v>
      </c>
    </row>
    <row r="868" spans="1:17" x14ac:dyDescent="0.25">
      <c r="A868">
        <v>867</v>
      </c>
      <c r="D868">
        <v>228.27363600000001</v>
      </c>
      <c r="E868" s="3">
        <v>2</v>
      </c>
      <c r="F868">
        <v>238.74863299999998</v>
      </c>
      <c r="G868" s="4">
        <v>3</v>
      </c>
      <c r="P868">
        <v>2</v>
      </c>
      <c r="Q868" t="str">
        <f>CONCATENATE(C868,E868,G868,I868)</f>
        <v>23</v>
      </c>
    </row>
    <row r="869" spans="1:17" x14ac:dyDescent="0.25">
      <c r="A869">
        <v>868</v>
      </c>
      <c r="D869">
        <v>228.247445</v>
      </c>
      <c r="E869" s="3">
        <v>2</v>
      </c>
      <c r="F869">
        <v>238.74811099999999</v>
      </c>
      <c r="G869" s="4">
        <v>3</v>
      </c>
      <c r="P869">
        <v>2</v>
      </c>
      <c r="Q869" t="str">
        <f>CONCATENATE(C869,E869,G869,I869)</f>
        <v>23</v>
      </c>
    </row>
    <row r="870" spans="1:17" x14ac:dyDescent="0.25">
      <c r="A870">
        <v>869</v>
      </c>
      <c r="F870">
        <v>238.760628</v>
      </c>
      <c r="G870" s="4">
        <v>3</v>
      </c>
      <c r="P870">
        <v>1</v>
      </c>
      <c r="Q870" t="str">
        <f>CONCATENATE(C870,E870,G870,I870)</f>
        <v>3</v>
      </c>
    </row>
    <row r="871" spans="1:17" x14ac:dyDescent="0.25">
      <c r="A871">
        <v>870</v>
      </c>
      <c r="F871">
        <v>238.58347599999999</v>
      </c>
      <c r="G871" s="4">
        <v>3</v>
      </c>
      <c r="H871">
        <v>229.93368799999999</v>
      </c>
      <c r="I871" s="5">
        <v>4</v>
      </c>
      <c r="P871">
        <v>2</v>
      </c>
      <c r="Q871" t="str">
        <f>CONCATENATE(C871,E871,G871,I871)</f>
        <v>34</v>
      </c>
    </row>
    <row r="872" spans="1:17" x14ac:dyDescent="0.25">
      <c r="A872">
        <v>871</v>
      </c>
      <c r="H872">
        <v>229.86307600000001</v>
      </c>
      <c r="I872" s="5">
        <v>4</v>
      </c>
      <c r="P872">
        <v>1</v>
      </c>
      <c r="Q872" t="str">
        <f>CONCATENATE(C872,E872,G872,I872)</f>
        <v>4</v>
      </c>
    </row>
    <row r="873" spans="1:17" x14ac:dyDescent="0.25">
      <c r="A873">
        <v>872</v>
      </c>
      <c r="H873">
        <v>229.89969099999999</v>
      </c>
      <c r="I873" s="5">
        <v>4</v>
      </c>
      <c r="P873">
        <v>1</v>
      </c>
      <c r="Q873" t="str">
        <f>CONCATENATE(C873,E873,G873,I873)</f>
        <v>4</v>
      </c>
    </row>
    <row r="874" spans="1:17" x14ac:dyDescent="0.25">
      <c r="A874">
        <v>873</v>
      </c>
      <c r="H874">
        <v>229.976325</v>
      </c>
      <c r="I874" s="5">
        <v>4</v>
      </c>
      <c r="P874">
        <v>1</v>
      </c>
      <c r="Q874" t="str">
        <f>CONCATENATE(C874,E874,G874,I874)</f>
        <v>4</v>
      </c>
    </row>
    <row r="875" spans="1:17" x14ac:dyDescent="0.25">
      <c r="A875">
        <v>874</v>
      </c>
      <c r="H875">
        <v>229.953068</v>
      </c>
      <c r="I875" s="5">
        <v>4</v>
      </c>
      <c r="P875">
        <v>1</v>
      </c>
      <c r="Q875" t="str">
        <f>CONCATENATE(C875,E875,G875,I875)</f>
        <v>4</v>
      </c>
    </row>
    <row r="876" spans="1:17" x14ac:dyDescent="0.25">
      <c r="A876">
        <v>875</v>
      </c>
      <c r="H876">
        <v>229.93368799999999</v>
      </c>
      <c r="I876" s="5">
        <v>4</v>
      </c>
      <c r="P876">
        <v>1</v>
      </c>
      <c r="Q876" t="str">
        <f>CONCATENATE(C876,E876,G876,I876)</f>
        <v>4</v>
      </c>
    </row>
    <row r="877" spans="1:17" x14ac:dyDescent="0.25">
      <c r="A877">
        <v>876</v>
      </c>
      <c r="B877">
        <v>212.78548699999999</v>
      </c>
      <c r="C877" s="2">
        <v>1</v>
      </c>
      <c r="P877">
        <v>1</v>
      </c>
      <c r="Q877" t="str">
        <f>CONCATENATE(C877,E877,G877,I877)</f>
        <v>1</v>
      </c>
    </row>
    <row r="878" spans="1:17" x14ac:dyDescent="0.25">
      <c r="A878">
        <v>877</v>
      </c>
      <c r="B878">
        <v>212.77998700000001</v>
      </c>
      <c r="C878" s="2">
        <v>1</v>
      </c>
      <c r="P878">
        <v>1</v>
      </c>
      <c r="Q878" t="str">
        <f>CONCATENATE(C878,E878,G878,I878)</f>
        <v>1</v>
      </c>
    </row>
    <row r="879" spans="1:17" x14ac:dyDescent="0.25">
      <c r="A879">
        <v>878</v>
      </c>
      <c r="B879">
        <v>212.80785399999999</v>
      </c>
      <c r="C879" s="2">
        <v>1</v>
      </c>
      <c r="P879">
        <v>1</v>
      </c>
      <c r="Q879" t="str">
        <f>CONCATENATE(C879,E879,G879,I879)</f>
        <v>1</v>
      </c>
    </row>
    <row r="880" spans="1:17" x14ac:dyDescent="0.25">
      <c r="A880">
        <v>879</v>
      </c>
      <c r="B880">
        <v>212.818487</v>
      </c>
      <c r="C880" s="2">
        <v>1</v>
      </c>
      <c r="D880">
        <v>207.88036600000001</v>
      </c>
      <c r="E880" s="3">
        <v>2</v>
      </c>
      <c r="P880">
        <v>2</v>
      </c>
      <c r="Q880" t="str">
        <f>CONCATENATE(C880,E880,G880,I880)</f>
        <v>12</v>
      </c>
    </row>
    <row r="881" spans="1:17" x14ac:dyDescent="0.25">
      <c r="A881">
        <v>880</v>
      </c>
      <c r="B881">
        <v>212.86578700000001</v>
      </c>
      <c r="C881" s="2">
        <v>1</v>
      </c>
      <c r="D881">
        <v>207.884108</v>
      </c>
      <c r="E881" s="3">
        <v>2</v>
      </c>
      <c r="P881">
        <v>2</v>
      </c>
      <c r="Q881" t="str">
        <f>CONCATENATE(C881,E881,G881,I881)</f>
        <v>12</v>
      </c>
    </row>
    <row r="882" spans="1:17" x14ac:dyDescent="0.25">
      <c r="A882">
        <v>881</v>
      </c>
      <c r="B882">
        <v>212.781192</v>
      </c>
      <c r="C882" s="2">
        <v>1</v>
      </c>
      <c r="D882">
        <v>207.84983299999999</v>
      </c>
      <c r="E882" s="3">
        <v>2</v>
      </c>
      <c r="P882">
        <v>2</v>
      </c>
      <c r="Q882" t="str">
        <f>CONCATENATE(C882,E882,G882,I882)</f>
        <v>12</v>
      </c>
    </row>
    <row r="883" spans="1:17" x14ac:dyDescent="0.25">
      <c r="A883">
        <v>882</v>
      </c>
      <c r="B883">
        <v>212.78548699999999</v>
      </c>
      <c r="C883" s="2">
        <v>1</v>
      </c>
      <c r="D883">
        <v>207.83872400000001</v>
      </c>
      <c r="E883" s="3">
        <v>2</v>
      </c>
      <c r="P883">
        <v>2</v>
      </c>
      <c r="Q883" t="str">
        <f>CONCATENATE(C883,E883,G883,I883)</f>
        <v>12</v>
      </c>
    </row>
    <row r="884" spans="1:17" x14ac:dyDescent="0.25">
      <c r="A884">
        <v>883</v>
      </c>
      <c r="D884">
        <v>207.89352600000001</v>
      </c>
      <c r="E884" s="3">
        <v>2</v>
      </c>
      <c r="P884">
        <v>1</v>
      </c>
      <c r="Q884" t="str">
        <f>CONCATENATE(C884,E884,G884,I884)</f>
        <v>2</v>
      </c>
    </row>
    <row r="885" spans="1:17" x14ac:dyDescent="0.25">
      <c r="A885">
        <v>884</v>
      </c>
      <c r="D885">
        <v>207.88036600000001</v>
      </c>
      <c r="E885" s="3">
        <v>2</v>
      </c>
      <c r="F885">
        <v>209.700198</v>
      </c>
      <c r="G885" s="4">
        <v>3</v>
      </c>
      <c r="H885">
        <v>209.962107</v>
      </c>
      <c r="I885" s="5">
        <v>4</v>
      </c>
      <c r="P885">
        <v>3</v>
      </c>
      <c r="Q885" t="str">
        <f>CONCATENATE(C885,E885,G885,I885)</f>
        <v>234</v>
      </c>
    </row>
    <row r="886" spans="1:17" x14ac:dyDescent="0.25">
      <c r="A886">
        <v>885</v>
      </c>
      <c r="F886">
        <v>209.701357</v>
      </c>
      <c r="G886" s="4">
        <v>3</v>
      </c>
      <c r="H886">
        <v>209.90214800000001</v>
      </c>
      <c r="I886" s="5">
        <v>4</v>
      </c>
      <c r="P886">
        <v>2</v>
      </c>
      <c r="Q886" t="str">
        <f>CONCATENATE(C886,E886,G886,I886)</f>
        <v>34</v>
      </c>
    </row>
    <row r="887" spans="1:17" x14ac:dyDescent="0.25">
      <c r="A887">
        <v>886</v>
      </c>
      <c r="F887">
        <v>209.73221000000001</v>
      </c>
      <c r="G887" s="4">
        <v>3</v>
      </c>
      <c r="H887">
        <v>209.91793699999999</v>
      </c>
      <c r="I887" s="5">
        <v>4</v>
      </c>
      <c r="P887">
        <v>2</v>
      </c>
      <c r="Q887" t="str">
        <f>CONCATENATE(C887,E887,G887,I887)</f>
        <v>34</v>
      </c>
    </row>
    <row r="888" spans="1:17" x14ac:dyDescent="0.25">
      <c r="A888">
        <v>887</v>
      </c>
      <c r="F888">
        <v>209.74552399999999</v>
      </c>
      <c r="G888" s="4">
        <v>3</v>
      </c>
      <c r="H888">
        <v>209.94978600000002</v>
      </c>
      <c r="I888" s="5">
        <v>4</v>
      </c>
      <c r="P888">
        <v>2</v>
      </c>
      <c r="Q888" t="str">
        <f>CONCATENATE(C888,E888,G888,I888)</f>
        <v>34</v>
      </c>
    </row>
    <row r="889" spans="1:17" x14ac:dyDescent="0.25">
      <c r="A889">
        <v>888</v>
      </c>
      <c r="F889">
        <v>209.716048</v>
      </c>
      <c r="G889" s="4">
        <v>3</v>
      </c>
      <c r="H889">
        <v>209.968108</v>
      </c>
      <c r="I889" s="5">
        <v>4</v>
      </c>
      <c r="P889">
        <v>2</v>
      </c>
      <c r="Q889" t="str">
        <f>CONCATENATE(C889,E889,G889,I889)</f>
        <v>34</v>
      </c>
    </row>
    <row r="890" spans="1:17" x14ac:dyDescent="0.25">
      <c r="A890">
        <v>889</v>
      </c>
      <c r="F890">
        <v>209.75152800000001</v>
      </c>
      <c r="G890" s="4">
        <v>3</v>
      </c>
      <c r="H890">
        <v>209.953791</v>
      </c>
      <c r="I890" s="5">
        <v>4</v>
      </c>
      <c r="P890">
        <v>2</v>
      </c>
      <c r="Q890" t="str">
        <f>CONCATENATE(C890,E890,G890,I890)</f>
        <v>34</v>
      </c>
    </row>
    <row r="891" spans="1:17" x14ac:dyDescent="0.25">
      <c r="A891">
        <v>890</v>
      </c>
      <c r="F891">
        <v>209.700198</v>
      </c>
      <c r="G891" s="4">
        <v>3</v>
      </c>
      <c r="H891">
        <v>209.962107</v>
      </c>
      <c r="I891" s="5">
        <v>4</v>
      </c>
      <c r="P891">
        <v>2</v>
      </c>
      <c r="Q891" t="str">
        <f>CONCATENATE(C891,E891,G891,I891)</f>
        <v>34</v>
      </c>
    </row>
    <row r="892" spans="1:17" x14ac:dyDescent="0.25">
      <c r="A892">
        <v>891</v>
      </c>
      <c r="F892">
        <v>209.700198</v>
      </c>
      <c r="G892" s="4">
        <v>3</v>
      </c>
      <c r="H892">
        <v>209.962107</v>
      </c>
      <c r="I892" s="5">
        <v>4</v>
      </c>
      <c r="P892">
        <v>2</v>
      </c>
      <c r="Q892" t="str">
        <f>CONCATENATE(C892,E892,G892,I892)</f>
        <v>34</v>
      </c>
    </row>
    <row r="893" spans="1:17" x14ac:dyDescent="0.25">
      <c r="A893">
        <v>892</v>
      </c>
      <c r="P893">
        <v>0</v>
      </c>
      <c r="Q893" t="str">
        <f>CONCATENATE(C893,E893,G893,I893)</f>
        <v/>
      </c>
    </row>
    <row r="894" spans="1:17" x14ac:dyDescent="0.25">
      <c r="A894">
        <v>893</v>
      </c>
      <c r="P894">
        <v>0</v>
      </c>
      <c r="Q894" t="str">
        <f>CONCATENATE(C894,E894,G894,I894)</f>
        <v/>
      </c>
    </row>
    <row r="895" spans="1:17" x14ac:dyDescent="0.25">
      <c r="A895">
        <v>894</v>
      </c>
      <c r="P895">
        <v>0</v>
      </c>
      <c r="Q895" t="str">
        <f>CONCATENATE(C895,E895,G895,I895)</f>
        <v/>
      </c>
    </row>
    <row r="896" spans="1:17" x14ac:dyDescent="0.25">
      <c r="A896">
        <v>895</v>
      </c>
      <c r="P896">
        <v>0</v>
      </c>
      <c r="Q896" t="str">
        <f>CONCATENATE(C896,E896,G896,I896)</f>
        <v/>
      </c>
    </row>
    <row r="897" spans="1:17" x14ac:dyDescent="0.25">
      <c r="A897">
        <v>896</v>
      </c>
      <c r="P897">
        <v>0</v>
      </c>
      <c r="Q897" t="str">
        <f>CONCATENATE(C897,E897,G897,I897)</f>
        <v/>
      </c>
    </row>
    <row r="898" spans="1:17" x14ac:dyDescent="0.25">
      <c r="A898">
        <v>897</v>
      </c>
      <c r="B898">
        <v>182.47703799999999</v>
      </c>
      <c r="C898" s="2">
        <v>1</v>
      </c>
      <c r="P898">
        <v>1</v>
      </c>
      <c r="Q898" t="str">
        <f>CONCATENATE(C898,E898,G898,I898)</f>
        <v>1</v>
      </c>
    </row>
    <row r="899" spans="1:17" x14ac:dyDescent="0.25">
      <c r="A899">
        <v>898</v>
      </c>
      <c r="B899">
        <v>182.48303799999999</v>
      </c>
      <c r="C899" s="2">
        <v>1</v>
      </c>
      <c r="D899">
        <v>181.471251</v>
      </c>
      <c r="E899" s="3">
        <v>2</v>
      </c>
      <c r="P899">
        <v>2</v>
      </c>
      <c r="Q899" t="str">
        <f>CONCATENATE(C899,E899,G899,I899)</f>
        <v>12</v>
      </c>
    </row>
    <row r="900" spans="1:17" x14ac:dyDescent="0.25">
      <c r="A900">
        <v>899</v>
      </c>
      <c r="B900">
        <v>182.45924200000002</v>
      </c>
      <c r="C900" s="2">
        <v>1</v>
      </c>
      <c r="D900">
        <v>181.442667</v>
      </c>
      <c r="E900" s="3">
        <v>2</v>
      </c>
      <c r="P900">
        <v>2</v>
      </c>
      <c r="Q900" t="str">
        <f>CONCATENATE(C900,E900,G900,I900)</f>
        <v>12</v>
      </c>
    </row>
    <row r="901" spans="1:17" x14ac:dyDescent="0.25">
      <c r="A901">
        <v>900</v>
      </c>
      <c r="B901">
        <v>182.39122600000002</v>
      </c>
      <c r="C901" s="2">
        <v>1</v>
      </c>
      <c r="D901">
        <v>181.502104</v>
      </c>
      <c r="E901" s="3">
        <v>2</v>
      </c>
      <c r="P901">
        <v>2</v>
      </c>
      <c r="Q901" t="str">
        <f>CONCATENATE(C901,E901,G901,I901)</f>
        <v>12</v>
      </c>
    </row>
    <row r="902" spans="1:17" x14ac:dyDescent="0.25">
      <c r="A902">
        <v>901</v>
      </c>
      <c r="B902">
        <v>182.37801200000001</v>
      </c>
      <c r="C902" s="2">
        <v>1</v>
      </c>
      <c r="D902">
        <v>181.46699000000001</v>
      </c>
      <c r="E902" s="3">
        <v>2</v>
      </c>
      <c r="P902">
        <v>2</v>
      </c>
      <c r="Q902" t="str">
        <f>CONCATENATE(C902,E902,G902,I902)</f>
        <v>12</v>
      </c>
    </row>
    <row r="903" spans="1:17" x14ac:dyDescent="0.25">
      <c r="A903">
        <v>902</v>
      </c>
      <c r="B903">
        <v>182.42555099999998</v>
      </c>
      <c r="C903" s="2">
        <v>1</v>
      </c>
      <c r="D903">
        <v>181.46599000000001</v>
      </c>
      <c r="E903" s="3">
        <v>2</v>
      </c>
      <c r="P903">
        <v>2</v>
      </c>
      <c r="Q903" t="str">
        <f>CONCATENATE(C903,E903,G903,I903)</f>
        <v>12</v>
      </c>
    </row>
    <row r="904" spans="1:17" x14ac:dyDescent="0.25">
      <c r="A904">
        <v>903</v>
      </c>
      <c r="B904">
        <v>182.47703799999999</v>
      </c>
      <c r="C904" s="2">
        <v>1</v>
      </c>
      <c r="D904">
        <v>181.40386799999999</v>
      </c>
      <c r="E904" s="3">
        <v>2</v>
      </c>
      <c r="P904">
        <v>2</v>
      </c>
      <c r="Q904" t="str">
        <f>CONCATENATE(C904,E904,G904,I904)</f>
        <v>12</v>
      </c>
    </row>
    <row r="905" spans="1:17" x14ac:dyDescent="0.25">
      <c r="A905">
        <v>904</v>
      </c>
      <c r="D905">
        <v>181.471251</v>
      </c>
      <c r="E905" s="3">
        <v>2</v>
      </c>
      <c r="P905">
        <v>1</v>
      </c>
      <c r="Q905" t="str">
        <f>CONCATENATE(C905,E905,G905,I905)</f>
        <v>2</v>
      </c>
    </row>
    <row r="906" spans="1:17" x14ac:dyDescent="0.25">
      <c r="A906">
        <v>905</v>
      </c>
      <c r="F906">
        <v>180.62045499999999</v>
      </c>
      <c r="G906" s="4">
        <v>3</v>
      </c>
      <c r="P906">
        <v>1</v>
      </c>
      <c r="Q906" t="str">
        <f>CONCATENATE(C906,E906,G906,I906)</f>
        <v>3</v>
      </c>
    </row>
    <row r="907" spans="1:17" x14ac:dyDescent="0.25">
      <c r="A907">
        <v>906</v>
      </c>
      <c r="F907">
        <v>180.64836</v>
      </c>
      <c r="G907" s="4">
        <v>3</v>
      </c>
      <c r="H907">
        <v>178.924971</v>
      </c>
      <c r="I907" s="5">
        <v>4</v>
      </c>
      <c r="P907">
        <v>2</v>
      </c>
      <c r="Q907" t="str">
        <f>CONCATENATE(C907,E907,G907,I907)</f>
        <v>34</v>
      </c>
    </row>
    <row r="908" spans="1:17" x14ac:dyDescent="0.25">
      <c r="A908">
        <v>907</v>
      </c>
      <c r="F908">
        <v>180.683314</v>
      </c>
      <c r="G908" s="4">
        <v>3</v>
      </c>
      <c r="H908">
        <v>178.82441900000001</v>
      </c>
      <c r="I908" s="5">
        <v>4</v>
      </c>
      <c r="P908">
        <v>2</v>
      </c>
      <c r="Q908" t="str">
        <f>CONCATENATE(C908,E908,G908,I908)</f>
        <v>34</v>
      </c>
    </row>
    <row r="909" spans="1:17" x14ac:dyDescent="0.25">
      <c r="A909">
        <v>908</v>
      </c>
      <c r="F909">
        <v>180.66536200000002</v>
      </c>
      <c r="G909" s="4">
        <v>3</v>
      </c>
      <c r="H909">
        <v>178.86401000000001</v>
      </c>
      <c r="I909" s="5">
        <v>4</v>
      </c>
      <c r="P909">
        <v>2</v>
      </c>
      <c r="Q909" t="str">
        <f>CONCATENATE(C909,E909,G909,I909)</f>
        <v>34</v>
      </c>
    </row>
    <row r="910" spans="1:17" x14ac:dyDescent="0.25">
      <c r="A910">
        <v>909</v>
      </c>
      <c r="F910">
        <v>180.69857999999999</v>
      </c>
      <c r="G910" s="4">
        <v>3</v>
      </c>
      <c r="H910">
        <v>178.83410499999999</v>
      </c>
      <c r="I910" s="5">
        <v>4</v>
      </c>
      <c r="P910">
        <v>2</v>
      </c>
      <c r="Q910" t="str">
        <f>CONCATENATE(C910,E910,G910,I910)</f>
        <v>34</v>
      </c>
    </row>
    <row r="911" spans="1:17" x14ac:dyDescent="0.25">
      <c r="A911">
        <v>910</v>
      </c>
      <c r="F911">
        <v>180.62819500000001</v>
      </c>
      <c r="G911" s="4">
        <v>3</v>
      </c>
      <c r="H911">
        <v>178.831051</v>
      </c>
      <c r="I911" s="5">
        <v>4</v>
      </c>
      <c r="P911">
        <v>2</v>
      </c>
      <c r="Q911" t="str">
        <f>CONCATENATE(C911,E911,G911,I911)</f>
        <v>34</v>
      </c>
    </row>
    <row r="912" spans="1:17" x14ac:dyDescent="0.25">
      <c r="A912">
        <v>911</v>
      </c>
      <c r="F912">
        <v>180.62045499999999</v>
      </c>
      <c r="G912" s="4">
        <v>3</v>
      </c>
      <c r="H912">
        <v>178.81925999999999</v>
      </c>
      <c r="I912" s="5">
        <v>4</v>
      </c>
      <c r="P912">
        <v>2</v>
      </c>
      <c r="Q912" t="str">
        <f>CONCATENATE(C912,E912,G912,I912)</f>
        <v>34</v>
      </c>
    </row>
    <row r="913" spans="1:17" x14ac:dyDescent="0.25">
      <c r="A913">
        <v>912</v>
      </c>
      <c r="H913">
        <v>178.924971</v>
      </c>
      <c r="I913" s="5">
        <v>4</v>
      </c>
      <c r="P913">
        <v>1</v>
      </c>
      <c r="Q913" t="str">
        <f>CONCATENATE(C913,E913,G913,I913)</f>
        <v>4</v>
      </c>
    </row>
    <row r="914" spans="1:17" x14ac:dyDescent="0.25">
      <c r="A914">
        <v>913</v>
      </c>
      <c r="P914">
        <v>0</v>
      </c>
      <c r="Q914" t="str">
        <f>CONCATENATE(C914,E914,G914,I914)</f>
        <v/>
      </c>
    </row>
    <row r="915" spans="1:17" x14ac:dyDescent="0.25">
      <c r="A915">
        <v>914</v>
      </c>
      <c r="P915">
        <v>0</v>
      </c>
      <c r="Q915" t="str">
        <f>CONCATENATE(C915,E915,G915,I915)</f>
        <v/>
      </c>
    </row>
    <row r="916" spans="1:17" x14ac:dyDescent="0.25">
      <c r="A916">
        <v>915</v>
      </c>
      <c r="P916">
        <v>0</v>
      </c>
      <c r="Q916" t="str">
        <f>CONCATENATE(C916,E916,G916,I916)</f>
        <v/>
      </c>
    </row>
    <row r="917" spans="1:17" x14ac:dyDescent="0.25">
      <c r="A917">
        <v>916</v>
      </c>
      <c r="P917">
        <v>0</v>
      </c>
      <c r="Q917" t="str">
        <f>CONCATENATE(C917,E917,G917,I917)</f>
        <v/>
      </c>
    </row>
    <row r="918" spans="1:17" x14ac:dyDescent="0.25">
      <c r="A918">
        <v>917</v>
      </c>
      <c r="D918">
        <v>157.72134499999999</v>
      </c>
      <c r="E918" s="3">
        <v>2</v>
      </c>
      <c r="P918">
        <v>1</v>
      </c>
      <c r="Q918" t="str">
        <f>CONCATENATE(C918,E918,G918,I918)</f>
        <v>2</v>
      </c>
    </row>
    <row r="919" spans="1:17" x14ac:dyDescent="0.25">
      <c r="A919">
        <v>918</v>
      </c>
      <c r="D919">
        <v>157.68649500000001</v>
      </c>
      <c r="E919" s="3">
        <v>2</v>
      </c>
      <c r="P919">
        <v>1</v>
      </c>
      <c r="Q919" t="str">
        <f>CONCATENATE(C919,E919,G919,I919)</f>
        <v>2</v>
      </c>
    </row>
    <row r="920" spans="1:17" x14ac:dyDescent="0.25">
      <c r="A920">
        <v>919</v>
      </c>
      <c r="B920">
        <v>154.465304</v>
      </c>
      <c r="C920" s="2">
        <v>1</v>
      </c>
      <c r="D920">
        <v>157.726663</v>
      </c>
      <c r="E920" s="3">
        <v>2</v>
      </c>
      <c r="P920">
        <v>2</v>
      </c>
      <c r="Q920" t="str">
        <f>CONCATENATE(C920,E920,G920,I920)</f>
        <v>12</v>
      </c>
    </row>
    <row r="921" spans="1:17" x14ac:dyDescent="0.25">
      <c r="A921">
        <v>920</v>
      </c>
      <c r="B921">
        <v>154.465304</v>
      </c>
      <c r="C921" s="2">
        <v>1</v>
      </c>
      <c r="D921">
        <v>157.772727</v>
      </c>
      <c r="E921" s="3">
        <v>2</v>
      </c>
      <c r="P921">
        <v>2</v>
      </c>
      <c r="Q921" t="str">
        <f>CONCATENATE(C921,E921,G921,I921)</f>
        <v>12</v>
      </c>
    </row>
    <row r="922" spans="1:17" x14ac:dyDescent="0.25">
      <c r="A922">
        <v>921</v>
      </c>
      <c r="B922">
        <v>154.41681800000001</v>
      </c>
      <c r="C922" s="2">
        <v>1</v>
      </c>
      <c r="D922">
        <v>157.76009299999998</v>
      </c>
      <c r="E922" s="3">
        <v>2</v>
      </c>
      <c r="P922">
        <v>2</v>
      </c>
      <c r="Q922" t="str">
        <f>CONCATENATE(C922,E922,G922,I922)</f>
        <v>12</v>
      </c>
    </row>
    <row r="923" spans="1:17" x14ac:dyDescent="0.25">
      <c r="A923">
        <v>922</v>
      </c>
      <c r="B923">
        <v>154.359013</v>
      </c>
      <c r="C923" s="2">
        <v>1</v>
      </c>
      <c r="D923">
        <v>157.72134499999999</v>
      </c>
      <c r="E923" s="3">
        <v>2</v>
      </c>
      <c r="P923">
        <v>2</v>
      </c>
      <c r="Q923" t="str">
        <f>CONCATENATE(C923,E923,G923,I923)</f>
        <v>12</v>
      </c>
    </row>
    <row r="924" spans="1:17" x14ac:dyDescent="0.25">
      <c r="A924">
        <v>923</v>
      </c>
      <c r="B924">
        <v>154.430927</v>
      </c>
      <c r="C924" s="2">
        <v>1</v>
      </c>
      <c r="D924">
        <v>157.72134499999999</v>
      </c>
      <c r="E924" s="3">
        <v>2</v>
      </c>
      <c r="P924">
        <v>2</v>
      </c>
      <c r="Q924" t="str">
        <f>CONCATENATE(C924,E924,G924,I924)</f>
        <v>12</v>
      </c>
    </row>
    <row r="925" spans="1:17" x14ac:dyDescent="0.25">
      <c r="A925">
        <v>924</v>
      </c>
      <c r="B925">
        <v>154.467726</v>
      </c>
      <c r="C925" s="2">
        <v>1</v>
      </c>
      <c r="P925">
        <v>1</v>
      </c>
      <c r="Q925" t="str">
        <f>CONCATENATE(C925,E925,G925,I925)</f>
        <v>1</v>
      </c>
    </row>
    <row r="926" spans="1:17" x14ac:dyDescent="0.25">
      <c r="A926">
        <v>925</v>
      </c>
      <c r="B926">
        <v>154.465304</v>
      </c>
      <c r="C926" s="2">
        <v>1</v>
      </c>
      <c r="P926">
        <v>1</v>
      </c>
      <c r="Q926" t="str">
        <f>CONCATENATE(C926,E926,G926,I926)</f>
        <v>1</v>
      </c>
    </row>
    <row r="927" spans="1:17" x14ac:dyDescent="0.25">
      <c r="A927">
        <v>926</v>
      </c>
      <c r="P927">
        <v>0</v>
      </c>
      <c r="Q927" t="str">
        <f>CONCATENATE(C927,E927,G927,I927)</f>
        <v/>
      </c>
    </row>
    <row r="928" spans="1:17" x14ac:dyDescent="0.25">
      <c r="A928">
        <v>927</v>
      </c>
      <c r="F928">
        <v>154.20523700000001</v>
      </c>
      <c r="G928" s="4">
        <v>3</v>
      </c>
      <c r="H928">
        <v>153.36054799999999</v>
      </c>
      <c r="I928" s="5">
        <v>4</v>
      </c>
      <c r="P928">
        <v>2</v>
      </c>
      <c r="Q928" t="str">
        <f>CONCATENATE(C928,E928,G928,I928)</f>
        <v>34</v>
      </c>
    </row>
    <row r="929" spans="1:17" x14ac:dyDescent="0.25">
      <c r="A929">
        <v>928</v>
      </c>
      <c r="F929">
        <v>154.127059</v>
      </c>
      <c r="G929" s="4">
        <v>3</v>
      </c>
      <c r="H929">
        <v>153.36054799999999</v>
      </c>
      <c r="I929" s="5">
        <v>4</v>
      </c>
      <c r="P929">
        <v>2</v>
      </c>
      <c r="Q929" t="str">
        <f>CONCATENATE(C929,E929,G929,I929)</f>
        <v>34</v>
      </c>
    </row>
    <row r="930" spans="1:17" x14ac:dyDescent="0.25">
      <c r="A930">
        <v>929</v>
      </c>
      <c r="F930">
        <v>154.05619899999999</v>
      </c>
      <c r="G930" s="4">
        <v>3</v>
      </c>
      <c r="H930">
        <v>153.36054799999999</v>
      </c>
      <c r="I930" s="5">
        <v>4</v>
      </c>
      <c r="P930">
        <v>2</v>
      </c>
      <c r="Q930" t="str">
        <f>CONCATENATE(C930,E930,G930,I930)</f>
        <v>34</v>
      </c>
    </row>
    <row r="931" spans="1:17" x14ac:dyDescent="0.25">
      <c r="A931">
        <v>930</v>
      </c>
      <c r="F931">
        <v>154.098894</v>
      </c>
      <c r="G931" s="4">
        <v>3</v>
      </c>
      <c r="H931">
        <v>153.36054799999999</v>
      </c>
      <c r="I931" s="5">
        <v>4</v>
      </c>
      <c r="P931">
        <v>2</v>
      </c>
      <c r="Q931" t="str">
        <f>CONCATENATE(C931,E931,G931,I931)</f>
        <v>34</v>
      </c>
    </row>
    <row r="932" spans="1:17" x14ac:dyDescent="0.25">
      <c r="A932">
        <v>931</v>
      </c>
      <c r="F932">
        <v>154.034088</v>
      </c>
      <c r="G932" s="4">
        <v>3</v>
      </c>
      <c r="H932">
        <v>153.36054799999999</v>
      </c>
      <c r="I932" s="5">
        <v>4</v>
      </c>
      <c r="P932">
        <v>2</v>
      </c>
      <c r="Q932" t="str">
        <f>CONCATENATE(C932,E932,G932,I932)</f>
        <v>34</v>
      </c>
    </row>
    <row r="933" spans="1:17" x14ac:dyDescent="0.25">
      <c r="A933">
        <v>932</v>
      </c>
      <c r="F933">
        <v>154.20523700000001</v>
      </c>
      <c r="G933" s="4">
        <v>3</v>
      </c>
      <c r="H933">
        <v>153.36054799999999</v>
      </c>
      <c r="I933" s="5">
        <v>4</v>
      </c>
      <c r="P933">
        <v>2</v>
      </c>
      <c r="Q933" t="str">
        <f>CONCATENATE(C933,E933,G933,I933)</f>
        <v>34</v>
      </c>
    </row>
    <row r="934" spans="1:17" x14ac:dyDescent="0.25">
      <c r="A934">
        <v>933</v>
      </c>
      <c r="H934">
        <v>153.36054799999999</v>
      </c>
      <c r="I934" s="5">
        <v>4</v>
      </c>
      <c r="P934">
        <v>1</v>
      </c>
      <c r="Q934" t="str">
        <f>CONCATENATE(C934,E934,G934,I934)</f>
        <v>4</v>
      </c>
    </row>
    <row r="935" spans="1:17" x14ac:dyDescent="0.25">
      <c r="A935">
        <v>934</v>
      </c>
      <c r="H935">
        <v>153.36054799999999</v>
      </c>
      <c r="I935" s="5">
        <v>4</v>
      </c>
      <c r="P935">
        <v>1</v>
      </c>
      <c r="Q935" t="str">
        <f>CONCATENATE(C935,E935,G935,I935)</f>
        <v>4</v>
      </c>
    </row>
    <row r="936" spans="1:17" x14ac:dyDescent="0.25">
      <c r="A936">
        <v>935</v>
      </c>
      <c r="P936">
        <v>0</v>
      </c>
      <c r="Q936" t="str">
        <f>CONCATENATE(C936,E936,G936,I936)</f>
        <v/>
      </c>
    </row>
    <row r="937" spans="1:17" x14ac:dyDescent="0.25">
      <c r="A937">
        <v>936</v>
      </c>
      <c r="P937">
        <v>0</v>
      </c>
      <c r="Q937" t="str">
        <f>CONCATENATE(C937,E937,G937,I937)</f>
        <v/>
      </c>
    </row>
    <row r="938" spans="1:17" x14ac:dyDescent="0.25">
      <c r="A938">
        <v>937</v>
      </c>
      <c r="P938">
        <v>0</v>
      </c>
      <c r="Q938" t="str">
        <f>CONCATENATE(C938,E938,G938,I938)</f>
        <v/>
      </c>
    </row>
    <row r="939" spans="1:17" x14ac:dyDescent="0.25">
      <c r="A939">
        <v>938</v>
      </c>
      <c r="D939">
        <v>121.99615300000001</v>
      </c>
      <c r="E939" s="3">
        <v>2</v>
      </c>
      <c r="P939">
        <v>1</v>
      </c>
      <c r="Q939" t="str">
        <f>CONCATENATE(C939,E939,G939,I939)</f>
        <v>2</v>
      </c>
    </row>
    <row r="940" spans="1:17" x14ac:dyDescent="0.25">
      <c r="A940">
        <v>939</v>
      </c>
      <c r="D940">
        <v>121.96186200000001</v>
      </c>
      <c r="E940" s="3">
        <v>2</v>
      </c>
      <c r="P940">
        <v>1</v>
      </c>
      <c r="Q940" t="str">
        <f>CONCATENATE(C940,E940,G940,I940)</f>
        <v>2</v>
      </c>
    </row>
    <row r="941" spans="1:17" x14ac:dyDescent="0.25">
      <c r="A941">
        <v>940</v>
      </c>
      <c r="D941">
        <v>121.89706200000001</v>
      </c>
      <c r="E941" s="3">
        <v>2</v>
      </c>
      <c r="P941">
        <v>1</v>
      </c>
      <c r="Q941" t="str">
        <f>CONCATENATE(C941,E941,G941,I941)</f>
        <v>2</v>
      </c>
    </row>
    <row r="942" spans="1:17" x14ac:dyDescent="0.25">
      <c r="A942">
        <v>941</v>
      </c>
      <c r="B942">
        <v>117.751913</v>
      </c>
      <c r="C942" s="2">
        <v>1</v>
      </c>
      <c r="D942">
        <v>121.90213600000001</v>
      </c>
      <c r="E942" s="3">
        <v>2</v>
      </c>
      <c r="P942">
        <v>2</v>
      </c>
      <c r="Q942" t="str">
        <f>CONCATENATE(C942,E942,G942,I942)</f>
        <v>12</v>
      </c>
    </row>
    <row r="943" spans="1:17" x14ac:dyDescent="0.25">
      <c r="A943">
        <v>942</v>
      </c>
      <c r="B943">
        <v>117.855299</v>
      </c>
      <c r="C943" s="2">
        <v>1</v>
      </c>
      <c r="D943">
        <v>121.93726100000001</v>
      </c>
      <c r="E943" s="3">
        <v>2</v>
      </c>
      <c r="P943">
        <v>2</v>
      </c>
      <c r="Q943" t="str">
        <f>CONCATENATE(C943,E943,G943,I943)</f>
        <v>12</v>
      </c>
    </row>
    <row r="944" spans="1:17" x14ac:dyDescent="0.25">
      <c r="A944">
        <v>943</v>
      </c>
      <c r="B944">
        <v>117.79070400000001</v>
      </c>
      <c r="C944" s="2">
        <v>1</v>
      </c>
      <c r="D944">
        <v>121.88810900000001</v>
      </c>
      <c r="E944" s="3">
        <v>2</v>
      </c>
      <c r="P944">
        <v>2</v>
      </c>
      <c r="Q944" t="str">
        <f>CONCATENATE(C944,E944,G944,I944)</f>
        <v>12</v>
      </c>
    </row>
    <row r="945" spans="1:17" x14ac:dyDescent="0.25">
      <c r="A945">
        <v>944</v>
      </c>
      <c r="B945">
        <v>117.784841</v>
      </c>
      <c r="C945" s="2">
        <v>1</v>
      </c>
      <c r="D945">
        <v>121.853193</v>
      </c>
      <c r="E945" s="3">
        <v>2</v>
      </c>
      <c r="P945">
        <v>2</v>
      </c>
      <c r="Q945" t="str">
        <f>CONCATENATE(C945,E945,G945,I945)</f>
        <v>12</v>
      </c>
    </row>
    <row r="946" spans="1:17" x14ac:dyDescent="0.25">
      <c r="A946">
        <v>945</v>
      </c>
      <c r="B946">
        <v>117.78887300000001</v>
      </c>
      <c r="C946" s="2">
        <v>1</v>
      </c>
      <c r="D946">
        <v>121.99615300000001</v>
      </c>
      <c r="E946" s="3">
        <v>2</v>
      </c>
      <c r="P946">
        <v>2</v>
      </c>
      <c r="Q946" t="str">
        <f>CONCATENATE(C946,E946,G946,I946)</f>
        <v>12</v>
      </c>
    </row>
    <row r="947" spans="1:17" x14ac:dyDescent="0.25">
      <c r="A947">
        <v>946</v>
      </c>
      <c r="B947">
        <v>117.84284400000001</v>
      </c>
      <c r="C947" s="2">
        <v>1</v>
      </c>
      <c r="P947">
        <v>1</v>
      </c>
      <c r="Q947" t="str">
        <f>CONCATENATE(C947,E947,G947,I947)</f>
        <v>1</v>
      </c>
    </row>
    <row r="948" spans="1:17" x14ac:dyDescent="0.25">
      <c r="A948">
        <v>947</v>
      </c>
      <c r="B948">
        <v>117.751913</v>
      </c>
      <c r="C948" s="2">
        <v>1</v>
      </c>
      <c r="P948">
        <v>1</v>
      </c>
      <c r="Q948" t="str">
        <f>CONCATENATE(C948,E948,G948,I948)</f>
        <v>1</v>
      </c>
    </row>
    <row r="949" spans="1:17" x14ac:dyDescent="0.25">
      <c r="A949">
        <v>948</v>
      </c>
      <c r="P949">
        <v>0</v>
      </c>
      <c r="Q949" t="str">
        <f>CONCATENATE(C949,E949,G949,I949)</f>
        <v/>
      </c>
    </row>
    <row r="950" spans="1:17" x14ac:dyDescent="0.25">
      <c r="A950">
        <v>949</v>
      </c>
      <c r="F950">
        <v>116.52393900000001</v>
      </c>
      <c r="G950" s="4">
        <v>3</v>
      </c>
      <c r="H950">
        <v>116.45876900000002</v>
      </c>
      <c r="I950" s="5">
        <v>4</v>
      </c>
      <c r="P950">
        <v>2</v>
      </c>
      <c r="Q950" t="str">
        <f>CONCATENATE(C950,E950,G950,I950)</f>
        <v>34</v>
      </c>
    </row>
    <row r="951" spans="1:17" x14ac:dyDescent="0.25">
      <c r="A951">
        <v>950</v>
      </c>
      <c r="F951">
        <v>116.54624000000001</v>
      </c>
      <c r="G951" s="4">
        <v>3</v>
      </c>
      <c r="H951">
        <v>116.38130000000001</v>
      </c>
      <c r="I951" s="5">
        <v>4</v>
      </c>
      <c r="P951">
        <v>2</v>
      </c>
      <c r="Q951" t="str">
        <f>CONCATENATE(C951,E951,G951,I951)</f>
        <v>34</v>
      </c>
    </row>
    <row r="952" spans="1:17" x14ac:dyDescent="0.25">
      <c r="A952">
        <v>951</v>
      </c>
      <c r="F952">
        <v>116.54226100000001</v>
      </c>
      <c r="G952" s="4">
        <v>3</v>
      </c>
      <c r="H952">
        <v>116.38176900000001</v>
      </c>
      <c r="I952" s="5">
        <v>4</v>
      </c>
      <c r="P952">
        <v>2</v>
      </c>
      <c r="Q952" t="str">
        <f>CONCATENATE(C952,E952,G952,I952)</f>
        <v>34</v>
      </c>
    </row>
    <row r="953" spans="1:17" x14ac:dyDescent="0.25">
      <c r="A953">
        <v>952</v>
      </c>
      <c r="F953">
        <v>116.48834400000001</v>
      </c>
      <c r="G953" s="4">
        <v>3</v>
      </c>
      <c r="H953">
        <v>116.39637200000001</v>
      </c>
      <c r="I953" s="5">
        <v>4</v>
      </c>
      <c r="P953">
        <v>2</v>
      </c>
      <c r="Q953" t="str">
        <f>CONCATENATE(C953,E953,G953,I953)</f>
        <v>34</v>
      </c>
    </row>
    <row r="954" spans="1:17" x14ac:dyDescent="0.25">
      <c r="A954">
        <v>953</v>
      </c>
      <c r="F954">
        <v>116.479185</v>
      </c>
      <c r="G954" s="4">
        <v>3</v>
      </c>
      <c r="H954">
        <v>116.442125</v>
      </c>
      <c r="I954" s="5">
        <v>4</v>
      </c>
      <c r="P954">
        <v>2</v>
      </c>
      <c r="Q954" t="str">
        <f>CONCATENATE(C954,E954,G954,I954)</f>
        <v>34</v>
      </c>
    </row>
    <row r="955" spans="1:17" x14ac:dyDescent="0.25">
      <c r="A955">
        <v>954</v>
      </c>
      <c r="F955">
        <v>116.44515800000001</v>
      </c>
      <c r="G955" s="4">
        <v>3</v>
      </c>
      <c r="H955">
        <v>116.368944</v>
      </c>
      <c r="I955" s="5">
        <v>4</v>
      </c>
      <c r="P955">
        <v>2</v>
      </c>
      <c r="Q955" t="str">
        <f>CONCATENATE(C955,E955,G955,I955)</f>
        <v>34</v>
      </c>
    </row>
    <row r="956" spans="1:17" x14ac:dyDescent="0.25">
      <c r="A956">
        <v>955</v>
      </c>
      <c r="F956">
        <v>116.55179000000001</v>
      </c>
      <c r="G956" s="4">
        <v>3</v>
      </c>
      <c r="H956">
        <v>116.45876900000002</v>
      </c>
      <c r="I956" s="5">
        <v>4</v>
      </c>
      <c r="P956">
        <v>2</v>
      </c>
      <c r="Q956" t="str">
        <f>CONCATENATE(C956,E956,G956,I956)</f>
        <v>34</v>
      </c>
    </row>
    <row r="957" spans="1:17" x14ac:dyDescent="0.25">
      <c r="A957">
        <v>956</v>
      </c>
      <c r="F957">
        <v>116.52393900000001</v>
      </c>
      <c r="G957" s="4">
        <v>3</v>
      </c>
      <c r="P957">
        <v>1</v>
      </c>
      <c r="Q957" t="str">
        <f>CONCATENATE(C957,E957,G957,I957)</f>
        <v>3</v>
      </c>
    </row>
    <row r="958" spans="1:17" x14ac:dyDescent="0.25">
      <c r="A958">
        <v>957</v>
      </c>
      <c r="P958">
        <v>0</v>
      </c>
      <c r="Q958" t="str">
        <f>CONCATENATE(C958,E958,G958,I958)</f>
        <v/>
      </c>
    </row>
    <row r="959" spans="1:17" x14ac:dyDescent="0.25">
      <c r="A959">
        <v>958</v>
      </c>
      <c r="P959">
        <v>0</v>
      </c>
      <c r="Q959" t="str">
        <f>CONCATENATE(C959,E959,G959,I959)</f>
        <v/>
      </c>
    </row>
    <row r="960" spans="1:17" x14ac:dyDescent="0.25">
      <c r="A960">
        <v>959</v>
      </c>
      <c r="D960">
        <v>93.354782</v>
      </c>
      <c r="E960" s="3">
        <v>2</v>
      </c>
      <c r="P960">
        <v>1</v>
      </c>
      <c r="Q960" t="str">
        <f>CONCATENATE(C960,E960,G960,I960)</f>
        <v>2</v>
      </c>
    </row>
    <row r="961" spans="1:17" x14ac:dyDescent="0.25">
      <c r="A961">
        <v>960</v>
      </c>
      <c r="D961">
        <v>93.322798000000006</v>
      </c>
      <c r="E961" s="3">
        <v>2</v>
      </c>
      <c r="P961">
        <v>1</v>
      </c>
      <c r="Q961" t="str">
        <f>CONCATENATE(C961,E961,G961,I961)</f>
        <v>2</v>
      </c>
    </row>
    <row r="962" spans="1:17" x14ac:dyDescent="0.25">
      <c r="A962">
        <v>961</v>
      </c>
      <c r="B962">
        <v>90.006860000000003</v>
      </c>
      <c r="C962" s="2">
        <v>1</v>
      </c>
      <c r="D962">
        <v>93.411574999999999</v>
      </c>
      <c r="E962" s="3">
        <v>2</v>
      </c>
      <c r="P962">
        <v>2</v>
      </c>
      <c r="Q962" t="str">
        <f>CONCATENATE(C962,E962,G962,I962)</f>
        <v>12</v>
      </c>
    </row>
    <row r="963" spans="1:17" x14ac:dyDescent="0.25">
      <c r="A963">
        <v>962</v>
      </c>
      <c r="B963">
        <v>90.085432000000011</v>
      </c>
      <c r="C963" s="2">
        <v>1</v>
      </c>
      <c r="D963">
        <v>93.409168000000008</v>
      </c>
      <c r="E963" s="3">
        <v>2</v>
      </c>
      <c r="P963">
        <v>2</v>
      </c>
      <c r="Q963" t="str">
        <f>CONCATENATE(C963,E963,G963,I963)</f>
        <v>12</v>
      </c>
    </row>
    <row r="964" spans="1:17" x14ac:dyDescent="0.25">
      <c r="A964">
        <v>963</v>
      </c>
      <c r="B964">
        <v>89.995031000000012</v>
      </c>
      <c r="C964" s="2">
        <v>1</v>
      </c>
      <c r="D964">
        <v>93.377656999999999</v>
      </c>
      <c r="E964" s="3">
        <v>2</v>
      </c>
      <c r="P964">
        <v>2</v>
      </c>
      <c r="Q964" t="str">
        <f>CONCATENATE(C964,E964,G964,I964)</f>
        <v>12</v>
      </c>
    </row>
    <row r="965" spans="1:17" x14ac:dyDescent="0.25">
      <c r="A965">
        <v>964</v>
      </c>
      <c r="B965">
        <v>90.041879000000009</v>
      </c>
      <c r="C965" s="2">
        <v>1</v>
      </c>
      <c r="D965">
        <v>93.354362000000009</v>
      </c>
      <c r="E965" s="3">
        <v>2</v>
      </c>
      <c r="P965">
        <v>2</v>
      </c>
      <c r="Q965" t="str">
        <f>CONCATENATE(C965,E965,G965,I965)</f>
        <v>12</v>
      </c>
    </row>
    <row r="966" spans="1:17" x14ac:dyDescent="0.25">
      <c r="A966">
        <v>965</v>
      </c>
      <c r="B966">
        <v>90.075329000000011</v>
      </c>
      <c r="C966" s="2">
        <v>1</v>
      </c>
      <c r="D966">
        <v>93.366560000000007</v>
      </c>
      <c r="E966" s="3">
        <v>2</v>
      </c>
      <c r="P966">
        <v>2</v>
      </c>
      <c r="Q966" t="str">
        <f>CONCATENATE(C966,E966,G966,I966)</f>
        <v>12</v>
      </c>
    </row>
    <row r="967" spans="1:17" x14ac:dyDescent="0.25">
      <c r="A967">
        <v>966</v>
      </c>
      <c r="B967">
        <v>90.111343000000005</v>
      </c>
      <c r="C967" s="2">
        <v>1</v>
      </c>
      <c r="D967">
        <v>93.354782</v>
      </c>
      <c r="E967" s="3">
        <v>2</v>
      </c>
      <c r="P967">
        <v>2</v>
      </c>
      <c r="Q967" t="str">
        <f>CONCATENATE(C967,E967,G967,I967)</f>
        <v>12</v>
      </c>
    </row>
    <row r="968" spans="1:17" x14ac:dyDescent="0.25">
      <c r="A968">
        <v>967</v>
      </c>
      <c r="B968">
        <v>90.067529000000007</v>
      </c>
      <c r="C968" s="2">
        <v>1</v>
      </c>
      <c r="D968">
        <v>93.354782</v>
      </c>
      <c r="E968" s="3">
        <v>2</v>
      </c>
      <c r="P968">
        <v>2</v>
      </c>
      <c r="Q968" t="str">
        <f>CONCATENATE(C968,E968,G968,I968)</f>
        <v>12</v>
      </c>
    </row>
    <row r="969" spans="1:17" x14ac:dyDescent="0.25">
      <c r="A969">
        <v>968</v>
      </c>
      <c r="B969">
        <v>90.036070000000009</v>
      </c>
      <c r="C969" s="2">
        <v>1</v>
      </c>
      <c r="P969">
        <v>1</v>
      </c>
      <c r="Q969" t="str">
        <f>CONCATENATE(C969,E969,G969,I969)</f>
        <v>1</v>
      </c>
    </row>
    <row r="970" spans="1:17" x14ac:dyDescent="0.25">
      <c r="A970">
        <v>969</v>
      </c>
      <c r="B970">
        <v>90.006860000000003</v>
      </c>
      <c r="C970" s="2">
        <v>1</v>
      </c>
      <c r="P970">
        <v>1</v>
      </c>
      <c r="Q970" t="str">
        <f>CONCATENATE(C970,E970,G970,I970)</f>
        <v>1</v>
      </c>
    </row>
    <row r="971" spans="1:17" x14ac:dyDescent="0.25">
      <c r="A971">
        <v>970</v>
      </c>
      <c r="P971">
        <v>0</v>
      </c>
      <c r="Q971" t="str">
        <f>CONCATENATE(C971,E971,G971,I971)</f>
        <v/>
      </c>
    </row>
    <row r="972" spans="1:17" x14ac:dyDescent="0.25">
      <c r="A972">
        <v>971</v>
      </c>
      <c r="F972">
        <v>88.479730000000004</v>
      </c>
      <c r="G972" s="4">
        <v>3</v>
      </c>
      <c r="H972">
        <v>88.853111000000013</v>
      </c>
      <c r="I972" s="5">
        <v>4</v>
      </c>
      <c r="P972">
        <v>2</v>
      </c>
      <c r="Q972" t="str">
        <f>CONCATENATE(C972,E972,G972,I972)</f>
        <v>34</v>
      </c>
    </row>
    <row r="973" spans="1:17" x14ac:dyDescent="0.25">
      <c r="A973">
        <v>972</v>
      </c>
      <c r="F973">
        <v>88.495540000000005</v>
      </c>
      <c r="G973" s="4">
        <v>3</v>
      </c>
      <c r="H973">
        <v>88.834947</v>
      </c>
      <c r="I973" s="5">
        <v>4</v>
      </c>
      <c r="P973">
        <v>2</v>
      </c>
      <c r="Q973" t="str">
        <f>CONCATENATE(C973,E973,G973,I973)</f>
        <v>34</v>
      </c>
    </row>
    <row r="974" spans="1:17" x14ac:dyDescent="0.25">
      <c r="A974">
        <v>973</v>
      </c>
      <c r="F974">
        <v>88.466644000000002</v>
      </c>
      <c r="G974" s="4">
        <v>3</v>
      </c>
      <c r="H974">
        <v>88.795793000000003</v>
      </c>
      <c r="I974" s="5">
        <v>4</v>
      </c>
      <c r="P974">
        <v>2</v>
      </c>
      <c r="Q974" t="str">
        <f>CONCATENATE(C974,E974,G974,I974)</f>
        <v>34</v>
      </c>
    </row>
    <row r="975" spans="1:17" x14ac:dyDescent="0.25">
      <c r="A975">
        <v>974</v>
      </c>
      <c r="F975">
        <v>88.462980000000016</v>
      </c>
      <c r="G975" s="4">
        <v>3</v>
      </c>
      <c r="H975">
        <v>88.74439000000001</v>
      </c>
      <c r="I975" s="5">
        <v>4</v>
      </c>
      <c r="P975">
        <v>2</v>
      </c>
      <c r="Q975" t="str">
        <f>CONCATENATE(C975,E975,G975,I975)</f>
        <v>34</v>
      </c>
    </row>
    <row r="976" spans="1:17" x14ac:dyDescent="0.25">
      <c r="A976">
        <v>975</v>
      </c>
      <c r="F976">
        <v>88.457536000000005</v>
      </c>
      <c r="G976" s="4">
        <v>3</v>
      </c>
      <c r="H976">
        <v>88.745228000000012</v>
      </c>
      <c r="I976" s="5">
        <v>4</v>
      </c>
      <c r="P976">
        <v>2</v>
      </c>
      <c r="Q976" t="str">
        <f>CONCATENATE(C976,E976,G976,I976)</f>
        <v>34</v>
      </c>
    </row>
    <row r="977" spans="1:17" x14ac:dyDescent="0.25">
      <c r="A977">
        <v>976</v>
      </c>
      <c r="F977">
        <v>88.484232000000006</v>
      </c>
      <c r="G977" s="4">
        <v>3</v>
      </c>
      <c r="H977">
        <v>88.796999</v>
      </c>
      <c r="I977" s="5">
        <v>4</v>
      </c>
      <c r="P977">
        <v>2</v>
      </c>
      <c r="Q977" t="str">
        <f>CONCATENATE(C977,E977,G977,I977)</f>
        <v>34</v>
      </c>
    </row>
    <row r="978" spans="1:17" x14ac:dyDescent="0.25">
      <c r="A978">
        <v>977</v>
      </c>
      <c r="F978">
        <v>88.519041000000016</v>
      </c>
      <c r="G978" s="4">
        <v>3</v>
      </c>
      <c r="H978">
        <v>88.794431000000003</v>
      </c>
      <c r="I978" s="5">
        <v>4</v>
      </c>
      <c r="P978">
        <v>2</v>
      </c>
      <c r="Q978" t="str">
        <f>CONCATENATE(C978,E978,G978,I978)</f>
        <v>34</v>
      </c>
    </row>
    <row r="979" spans="1:17" x14ac:dyDescent="0.25">
      <c r="A979">
        <v>978</v>
      </c>
      <c r="F979">
        <v>88.427805000000006</v>
      </c>
      <c r="G979" s="4">
        <v>3</v>
      </c>
      <c r="H979">
        <v>88.853111000000013</v>
      </c>
      <c r="I979" s="5">
        <v>4</v>
      </c>
      <c r="P979">
        <v>2</v>
      </c>
      <c r="Q979" t="str">
        <f>CONCATENATE(C979,E979,G979,I979)</f>
        <v>34</v>
      </c>
    </row>
    <row r="980" spans="1:17" x14ac:dyDescent="0.25">
      <c r="A980">
        <v>979</v>
      </c>
      <c r="D980">
        <v>74.388241000000008</v>
      </c>
      <c r="E980" s="3">
        <v>2</v>
      </c>
      <c r="F980">
        <v>88.421417000000005</v>
      </c>
      <c r="G980" s="4">
        <v>3</v>
      </c>
      <c r="P980">
        <v>2</v>
      </c>
      <c r="Q980" t="str">
        <f>CONCATENATE(C980,E980,G980,I980)</f>
        <v>23</v>
      </c>
    </row>
    <row r="981" spans="1:17" x14ac:dyDescent="0.25">
      <c r="A981">
        <v>980</v>
      </c>
      <c r="D981">
        <v>74.390492000000009</v>
      </c>
      <c r="E981" s="3">
        <v>2</v>
      </c>
      <c r="F981">
        <v>88.479730000000004</v>
      </c>
      <c r="G981" s="4">
        <v>3</v>
      </c>
      <c r="P981">
        <v>2</v>
      </c>
      <c r="Q981" t="str">
        <f>CONCATENATE(C981,E981,G981,I981)</f>
        <v>23</v>
      </c>
    </row>
    <row r="982" spans="1:17" x14ac:dyDescent="0.25">
      <c r="A982">
        <v>981</v>
      </c>
      <c r="D982">
        <v>74.371700000000004</v>
      </c>
      <c r="E982" s="3">
        <v>2</v>
      </c>
      <c r="P982">
        <v>1</v>
      </c>
      <c r="Q982" t="str">
        <f>CONCATENATE(C982,E982,G982,I982)</f>
        <v>2</v>
      </c>
    </row>
    <row r="983" spans="1:17" x14ac:dyDescent="0.25">
      <c r="A983">
        <v>982</v>
      </c>
      <c r="D983">
        <v>74.366099000000006</v>
      </c>
      <c r="E983" s="3">
        <v>2</v>
      </c>
      <c r="P983">
        <v>1</v>
      </c>
      <c r="Q983" t="str">
        <f>CONCATENATE(C983,E983,G983,I983)</f>
        <v>2</v>
      </c>
    </row>
    <row r="984" spans="1:17" x14ac:dyDescent="0.25">
      <c r="A984">
        <v>983</v>
      </c>
      <c r="D984">
        <v>74.384734000000009</v>
      </c>
      <c r="E984" s="3">
        <v>2</v>
      </c>
      <c r="P984">
        <v>1</v>
      </c>
      <c r="Q984" t="str">
        <f>CONCATENATE(C984,E984,G984,I984)</f>
        <v>2</v>
      </c>
    </row>
    <row r="985" spans="1:17" x14ac:dyDescent="0.25">
      <c r="A985">
        <v>984</v>
      </c>
      <c r="B985">
        <v>70.665841</v>
      </c>
      <c r="C985" s="2">
        <v>1</v>
      </c>
      <c r="D985">
        <v>74.446973000000014</v>
      </c>
      <c r="E985" s="3">
        <v>2</v>
      </c>
      <c r="P985">
        <v>2</v>
      </c>
      <c r="Q985" t="str">
        <f>CONCATENATE(C985,E985,G985,I985)</f>
        <v>12</v>
      </c>
    </row>
    <row r="986" spans="1:17" x14ac:dyDescent="0.25">
      <c r="A986">
        <v>985</v>
      </c>
      <c r="B986">
        <v>70.673954000000009</v>
      </c>
      <c r="C986" s="2">
        <v>1</v>
      </c>
      <c r="D986">
        <v>74.503506000000002</v>
      </c>
      <c r="E986" s="3">
        <v>2</v>
      </c>
      <c r="P986">
        <v>2</v>
      </c>
      <c r="Q986" t="str">
        <f>CONCATENATE(C986,E986,G986,I986)</f>
        <v>12</v>
      </c>
    </row>
    <row r="987" spans="1:17" x14ac:dyDescent="0.25">
      <c r="A987">
        <v>986</v>
      </c>
      <c r="B987">
        <v>70.645007000000007</v>
      </c>
      <c r="C987" s="2">
        <v>1</v>
      </c>
      <c r="D987">
        <v>74.41211100000001</v>
      </c>
      <c r="E987" s="3">
        <v>2</v>
      </c>
      <c r="P987">
        <v>2</v>
      </c>
      <c r="Q987" t="str">
        <f>CONCATENATE(C987,E987,G987,I987)</f>
        <v>12</v>
      </c>
    </row>
    <row r="988" spans="1:17" x14ac:dyDescent="0.25">
      <c r="A988">
        <v>987</v>
      </c>
      <c r="B988">
        <v>70.643856</v>
      </c>
      <c r="C988" s="2">
        <v>1</v>
      </c>
      <c r="D988">
        <v>74.343905000000007</v>
      </c>
      <c r="E988" s="3">
        <v>2</v>
      </c>
      <c r="P988">
        <v>2</v>
      </c>
      <c r="Q988" t="str">
        <f>CONCATENATE(C988,E988,G988,I988)</f>
        <v>12</v>
      </c>
    </row>
    <row r="989" spans="1:17" x14ac:dyDescent="0.25">
      <c r="A989">
        <v>988</v>
      </c>
      <c r="B989">
        <v>70.634643000000011</v>
      </c>
      <c r="C989" s="2">
        <v>1</v>
      </c>
      <c r="D989">
        <v>74.388241000000008</v>
      </c>
      <c r="E989" s="3">
        <v>2</v>
      </c>
      <c r="P989">
        <v>2</v>
      </c>
      <c r="Q989" t="str">
        <f>CONCATENATE(C989,E989,G989,I989)</f>
        <v>12</v>
      </c>
    </row>
    <row r="990" spans="1:17" x14ac:dyDescent="0.25">
      <c r="A990">
        <v>989</v>
      </c>
      <c r="B990">
        <v>70.642861000000011</v>
      </c>
      <c r="C990" s="2">
        <v>1</v>
      </c>
      <c r="P990">
        <v>1</v>
      </c>
      <c r="Q990" t="str">
        <f>CONCATENATE(C990,E990,G990,I990)</f>
        <v>1</v>
      </c>
    </row>
    <row r="991" spans="1:17" x14ac:dyDescent="0.25">
      <c r="A991">
        <v>990</v>
      </c>
      <c r="B991">
        <v>70.677357000000001</v>
      </c>
      <c r="C991" s="2">
        <v>1</v>
      </c>
      <c r="P991">
        <v>1</v>
      </c>
      <c r="Q991" t="str">
        <f>CONCATENATE(C991,E991,G991,I991)</f>
        <v>1</v>
      </c>
    </row>
    <row r="992" spans="1:17" x14ac:dyDescent="0.25">
      <c r="A992">
        <v>991</v>
      </c>
      <c r="B992">
        <v>70.665631000000005</v>
      </c>
      <c r="C992" s="2">
        <v>1</v>
      </c>
      <c r="P992">
        <v>1</v>
      </c>
      <c r="Q992" t="str">
        <f>CONCATENATE(C992,E992,G992,I992)</f>
        <v>1</v>
      </c>
    </row>
    <row r="993" spans="1:17" x14ac:dyDescent="0.25">
      <c r="A993">
        <v>992</v>
      </c>
      <c r="B993">
        <v>70.660554000000005</v>
      </c>
      <c r="C993" s="2">
        <v>1</v>
      </c>
      <c r="P993">
        <v>1</v>
      </c>
      <c r="Q993" t="str">
        <f>CONCATENATE(C993,E993,G993,I993)</f>
        <v>1</v>
      </c>
    </row>
    <row r="994" spans="1:17" x14ac:dyDescent="0.25">
      <c r="A994">
        <v>993</v>
      </c>
      <c r="B994">
        <v>70.665841</v>
      </c>
      <c r="C994" s="2">
        <v>1</v>
      </c>
      <c r="H994">
        <v>71.782163000000011</v>
      </c>
      <c r="I994" s="5">
        <v>4</v>
      </c>
      <c r="P994">
        <v>2</v>
      </c>
      <c r="Q994" t="str">
        <f>CONCATENATE(C994,E994,G994,I994)</f>
        <v>14</v>
      </c>
    </row>
    <row r="995" spans="1:17" x14ac:dyDescent="0.25">
      <c r="A995">
        <v>994</v>
      </c>
      <c r="H995">
        <v>71.728038000000012</v>
      </c>
      <c r="I995" s="5">
        <v>4</v>
      </c>
      <c r="P995">
        <v>1</v>
      </c>
      <c r="Q995" t="str">
        <f>CONCATENATE(C995,E995,G995,I995)</f>
        <v>4</v>
      </c>
    </row>
    <row r="996" spans="1:17" x14ac:dyDescent="0.25">
      <c r="A996">
        <v>995</v>
      </c>
      <c r="F996">
        <v>70.955312000000006</v>
      </c>
      <c r="G996" s="4">
        <v>3</v>
      </c>
      <c r="H996">
        <v>71.731283000000005</v>
      </c>
      <c r="I996" s="5">
        <v>4</v>
      </c>
      <c r="P996">
        <v>2</v>
      </c>
      <c r="Q996" t="str">
        <f>CONCATENATE(C996,E996,G996,I996)</f>
        <v>34</v>
      </c>
    </row>
    <row r="997" spans="1:17" x14ac:dyDescent="0.25">
      <c r="A997">
        <v>996</v>
      </c>
      <c r="F997">
        <v>70.946256000000005</v>
      </c>
      <c r="G997" s="4">
        <v>3</v>
      </c>
      <c r="H997">
        <v>71.753897000000009</v>
      </c>
      <c r="I997" s="5">
        <v>4</v>
      </c>
      <c r="P997">
        <v>2</v>
      </c>
      <c r="Q997" t="str">
        <f>CONCATENATE(C997,E997,G997,I997)</f>
        <v>34</v>
      </c>
    </row>
    <row r="998" spans="1:17" x14ac:dyDescent="0.25">
      <c r="A998">
        <v>997</v>
      </c>
      <c r="F998">
        <v>70.897941000000003</v>
      </c>
      <c r="G998" s="4">
        <v>3</v>
      </c>
      <c r="H998">
        <v>71.765517000000003</v>
      </c>
      <c r="I998" s="5">
        <v>4</v>
      </c>
      <c r="P998">
        <v>2</v>
      </c>
      <c r="Q998" t="str">
        <f>CONCATENATE(C998,E998,G998,I998)</f>
        <v>34</v>
      </c>
    </row>
    <row r="999" spans="1:17" x14ac:dyDescent="0.25">
      <c r="A999">
        <v>998</v>
      </c>
      <c r="F999">
        <v>70.90082000000001</v>
      </c>
      <c r="G999" s="4">
        <v>3</v>
      </c>
      <c r="H999">
        <v>71.702912000000012</v>
      </c>
      <c r="I999" s="5">
        <v>4</v>
      </c>
      <c r="P999">
        <v>2</v>
      </c>
      <c r="Q999" t="str">
        <f>CONCATENATE(C999,E999,G999,I999)</f>
        <v>34</v>
      </c>
    </row>
    <row r="1000" spans="1:17" x14ac:dyDescent="0.25">
      <c r="A1000">
        <v>999</v>
      </c>
      <c r="F1000">
        <v>70.838477000000012</v>
      </c>
      <c r="G1000" s="4">
        <v>3</v>
      </c>
      <c r="H1000">
        <v>71.72353600000001</v>
      </c>
      <c r="I1000" s="5">
        <v>4</v>
      </c>
      <c r="P1000">
        <v>2</v>
      </c>
      <c r="Q1000" t="str">
        <f>CONCATENATE(C1000,E1000,G1000,I1000)</f>
        <v>34</v>
      </c>
    </row>
    <row r="1001" spans="1:17" x14ac:dyDescent="0.25">
      <c r="A1001">
        <v>1000</v>
      </c>
      <c r="D1001">
        <v>54.560203000000001</v>
      </c>
      <c r="E1001" s="3">
        <v>2</v>
      </c>
      <c r="F1001">
        <v>70.806964000000008</v>
      </c>
      <c r="G1001" s="4">
        <v>3</v>
      </c>
      <c r="H1001">
        <v>71.746463000000006</v>
      </c>
      <c r="I1001" s="5">
        <v>4</v>
      </c>
      <c r="P1001">
        <v>3</v>
      </c>
      <c r="Q1001" t="str">
        <f>CONCATENATE(C1001,E1001,G1001,I1001)</f>
        <v>234</v>
      </c>
    </row>
    <row r="1002" spans="1:17" x14ac:dyDescent="0.25">
      <c r="A1002">
        <v>1001</v>
      </c>
      <c r="D1002">
        <v>54.591736000000004</v>
      </c>
      <c r="E1002" s="3">
        <v>2</v>
      </c>
      <c r="F1002">
        <v>70.794820000000001</v>
      </c>
      <c r="G1002" s="4">
        <v>3</v>
      </c>
      <c r="H1002">
        <v>71.747406000000012</v>
      </c>
      <c r="I1002" s="5">
        <v>4</v>
      </c>
      <c r="P1002">
        <v>3</v>
      </c>
      <c r="Q1002" t="str">
        <f>CONCATENATE(C1002,E1002,G1002,I1002)</f>
        <v>234</v>
      </c>
    </row>
    <row r="1003" spans="1:17" x14ac:dyDescent="0.25">
      <c r="A1003">
        <v>1002</v>
      </c>
      <c r="D1003">
        <v>54.585808000000007</v>
      </c>
      <c r="E1003" s="3">
        <v>2</v>
      </c>
      <c r="F1003">
        <v>70.769537000000014</v>
      </c>
      <c r="G1003" s="4">
        <v>3</v>
      </c>
      <c r="H1003">
        <v>71.733796000000012</v>
      </c>
      <c r="I1003" s="5">
        <v>4</v>
      </c>
      <c r="P1003">
        <v>3</v>
      </c>
      <c r="Q1003" t="str">
        <f>CONCATENATE(C1003,E1003,G1003,I1003)</f>
        <v>234</v>
      </c>
    </row>
    <row r="1004" spans="1:17" x14ac:dyDescent="0.25">
      <c r="A1004">
        <v>1003</v>
      </c>
      <c r="D1004">
        <v>54.566975000000006</v>
      </c>
      <c r="E1004" s="3">
        <v>2</v>
      </c>
      <c r="F1004">
        <v>70.684214000000011</v>
      </c>
      <c r="G1004" s="4">
        <v>3</v>
      </c>
      <c r="H1004">
        <v>71.782163000000011</v>
      </c>
      <c r="I1004" s="5">
        <v>4</v>
      </c>
      <c r="P1004">
        <v>3</v>
      </c>
      <c r="Q1004" t="str">
        <f>CONCATENATE(C1004,E1004,G1004,I1004)</f>
        <v>234</v>
      </c>
    </row>
    <row r="1005" spans="1:17" x14ac:dyDescent="0.25">
      <c r="A1005">
        <v>1004</v>
      </c>
      <c r="D1005">
        <v>54.578453000000003</v>
      </c>
      <c r="E1005" s="3">
        <v>2</v>
      </c>
      <c r="F1005">
        <v>70.955312000000006</v>
      </c>
      <c r="G1005" s="4">
        <v>3</v>
      </c>
      <c r="P1005">
        <v>2</v>
      </c>
      <c r="Q1005" t="str">
        <f>CONCATENATE(C1005,E1005,G1005,I1005)</f>
        <v>23</v>
      </c>
    </row>
    <row r="1006" spans="1:17" x14ac:dyDescent="0.25">
      <c r="A1006">
        <v>1005</v>
      </c>
      <c r="D1006">
        <v>54.579143000000002</v>
      </c>
      <c r="E1006" s="3">
        <v>2</v>
      </c>
      <c r="F1006">
        <v>70.955312000000006</v>
      </c>
      <c r="G1006" s="4">
        <v>3</v>
      </c>
      <c r="P1006">
        <v>2</v>
      </c>
      <c r="Q1006" t="str">
        <f>CONCATENATE(C1006,E1006,G1006,I1006)</f>
        <v>23</v>
      </c>
    </row>
    <row r="1007" spans="1:17" x14ac:dyDescent="0.25">
      <c r="A1007">
        <v>1006</v>
      </c>
      <c r="D1007">
        <v>54.594276000000008</v>
      </c>
      <c r="E1007" s="3">
        <v>2</v>
      </c>
      <c r="P1007">
        <v>1</v>
      </c>
      <c r="Q1007" t="str">
        <f>CONCATENATE(C1007,E1007,G1007,I1007)</f>
        <v>2</v>
      </c>
    </row>
    <row r="1008" spans="1:17" x14ac:dyDescent="0.25">
      <c r="A1008">
        <v>1007</v>
      </c>
      <c r="D1008">
        <v>54.569992000000006</v>
      </c>
      <c r="E1008" s="3">
        <v>2</v>
      </c>
      <c r="P1008">
        <v>1</v>
      </c>
      <c r="Q1008" t="str">
        <f>CONCATENATE(C1008,E1008,G1008,I1008)</f>
        <v>2</v>
      </c>
    </row>
    <row r="1009" spans="1:17" x14ac:dyDescent="0.25">
      <c r="A1009">
        <v>1008</v>
      </c>
      <c r="D1009">
        <v>54.580517000000007</v>
      </c>
      <c r="E1009" s="3">
        <v>2</v>
      </c>
      <c r="P1009">
        <v>1</v>
      </c>
      <c r="Q1009" t="str">
        <f>CONCATENATE(C1009,E1009,G1009,I1009)</f>
        <v>2</v>
      </c>
    </row>
    <row r="1010" spans="1:17" x14ac:dyDescent="0.25">
      <c r="A1010">
        <v>1009</v>
      </c>
      <c r="B1010">
        <v>48.618656000000001</v>
      </c>
      <c r="C1010" s="2">
        <v>1</v>
      </c>
      <c r="D1010">
        <v>54.564804000000002</v>
      </c>
      <c r="E1010" s="3">
        <v>2</v>
      </c>
      <c r="P1010">
        <v>2</v>
      </c>
      <c r="Q1010" t="str">
        <f>CONCATENATE(C1010,E1010,G1010,I1010)</f>
        <v>12</v>
      </c>
    </row>
    <row r="1011" spans="1:17" x14ac:dyDescent="0.25">
      <c r="A1011">
        <v>1010</v>
      </c>
      <c r="B1011">
        <v>48.582676000000006</v>
      </c>
      <c r="C1011" s="2">
        <v>1</v>
      </c>
      <c r="D1011">
        <v>54.540886000000008</v>
      </c>
      <c r="E1011" s="3">
        <v>2</v>
      </c>
      <c r="P1011">
        <v>2</v>
      </c>
      <c r="Q1011" t="str">
        <f>CONCATENATE(C1011,E1011,G1011,I1011)</f>
        <v>12</v>
      </c>
    </row>
    <row r="1012" spans="1:17" x14ac:dyDescent="0.25">
      <c r="A1012">
        <v>1011</v>
      </c>
      <c r="B1012">
        <v>48.612255000000005</v>
      </c>
      <c r="C1012" s="2">
        <v>1</v>
      </c>
      <c r="D1012">
        <v>54.536865000000006</v>
      </c>
      <c r="E1012" s="3">
        <v>2</v>
      </c>
      <c r="P1012">
        <v>2</v>
      </c>
      <c r="Q1012" t="str">
        <f>CONCATENATE(C1012,E1012,G1012,I1012)</f>
        <v>12</v>
      </c>
    </row>
    <row r="1013" spans="1:17" x14ac:dyDescent="0.25">
      <c r="A1013">
        <v>1012</v>
      </c>
      <c r="B1013">
        <v>48.647655000000007</v>
      </c>
      <c r="C1013" s="2">
        <v>1</v>
      </c>
      <c r="D1013">
        <v>54.560203000000001</v>
      </c>
      <c r="E1013" s="3">
        <v>2</v>
      </c>
      <c r="P1013">
        <v>2</v>
      </c>
      <c r="Q1013" t="str">
        <f>CONCATENATE(C1013,E1013,G1013,I1013)</f>
        <v>12</v>
      </c>
    </row>
    <row r="1014" spans="1:17" x14ac:dyDescent="0.25">
      <c r="A1014">
        <v>1013</v>
      </c>
      <c r="B1014">
        <v>48.664375000000007</v>
      </c>
      <c r="C1014" s="2">
        <v>1</v>
      </c>
      <c r="D1014">
        <v>54.560203000000001</v>
      </c>
      <c r="E1014" s="3">
        <v>2</v>
      </c>
      <c r="P1014">
        <v>2</v>
      </c>
      <c r="Q1014" t="str">
        <f>CONCATENATE(C1014,E1014,G1014,I1014)</f>
        <v>12</v>
      </c>
    </row>
    <row r="1015" spans="1:17" x14ac:dyDescent="0.25">
      <c r="A1015">
        <v>1014</v>
      </c>
      <c r="B1015">
        <v>48.650669000000008</v>
      </c>
      <c r="C1015" s="2">
        <v>1</v>
      </c>
      <c r="P1015">
        <v>1</v>
      </c>
      <c r="Q1015" t="str">
        <f>CONCATENATE(C1015,E1015,G1015,I1015)</f>
        <v>1</v>
      </c>
    </row>
    <row r="1016" spans="1:17" x14ac:dyDescent="0.25">
      <c r="A1016">
        <v>1015</v>
      </c>
      <c r="B1016">
        <v>48.641937000000006</v>
      </c>
      <c r="C1016" s="2">
        <v>1</v>
      </c>
      <c r="P1016">
        <v>1</v>
      </c>
      <c r="Q1016" t="str">
        <f>CONCATENATE(C1016,E1016,G1016,I1016)</f>
        <v>1</v>
      </c>
    </row>
    <row r="1017" spans="1:17" x14ac:dyDescent="0.25">
      <c r="A1017">
        <v>1016</v>
      </c>
      <c r="B1017">
        <v>48.657387000000007</v>
      </c>
      <c r="C1017" s="2">
        <v>1</v>
      </c>
      <c r="H1017">
        <v>53.421207000000003</v>
      </c>
      <c r="I1017" s="5">
        <v>4</v>
      </c>
      <c r="P1017">
        <v>2</v>
      </c>
      <c r="Q1017" t="str">
        <f>CONCATENATE(C1017,E1017,G1017,I1017)</f>
        <v>14</v>
      </c>
    </row>
    <row r="1018" spans="1:17" x14ac:dyDescent="0.25">
      <c r="A1018">
        <v>1017</v>
      </c>
      <c r="B1018">
        <v>48.666279000000003</v>
      </c>
      <c r="C1018" s="2">
        <v>1</v>
      </c>
      <c r="H1018">
        <v>53.351044000000002</v>
      </c>
      <c r="I1018" s="5">
        <v>4</v>
      </c>
      <c r="P1018">
        <v>2</v>
      </c>
      <c r="Q1018" t="str">
        <f>CONCATENATE(C1018,E1018,G1018,I1018)</f>
        <v>14</v>
      </c>
    </row>
    <row r="1019" spans="1:17" x14ac:dyDescent="0.25">
      <c r="A1019">
        <v>1018</v>
      </c>
      <c r="B1019">
        <v>48.660248000000003</v>
      </c>
      <c r="C1019" s="2">
        <v>1</v>
      </c>
      <c r="H1019">
        <v>53.373161000000003</v>
      </c>
      <c r="I1019" s="5">
        <v>4</v>
      </c>
      <c r="P1019">
        <v>2</v>
      </c>
      <c r="Q1019" t="str">
        <f>CONCATENATE(C1019,E1019,G1019,I1019)</f>
        <v>14</v>
      </c>
    </row>
    <row r="1020" spans="1:17" x14ac:dyDescent="0.25">
      <c r="A1020">
        <v>1019</v>
      </c>
      <c r="B1020">
        <v>48.676647000000003</v>
      </c>
      <c r="C1020" s="2">
        <v>1</v>
      </c>
      <c r="H1020">
        <v>53.384697000000003</v>
      </c>
      <c r="I1020" s="5">
        <v>4</v>
      </c>
      <c r="P1020">
        <v>2</v>
      </c>
      <c r="Q1020" t="str">
        <f>CONCATENATE(C1020,E1020,G1020,I1020)</f>
        <v>14</v>
      </c>
    </row>
    <row r="1021" spans="1:17" x14ac:dyDescent="0.25">
      <c r="A1021">
        <v>1020</v>
      </c>
      <c r="B1021">
        <v>48.635113000000004</v>
      </c>
      <c r="C1021" s="2">
        <v>1</v>
      </c>
      <c r="H1021">
        <v>53.378876000000005</v>
      </c>
      <c r="I1021" s="5">
        <v>4</v>
      </c>
      <c r="P1021">
        <v>2</v>
      </c>
      <c r="Q1021" t="str">
        <f>CONCATENATE(C1021,E1021,G1021,I1021)</f>
        <v>14</v>
      </c>
    </row>
    <row r="1022" spans="1:17" x14ac:dyDescent="0.25">
      <c r="A1022">
        <v>1021</v>
      </c>
      <c r="B1022">
        <v>48.618656000000001</v>
      </c>
      <c r="C1022" s="2">
        <v>1</v>
      </c>
      <c r="F1022">
        <v>49.887340000000002</v>
      </c>
      <c r="G1022" s="4">
        <v>3</v>
      </c>
      <c r="H1022">
        <v>53.376549000000004</v>
      </c>
      <c r="I1022" s="5">
        <v>4</v>
      </c>
      <c r="P1022">
        <v>3</v>
      </c>
      <c r="Q1022" t="str">
        <f>CONCATENATE(C1022,E1022,G1022,I1022)</f>
        <v>134</v>
      </c>
    </row>
    <row r="1023" spans="1:17" x14ac:dyDescent="0.25">
      <c r="A1023">
        <v>1022</v>
      </c>
      <c r="B1023">
        <v>48.618656000000001</v>
      </c>
      <c r="C1023" s="2">
        <v>1</v>
      </c>
      <c r="F1023">
        <v>49.917763000000001</v>
      </c>
      <c r="G1023" s="4">
        <v>3</v>
      </c>
      <c r="H1023">
        <v>53.395965000000004</v>
      </c>
      <c r="I1023" s="5">
        <v>4</v>
      </c>
      <c r="P1023">
        <v>3</v>
      </c>
      <c r="Q1023" t="str">
        <f>CONCATENATE(C1023,E1023,G1023,I1023)</f>
        <v>134</v>
      </c>
    </row>
    <row r="1024" spans="1:17" x14ac:dyDescent="0.25">
      <c r="A1024">
        <v>1023</v>
      </c>
      <c r="F1024">
        <v>49.864586000000003</v>
      </c>
      <c r="G1024" s="4">
        <v>3</v>
      </c>
      <c r="H1024">
        <v>53.415119000000004</v>
      </c>
      <c r="I1024" s="5">
        <v>4</v>
      </c>
      <c r="P1024">
        <v>2</v>
      </c>
      <c r="Q1024" t="str">
        <f>CONCATENATE(C1024,E1024,G1024,I1024)</f>
        <v>34</v>
      </c>
    </row>
    <row r="1025" spans="1:17" x14ac:dyDescent="0.25">
      <c r="A1025">
        <v>1024</v>
      </c>
      <c r="F1025">
        <v>49.824798000000001</v>
      </c>
      <c r="G1025" s="4">
        <v>3</v>
      </c>
      <c r="H1025">
        <v>53.432476000000001</v>
      </c>
      <c r="I1025" s="5">
        <v>4</v>
      </c>
      <c r="P1025">
        <v>2</v>
      </c>
      <c r="Q1025" t="str">
        <f>CONCATENATE(C1025,E1025,G1025,I1025)</f>
        <v>34</v>
      </c>
    </row>
    <row r="1026" spans="1:17" x14ac:dyDescent="0.25">
      <c r="A1026">
        <v>1025</v>
      </c>
      <c r="D1026">
        <v>37.601959000000008</v>
      </c>
      <c r="E1026" s="3">
        <v>2</v>
      </c>
      <c r="F1026">
        <v>49.848663000000002</v>
      </c>
      <c r="G1026" s="4">
        <v>3</v>
      </c>
      <c r="H1026">
        <v>53.420837000000006</v>
      </c>
      <c r="I1026" s="5">
        <v>4</v>
      </c>
      <c r="P1026">
        <v>3</v>
      </c>
      <c r="Q1026" t="str">
        <f>CONCATENATE(C1026,E1026,G1026,I1026)</f>
        <v>234</v>
      </c>
    </row>
    <row r="1027" spans="1:17" x14ac:dyDescent="0.25">
      <c r="A1027">
        <v>1026</v>
      </c>
      <c r="D1027">
        <v>37.601959000000008</v>
      </c>
      <c r="E1027" s="3">
        <v>2</v>
      </c>
      <c r="F1027">
        <v>49.879932000000004</v>
      </c>
      <c r="G1027" s="4">
        <v>3</v>
      </c>
      <c r="H1027">
        <v>53.481209000000007</v>
      </c>
      <c r="I1027" s="5">
        <v>4</v>
      </c>
      <c r="P1027">
        <v>3</v>
      </c>
      <c r="Q1027" t="str">
        <f>CONCATENATE(C1027,E1027,G1027,I1027)</f>
        <v>234</v>
      </c>
    </row>
    <row r="1028" spans="1:17" x14ac:dyDescent="0.25">
      <c r="A1028">
        <v>1027</v>
      </c>
      <c r="D1028">
        <v>37.601959000000008</v>
      </c>
      <c r="E1028" s="3">
        <v>2</v>
      </c>
      <c r="F1028">
        <v>49.887340000000002</v>
      </c>
      <c r="G1028" s="4">
        <v>3</v>
      </c>
      <c r="H1028">
        <v>53.421207000000003</v>
      </c>
      <c r="I1028" s="5">
        <v>4</v>
      </c>
      <c r="J1028">
        <v>37.964462000000005</v>
      </c>
      <c r="K1028" t="s">
        <v>22</v>
      </c>
      <c r="Q1028" t="str">
        <f>CONCATENATE(C1028,E1028,G1028,I1028)</f>
        <v>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E3CF-8003-4AA1-9635-2A485869739F}">
  <dimension ref="A1:F1028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B5" s="2">
        <v>1</v>
      </c>
    </row>
    <row r="6" spans="1:6" x14ac:dyDescent="0.25">
      <c r="A6">
        <v>5</v>
      </c>
      <c r="B6" s="2">
        <v>1</v>
      </c>
    </row>
    <row r="7" spans="1:6" x14ac:dyDescent="0.25">
      <c r="A7">
        <v>6</v>
      </c>
      <c r="B7" s="2">
        <v>1</v>
      </c>
    </row>
    <row r="8" spans="1:6" x14ac:dyDescent="0.25">
      <c r="A8">
        <v>7</v>
      </c>
      <c r="B8" s="2">
        <v>1</v>
      </c>
      <c r="C8" s="3">
        <v>2</v>
      </c>
    </row>
    <row r="9" spans="1:6" x14ac:dyDescent="0.25">
      <c r="A9">
        <v>8</v>
      </c>
      <c r="B9" s="2">
        <v>1</v>
      </c>
      <c r="C9" s="3">
        <v>2</v>
      </c>
    </row>
    <row r="10" spans="1:6" x14ac:dyDescent="0.25">
      <c r="A10">
        <v>9</v>
      </c>
      <c r="B10" s="2">
        <v>1</v>
      </c>
      <c r="C10" s="3">
        <v>2</v>
      </c>
    </row>
    <row r="11" spans="1:6" x14ac:dyDescent="0.25">
      <c r="A11">
        <v>10</v>
      </c>
      <c r="B11" s="2">
        <v>1</v>
      </c>
      <c r="C11" s="3">
        <v>2</v>
      </c>
    </row>
    <row r="12" spans="1:6" x14ac:dyDescent="0.25">
      <c r="A12">
        <v>11</v>
      </c>
      <c r="B12" s="2">
        <v>1</v>
      </c>
      <c r="C12" s="3">
        <v>2</v>
      </c>
    </row>
    <row r="13" spans="1:6" x14ac:dyDescent="0.25">
      <c r="A13">
        <v>12</v>
      </c>
      <c r="B13" s="2">
        <v>1</v>
      </c>
      <c r="C13" s="3">
        <v>2</v>
      </c>
      <c r="D13" s="4">
        <v>3</v>
      </c>
    </row>
    <row r="14" spans="1:6" x14ac:dyDescent="0.25">
      <c r="A14">
        <v>13</v>
      </c>
      <c r="C14" s="3">
        <v>2</v>
      </c>
      <c r="D14" s="4">
        <v>3</v>
      </c>
      <c r="E14" s="5">
        <v>4</v>
      </c>
    </row>
    <row r="15" spans="1:6" x14ac:dyDescent="0.25">
      <c r="A15">
        <v>14</v>
      </c>
      <c r="D15" s="4">
        <v>3</v>
      </c>
      <c r="E15" s="5">
        <v>4</v>
      </c>
    </row>
    <row r="16" spans="1:6" x14ac:dyDescent="0.25">
      <c r="A16">
        <v>15</v>
      </c>
      <c r="D16" s="4">
        <v>3</v>
      </c>
      <c r="E16" s="5">
        <v>4</v>
      </c>
    </row>
    <row r="17" spans="1:5" x14ac:dyDescent="0.25">
      <c r="A17">
        <v>16</v>
      </c>
      <c r="D17" s="4">
        <v>3</v>
      </c>
      <c r="E17" s="5">
        <v>4</v>
      </c>
    </row>
    <row r="18" spans="1:5" x14ac:dyDescent="0.25">
      <c r="A18">
        <v>17</v>
      </c>
      <c r="D18" s="4">
        <v>3</v>
      </c>
      <c r="E18" s="5">
        <v>4</v>
      </c>
    </row>
    <row r="19" spans="1:5" x14ac:dyDescent="0.25">
      <c r="A19">
        <v>18</v>
      </c>
      <c r="D19" s="4">
        <v>3</v>
      </c>
      <c r="E19" s="5">
        <v>4</v>
      </c>
    </row>
    <row r="20" spans="1:5" x14ac:dyDescent="0.25">
      <c r="A20">
        <v>19</v>
      </c>
      <c r="D20" s="4">
        <v>3</v>
      </c>
      <c r="E20" s="5">
        <v>4</v>
      </c>
    </row>
    <row r="21" spans="1:5" x14ac:dyDescent="0.25">
      <c r="A21">
        <v>20</v>
      </c>
      <c r="D21" s="4">
        <v>3</v>
      </c>
      <c r="E21" s="5">
        <v>4</v>
      </c>
    </row>
    <row r="22" spans="1:5" x14ac:dyDescent="0.25">
      <c r="A22">
        <v>21</v>
      </c>
    </row>
    <row r="23" spans="1:5" x14ac:dyDescent="0.25">
      <c r="A23">
        <v>22</v>
      </c>
    </row>
    <row r="24" spans="1:5" x14ac:dyDescent="0.25">
      <c r="A24">
        <v>23</v>
      </c>
    </row>
    <row r="25" spans="1:5" x14ac:dyDescent="0.25">
      <c r="A25">
        <v>24</v>
      </c>
    </row>
    <row r="26" spans="1:5" x14ac:dyDescent="0.25">
      <c r="A26">
        <v>25</v>
      </c>
    </row>
    <row r="27" spans="1:5" x14ac:dyDescent="0.25">
      <c r="A27">
        <v>26</v>
      </c>
      <c r="B27" s="2">
        <v>1</v>
      </c>
    </row>
    <row r="28" spans="1:5" x14ac:dyDescent="0.25">
      <c r="A28">
        <v>27</v>
      </c>
      <c r="B28" s="2">
        <v>1</v>
      </c>
      <c r="C28" s="3">
        <v>2</v>
      </c>
    </row>
    <row r="29" spans="1:5" x14ac:dyDescent="0.25">
      <c r="A29">
        <v>28</v>
      </c>
      <c r="B29" s="2">
        <v>1</v>
      </c>
      <c r="C29" s="3">
        <v>2</v>
      </c>
    </row>
    <row r="30" spans="1:5" x14ac:dyDescent="0.25">
      <c r="A30">
        <v>29</v>
      </c>
      <c r="B30" s="2">
        <v>1</v>
      </c>
      <c r="C30" s="3">
        <v>2</v>
      </c>
    </row>
    <row r="31" spans="1:5" x14ac:dyDescent="0.25">
      <c r="A31">
        <v>30</v>
      </c>
      <c r="B31" s="2">
        <v>1</v>
      </c>
      <c r="C31" s="3">
        <v>2</v>
      </c>
    </row>
    <row r="32" spans="1:5" x14ac:dyDescent="0.25">
      <c r="A32">
        <v>31</v>
      </c>
      <c r="B32" s="2">
        <v>1</v>
      </c>
      <c r="C32" s="3">
        <v>2</v>
      </c>
    </row>
    <row r="33" spans="1:5" x14ac:dyDescent="0.25">
      <c r="A33">
        <v>32</v>
      </c>
      <c r="B33" s="2">
        <v>1</v>
      </c>
      <c r="C33" s="3">
        <v>2</v>
      </c>
    </row>
    <row r="34" spans="1:5" x14ac:dyDescent="0.25">
      <c r="A34">
        <v>33</v>
      </c>
      <c r="B34" s="2">
        <v>1</v>
      </c>
      <c r="C34" s="3">
        <v>2</v>
      </c>
    </row>
    <row r="35" spans="1:5" x14ac:dyDescent="0.25">
      <c r="A35">
        <v>34</v>
      </c>
      <c r="C35" s="3">
        <v>2</v>
      </c>
      <c r="D35" s="4">
        <v>3</v>
      </c>
    </row>
    <row r="36" spans="1:5" x14ac:dyDescent="0.25">
      <c r="A36">
        <v>35</v>
      </c>
      <c r="D36" s="4">
        <v>3</v>
      </c>
      <c r="E36" s="5">
        <v>4</v>
      </c>
    </row>
    <row r="37" spans="1:5" x14ac:dyDescent="0.25">
      <c r="A37">
        <v>36</v>
      </c>
      <c r="D37" s="4">
        <v>3</v>
      </c>
      <c r="E37" s="5">
        <v>4</v>
      </c>
    </row>
    <row r="38" spans="1:5" x14ac:dyDescent="0.25">
      <c r="A38">
        <v>37</v>
      </c>
      <c r="D38" s="4">
        <v>3</v>
      </c>
      <c r="E38" s="5">
        <v>4</v>
      </c>
    </row>
    <row r="39" spans="1:5" x14ac:dyDescent="0.25">
      <c r="A39">
        <v>38</v>
      </c>
      <c r="D39" s="4">
        <v>3</v>
      </c>
      <c r="E39" s="5">
        <v>4</v>
      </c>
    </row>
    <row r="40" spans="1:5" x14ac:dyDescent="0.25">
      <c r="A40">
        <v>39</v>
      </c>
      <c r="D40" s="4">
        <v>3</v>
      </c>
      <c r="E40" s="5">
        <v>4</v>
      </c>
    </row>
    <row r="41" spans="1:5" x14ac:dyDescent="0.25">
      <c r="A41">
        <v>40</v>
      </c>
      <c r="D41" s="4">
        <v>3</v>
      </c>
      <c r="E41" s="5">
        <v>4</v>
      </c>
    </row>
    <row r="42" spans="1:5" x14ac:dyDescent="0.25">
      <c r="A42">
        <v>41</v>
      </c>
      <c r="D42" s="4">
        <v>3</v>
      </c>
      <c r="E42" s="5">
        <v>4</v>
      </c>
    </row>
    <row r="43" spans="1:5" x14ac:dyDescent="0.25">
      <c r="A43">
        <v>42</v>
      </c>
      <c r="E43" s="5">
        <v>4</v>
      </c>
    </row>
    <row r="44" spans="1:5" x14ac:dyDescent="0.25">
      <c r="A44">
        <v>43</v>
      </c>
    </row>
    <row r="45" spans="1:5" x14ac:dyDescent="0.25">
      <c r="A45">
        <v>44</v>
      </c>
    </row>
    <row r="46" spans="1:5" x14ac:dyDescent="0.25">
      <c r="A46">
        <v>45</v>
      </c>
    </row>
    <row r="47" spans="1:5" x14ac:dyDescent="0.25">
      <c r="A47">
        <v>46</v>
      </c>
      <c r="C47" s="3">
        <v>2</v>
      </c>
    </row>
    <row r="48" spans="1:5" x14ac:dyDescent="0.25">
      <c r="A48">
        <v>47</v>
      </c>
      <c r="C48" s="3">
        <v>2</v>
      </c>
    </row>
    <row r="49" spans="1:5" x14ac:dyDescent="0.25">
      <c r="A49">
        <v>48</v>
      </c>
      <c r="C49" s="3">
        <v>2</v>
      </c>
    </row>
    <row r="50" spans="1:5" x14ac:dyDescent="0.25">
      <c r="A50">
        <v>49</v>
      </c>
      <c r="C50" s="3">
        <v>2</v>
      </c>
    </row>
    <row r="51" spans="1:5" x14ac:dyDescent="0.25">
      <c r="A51">
        <v>50</v>
      </c>
      <c r="B51" s="2">
        <v>1</v>
      </c>
      <c r="C51" s="3">
        <v>2</v>
      </c>
    </row>
    <row r="52" spans="1:5" x14ac:dyDescent="0.25">
      <c r="A52">
        <v>51</v>
      </c>
      <c r="B52" s="2">
        <v>1</v>
      </c>
      <c r="C52" s="3">
        <v>2</v>
      </c>
    </row>
    <row r="53" spans="1:5" x14ac:dyDescent="0.25">
      <c r="A53">
        <v>52</v>
      </c>
      <c r="B53" s="2">
        <v>1</v>
      </c>
      <c r="C53" s="3">
        <v>2</v>
      </c>
    </row>
    <row r="54" spans="1:5" x14ac:dyDescent="0.25">
      <c r="A54">
        <v>53</v>
      </c>
      <c r="B54" s="2">
        <v>1</v>
      </c>
      <c r="C54" s="3">
        <v>2</v>
      </c>
    </row>
    <row r="55" spans="1:5" x14ac:dyDescent="0.25">
      <c r="A55">
        <v>54</v>
      </c>
      <c r="B55" s="2">
        <v>1</v>
      </c>
    </row>
    <row r="56" spans="1:5" x14ac:dyDescent="0.25">
      <c r="A56">
        <v>55</v>
      </c>
      <c r="B56" s="2">
        <v>1</v>
      </c>
    </row>
    <row r="57" spans="1:5" x14ac:dyDescent="0.25">
      <c r="A57">
        <v>56</v>
      </c>
      <c r="B57" s="2">
        <v>1</v>
      </c>
      <c r="D57" s="4">
        <v>3</v>
      </c>
      <c r="E57" s="5">
        <v>4</v>
      </c>
    </row>
    <row r="58" spans="1:5" x14ac:dyDescent="0.25">
      <c r="A58">
        <v>57</v>
      </c>
      <c r="D58" s="4">
        <v>3</v>
      </c>
      <c r="E58" s="5">
        <v>4</v>
      </c>
    </row>
    <row r="59" spans="1:5" x14ac:dyDescent="0.25">
      <c r="A59">
        <v>58</v>
      </c>
      <c r="D59" s="4">
        <v>3</v>
      </c>
      <c r="E59" s="5">
        <v>4</v>
      </c>
    </row>
    <row r="60" spans="1:5" x14ac:dyDescent="0.25">
      <c r="A60">
        <v>59</v>
      </c>
      <c r="D60" s="4">
        <v>3</v>
      </c>
      <c r="E60" s="5">
        <v>4</v>
      </c>
    </row>
    <row r="61" spans="1:5" x14ac:dyDescent="0.25">
      <c r="A61">
        <v>60</v>
      </c>
      <c r="D61" s="4">
        <v>3</v>
      </c>
      <c r="E61" s="5">
        <v>4</v>
      </c>
    </row>
    <row r="62" spans="1:5" x14ac:dyDescent="0.25">
      <c r="A62">
        <v>61</v>
      </c>
      <c r="D62" s="4">
        <v>3</v>
      </c>
      <c r="E62" s="5">
        <v>4</v>
      </c>
    </row>
    <row r="63" spans="1:5" x14ac:dyDescent="0.25">
      <c r="A63">
        <v>62</v>
      </c>
      <c r="D63" s="4">
        <v>3</v>
      </c>
      <c r="E63" s="5">
        <v>4</v>
      </c>
    </row>
    <row r="64" spans="1:5" x14ac:dyDescent="0.25">
      <c r="A64">
        <v>63</v>
      </c>
      <c r="D64" s="4">
        <v>3</v>
      </c>
      <c r="E64" s="5">
        <v>4</v>
      </c>
    </row>
    <row r="65" spans="1:5" x14ac:dyDescent="0.25">
      <c r="A65">
        <v>64</v>
      </c>
      <c r="E65" s="5">
        <v>4</v>
      </c>
    </row>
    <row r="66" spans="1:5" x14ac:dyDescent="0.25">
      <c r="A66">
        <v>65</v>
      </c>
    </row>
    <row r="67" spans="1:5" x14ac:dyDescent="0.25">
      <c r="A67">
        <v>66</v>
      </c>
    </row>
    <row r="68" spans="1:5" x14ac:dyDescent="0.25">
      <c r="A68">
        <v>67</v>
      </c>
    </row>
    <row r="69" spans="1:5" x14ac:dyDescent="0.25">
      <c r="A69">
        <v>68</v>
      </c>
      <c r="C69" s="3">
        <v>2</v>
      </c>
    </row>
    <row r="70" spans="1:5" x14ac:dyDescent="0.25">
      <c r="A70">
        <v>69</v>
      </c>
      <c r="C70" s="3">
        <v>2</v>
      </c>
    </row>
    <row r="71" spans="1:5" x14ac:dyDescent="0.25">
      <c r="A71">
        <v>70</v>
      </c>
      <c r="B71" s="2">
        <v>1</v>
      </c>
      <c r="C71" s="3">
        <v>2</v>
      </c>
    </row>
    <row r="72" spans="1:5" x14ac:dyDescent="0.25">
      <c r="A72">
        <v>71</v>
      </c>
      <c r="B72" s="2">
        <v>1</v>
      </c>
      <c r="C72" s="3">
        <v>2</v>
      </c>
    </row>
    <row r="73" spans="1:5" x14ac:dyDescent="0.25">
      <c r="A73">
        <v>72</v>
      </c>
      <c r="B73" s="2">
        <v>1</v>
      </c>
      <c r="C73" s="3">
        <v>2</v>
      </c>
    </row>
    <row r="74" spans="1:5" x14ac:dyDescent="0.25">
      <c r="A74">
        <v>73</v>
      </c>
      <c r="B74" s="2">
        <v>1</v>
      </c>
      <c r="C74" s="3">
        <v>2</v>
      </c>
    </row>
    <row r="75" spans="1:5" x14ac:dyDescent="0.25">
      <c r="A75">
        <v>74</v>
      </c>
      <c r="B75" s="2">
        <v>1</v>
      </c>
      <c r="C75" s="3">
        <v>2</v>
      </c>
    </row>
    <row r="76" spans="1:5" x14ac:dyDescent="0.25">
      <c r="A76">
        <v>75</v>
      </c>
      <c r="B76" s="2">
        <v>1</v>
      </c>
    </row>
    <row r="77" spans="1:5" x14ac:dyDescent="0.25">
      <c r="A77">
        <v>76</v>
      </c>
      <c r="B77" s="2">
        <v>1</v>
      </c>
    </row>
    <row r="78" spans="1:5" x14ac:dyDescent="0.25">
      <c r="A78">
        <v>77</v>
      </c>
      <c r="B78" s="2">
        <v>1</v>
      </c>
    </row>
    <row r="79" spans="1:5" x14ac:dyDescent="0.25">
      <c r="A79">
        <v>78</v>
      </c>
      <c r="E79" s="5">
        <v>4</v>
      </c>
    </row>
    <row r="80" spans="1:5" x14ac:dyDescent="0.25">
      <c r="A80">
        <v>79</v>
      </c>
      <c r="D80" s="4">
        <v>3</v>
      </c>
      <c r="E80" s="5">
        <v>4</v>
      </c>
    </row>
    <row r="81" spans="1:5" x14ac:dyDescent="0.25">
      <c r="A81">
        <v>80</v>
      </c>
      <c r="D81" s="4">
        <v>3</v>
      </c>
      <c r="E81" s="5">
        <v>4</v>
      </c>
    </row>
    <row r="82" spans="1:5" x14ac:dyDescent="0.25">
      <c r="A82">
        <v>81</v>
      </c>
      <c r="D82" s="4">
        <v>3</v>
      </c>
      <c r="E82" s="5">
        <v>4</v>
      </c>
    </row>
    <row r="83" spans="1:5" x14ac:dyDescent="0.25">
      <c r="A83">
        <v>82</v>
      </c>
      <c r="D83" s="4">
        <v>3</v>
      </c>
      <c r="E83" s="5">
        <v>4</v>
      </c>
    </row>
    <row r="84" spans="1:5" x14ac:dyDescent="0.25">
      <c r="A84">
        <v>83</v>
      </c>
      <c r="D84" s="4">
        <v>3</v>
      </c>
      <c r="E84" s="5">
        <v>4</v>
      </c>
    </row>
    <row r="85" spans="1:5" x14ac:dyDescent="0.25">
      <c r="A85">
        <v>84</v>
      </c>
      <c r="D85" s="4">
        <v>3</v>
      </c>
      <c r="E85" s="5">
        <v>4</v>
      </c>
    </row>
    <row r="86" spans="1:5" x14ac:dyDescent="0.25">
      <c r="A86">
        <v>85</v>
      </c>
      <c r="D86" s="4">
        <v>3</v>
      </c>
    </row>
    <row r="87" spans="1:5" x14ac:dyDescent="0.25">
      <c r="A87">
        <v>86</v>
      </c>
      <c r="D87" s="4">
        <v>3</v>
      </c>
    </row>
    <row r="88" spans="1:5" x14ac:dyDescent="0.25">
      <c r="A88">
        <v>87</v>
      </c>
      <c r="C88" s="3">
        <v>2</v>
      </c>
    </row>
    <row r="89" spans="1:5" x14ac:dyDescent="0.25">
      <c r="A89">
        <v>88</v>
      </c>
      <c r="C89" s="3">
        <v>2</v>
      </c>
    </row>
    <row r="90" spans="1:5" x14ac:dyDescent="0.25">
      <c r="A90">
        <v>89</v>
      </c>
      <c r="C90" s="3">
        <v>2</v>
      </c>
    </row>
    <row r="91" spans="1:5" x14ac:dyDescent="0.25">
      <c r="A91">
        <v>90</v>
      </c>
      <c r="C91" s="3">
        <v>2</v>
      </c>
    </row>
    <row r="92" spans="1:5" x14ac:dyDescent="0.25">
      <c r="A92">
        <v>91</v>
      </c>
      <c r="B92" s="2">
        <v>1</v>
      </c>
      <c r="C92" s="3">
        <v>2</v>
      </c>
    </row>
    <row r="93" spans="1:5" x14ac:dyDescent="0.25">
      <c r="A93">
        <v>92</v>
      </c>
      <c r="B93" s="2">
        <v>1</v>
      </c>
      <c r="C93" s="3">
        <v>2</v>
      </c>
    </row>
    <row r="94" spans="1:5" x14ac:dyDescent="0.25">
      <c r="A94">
        <v>93</v>
      </c>
      <c r="B94" s="2">
        <v>1</v>
      </c>
      <c r="C94" s="3">
        <v>2</v>
      </c>
    </row>
    <row r="95" spans="1:5" x14ac:dyDescent="0.25">
      <c r="A95">
        <v>94</v>
      </c>
      <c r="B95" s="2">
        <v>1</v>
      </c>
    </row>
    <row r="96" spans="1:5" x14ac:dyDescent="0.25">
      <c r="A96">
        <v>95</v>
      </c>
      <c r="B96" s="2">
        <v>1</v>
      </c>
    </row>
    <row r="97" spans="1:5" x14ac:dyDescent="0.25">
      <c r="A97">
        <v>96</v>
      </c>
      <c r="B97" s="2">
        <v>1</v>
      </c>
    </row>
    <row r="98" spans="1:5" x14ac:dyDescent="0.25">
      <c r="A98">
        <v>97</v>
      </c>
      <c r="B98" s="2">
        <v>1</v>
      </c>
      <c r="D98" s="4">
        <v>3</v>
      </c>
    </row>
    <row r="99" spans="1:5" x14ac:dyDescent="0.25">
      <c r="A99">
        <v>98</v>
      </c>
      <c r="B99" s="2">
        <v>1</v>
      </c>
      <c r="D99" s="4">
        <v>3</v>
      </c>
    </row>
    <row r="100" spans="1:5" x14ac:dyDescent="0.25">
      <c r="A100">
        <v>99</v>
      </c>
      <c r="D100" s="4">
        <v>3</v>
      </c>
      <c r="E100" s="5">
        <v>4</v>
      </c>
    </row>
    <row r="101" spans="1:5" x14ac:dyDescent="0.25">
      <c r="A101">
        <v>100</v>
      </c>
      <c r="D101" s="4">
        <v>3</v>
      </c>
      <c r="E101" s="5">
        <v>4</v>
      </c>
    </row>
    <row r="102" spans="1:5" x14ac:dyDescent="0.25">
      <c r="A102">
        <v>101</v>
      </c>
      <c r="D102" s="4">
        <v>3</v>
      </c>
      <c r="E102" s="5">
        <v>4</v>
      </c>
    </row>
    <row r="103" spans="1:5" x14ac:dyDescent="0.25">
      <c r="A103">
        <v>102</v>
      </c>
      <c r="D103" s="4">
        <v>3</v>
      </c>
      <c r="E103" s="5">
        <v>4</v>
      </c>
    </row>
    <row r="104" spans="1:5" x14ac:dyDescent="0.25">
      <c r="A104">
        <v>103</v>
      </c>
      <c r="D104" s="4">
        <v>3</v>
      </c>
      <c r="E104" s="5">
        <v>4</v>
      </c>
    </row>
    <row r="105" spans="1:5" x14ac:dyDescent="0.25">
      <c r="A105">
        <v>104</v>
      </c>
      <c r="D105" s="4">
        <v>3</v>
      </c>
      <c r="E105" s="5">
        <v>4</v>
      </c>
    </row>
    <row r="106" spans="1:5" x14ac:dyDescent="0.25">
      <c r="A106">
        <v>105</v>
      </c>
      <c r="E106" s="5">
        <v>4</v>
      </c>
    </row>
    <row r="107" spans="1:5" x14ac:dyDescent="0.25">
      <c r="A107">
        <v>106</v>
      </c>
      <c r="E107" s="5">
        <v>4</v>
      </c>
    </row>
    <row r="108" spans="1:5" x14ac:dyDescent="0.25">
      <c r="A108">
        <v>107</v>
      </c>
    </row>
    <row r="109" spans="1:5" x14ac:dyDescent="0.25">
      <c r="A109">
        <v>108</v>
      </c>
    </row>
    <row r="110" spans="1:5" x14ac:dyDescent="0.25">
      <c r="A110">
        <v>109</v>
      </c>
      <c r="C110" s="3">
        <v>2</v>
      </c>
    </row>
    <row r="111" spans="1:5" x14ac:dyDescent="0.25">
      <c r="A111">
        <v>110</v>
      </c>
      <c r="C111" s="3">
        <v>2</v>
      </c>
    </row>
    <row r="112" spans="1:5" x14ac:dyDescent="0.25">
      <c r="A112">
        <v>111</v>
      </c>
      <c r="C112" s="3">
        <v>2</v>
      </c>
    </row>
    <row r="113" spans="1:5" x14ac:dyDescent="0.25">
      <c r="A113">
        <v>112</v>
      </c>
      <c r="C113" s="3">
        <v>2</v>
      </c>
    </row>
    <row r="114" spans="1:5" x14ac:dyDescent="0.25">
      <c r="A114">
        <v>113</v>
      </c>
      <c r="C114" s="3">
        <v>2</v>
      </c>
    </row>
    <row r="115" spans="1:5" x14ac:dyDescent="0.25">
      <c r="A115">
        <v>114</v>
      </c>
      <c r="B115" s="2">
        <v>1</v>
      </c>
      <c r="C115" s="3">
        <v>2</v>
      </c>
    </row>
    <row r="116" spans="1:5" x14ac:dyDescent="0.25">
      <c r="A116">
        <v>115</v>
      </c>
      <c r="B116" s="2">
        <v>1</v>
      </c>
      <c r="C116" s="3">
        <v>2</v>
      </c>
    </row>
    <row r="117" spans="1:5" x14ac:dyDescent="0.25">
      <c r="A117">
        <v>116</v>
      </c>
      <c r="B117" s="2">
        <v>1</v>
      </c>
      <c r="C117" s="3">
        <v>2</v>
      </c>
    </row>
    <row r="118" spans="1:5" x14ac:dyDescent="0.25">
      <c r="A118">
        <v>117</v>
      </c>
      <c r="B118" s="2">
        <v>1</v>
      </c>
    </row>
    <row r="119" spans="1:5" x14ac:dyDescent="0.25">
      <c r="A119">
        <v>118</v>
      </c>
      <c r="B119" s="2">
        <v>1</v>
      </c>
    </row>
    <row r="120" spans="1:5" x14ac:dyDescent="0.25">
      <c r="A120">
        <v>119</v>
      </c>
      <c r="B120" s="2">
        <v>1</v>
      </c>
    </row>
    <row r="121" spans="1:5" x14ac:dyDescent="0.25">
      <c r="A121">
        <v>120</v>
      </c>
      <c r="B121" s="2">
        <v>1</v>
      </c>
      <c r="D121" s="4">
        <v>3</v>
      </c>
      <c r="E121" s="5">
        <v>4</v>
      </c>
    </row>
    <row r="122" spans="1:5" x14ac:dyDescent="0.25">
      <c r="A122">
        <v>121</v>
      </c>
      <c r="D122" s="4">
        <v>3</v>
      </c>
      <c r="E122" s="5">
        <v>4</v>
      </c>
    </row>
    <row r="123" spans="1:5" x14ac:dyDescent="0.25">
      <c r="A123">
        <v>122</v>
      </c>
      <c r="D123" s="4">
        <v>3</v>
      </c>
      <c r="E123" s="5">
        <v>4</v>
      </c>
    </row>
    <row r="124" spans="1:5" x14ac:dyDescent="0.25">
      <c r="A124">
        <v>123</v>
      </c>
      <c r="D124" s="4">
        <v>3</v>
      </c>
      <c r="E124" s="5">
        <v>4</v>
      </c>
    </row>
    <row r="125" spans="1:5" x14ac:dyDescent="0.25">
      <c r="A125">
        <v>124</v>
      </c>
      <c r="D125" s="4">
        <v>3</v>
      </c>
      <c r="E125" s="5">
        <v>4</v>
      </c>
    </row>
    <row r="126" spans="1:5" x14ac:dyDescent="0.25">
      <c r="A126">
        <v>125</v>
      </c>
      <c r="D126" s="4">
        <v>3</v>
      </c>
      <c r="E126" s="5">
        <v>4</v>
      </c>
    </row>
    <row r="127" spans="1:5" x14ac:dyDescent="0.25">
      <c r="A127">
        <v>126</v>
      </c>
      <c r="D127" s="4">
        <v>3</v>
      </c>
      <c r="E127" s="5">
        <v>4</v>
      </c>
    </row>
    <row r="128" spans="1:5" x14ac:dyDescent="0.25">
      <c r="A128">
        <v>127</v>
      </c>
      <c r="E128" s="5">
        <v>4</v>
      </c>
    </row>
    <row r="129" spans="1:5" x14ac:dyDescent="0.25">
      <c r="A129">
        <v>128</v>
      </c>
      <c r="E129" s="5">
        <v>4</v>
      </c>
    </row>
    <row r="130" spans="1:5" x14ac:dyDescent="0.25">
      <c r="A130">
        <v>129</v>
      </c>
      <c r="C130" s="3">
        <v>2</v>
      </c>
    </row>
    <row r="131" spans="1:5" x14ac:dyDescent="0.25">
      <c r="A131">
        <v>130</v>
      </c>
      <c r="C131" s="3">
        <v>2</v>
      </c>
    </row>
    <row r="132" spans="1:5" x14ac:dyDescent="0.25">
      <c r="A132">
        <v>131</v>
      </c>
      <c r="C132" s="3">
        <v>2</v>
      </c>
    </row>
    <row r="133" spans="1:5" x14ac:dyDescent="0.25">
      <c r="A133">
        <v>132</v>
      </c>
      <c r="C133" s="3">
        <v>2</v>
      </c>
    </row>
    <row r="134" spans="1:5" x14ac:dyDescent="0.25">
      <c r="A134">
        <v>133</v>
      </c>
      <c r="C134" s="3">
        <v>2</v>
      </c>
    </row>
    <row r="135" spans="1:5" x14ac:dyDescent="0.25">
      <c r="A135">
        <v>134</v>
      </c>
      <c r="C135" s="3">
        <v>2</v>
      </c>
    </row>
    <row r="136" spans="1:5" x14ac:dyDescent="0.25">
      <c r="A136">
        <v>135</v>
      </c>
      <c r="C136" s="3">
        <v>2</v>
      </c>
    </row>
    <row r="137" spans="1:5" x14ac:dyDescent="0.25">
      <c r="A137">
        <v>136</v>
      </c>
      <c r="B137" s="2">
        <v>1</v>
      </c>
      <c r="C137" s="3">
        <v>2</v>
      </c>
    </row>
    <row r="138" spans="1:5" x14ac:dyDescent="0.25">
      <c r="A138">
        <v>137</v>
      </c>
      <c r="B138" s="2">
        <v>1</v>
      </c>
      <c r="C138" s="3">
        <v>2</v>
      </c>
    </row>
    <row r="139" spans="1:5" x14ac:dyDescent="0.25">
      <c r="A139">
        <v>138</v>
      </c>
      <c r="B139" s="2">
        <v>1</v>
      </c>
    </row>
    <row r="140" spans="1:5" x14ac:dyDescent="0.25">
      <c r="A140">
        <v>139</v>
      </c>
      <c r="B140" s="2">
        <v>1</v>
      </c>
    </row>
    <row r="141" spans="1:5" x14ac:dyDescent="0.25">
      <c r="A141">
        <v>140</v>
      </c>
      <c r="B141" s="2">
        <v>1</v>
      </c>
    </row>
    <row r="142" spans="1:5" x14ac:dyDescent="0.25">
      <c r="A142">
        <v>141</v>
      </c>
      <c r="B142" s="2">
        <v>1</v>
      </c>
      <c r="E142" s="5">
        <v>4</v>
      </c>
    </row>
    <row r="143" spans="1:5" x14ac:dyDescent="0.25">
      <c r="A143">
        <v>142</v>
      </c>
      <c r="B143" s="2">
        <v>1</v>
      </c>
      <c r="E143" s="5">
        <v>4</v>
      </c>
    </row>
    <row r="144" spans="1:5" x14ac:dyDescent="0.25">
      <c r="A144">
        <v>143</v>
      </c>
      <c r="E144" s="5">
        <v>4</v>
      </c>
    </row>
    <row r="145" spans="1:5" x14ac:dyDescent="0.25">
      <c r="A145">
        <v>144</v>
      </c>
      <c r="D145" s="4">
        <v>3</v>
      </c>
      <c r="E145" s="5">
        <v>4</v>
      </c>
    </row>
    <row r="146" spans="1:5" x14ac:dyDescent="0.25">
      <c r="A146">
        <v>145</v>
      </c>
      <c r="D146" s="4">
        <v>3</v>
      </c>
      <c r="E146" s="5">
        <v>4</v>
      </c>
    </row>
    <row r="147" spans="1:5" x14ac:dyDescent="0.25">
      <c r="A147">
        <v>146</v>
      </c>
      <c r="D147" s="4">
        <v>3</v>
      </c>
      <c r="E147" s="5">
        <v>4</v>
      </c>
    </row>
    <row r="148" spans="1:5" x14ac:dyDescent="0.25">
      <c r="A148">
        <v>147</v>
      </c>
      <c r="D148" s="4">
        <v>3</v>
      </c>
      <c r="E148" s="5">
        <v>4</v>
      </c>
    </row>
    <row r="149" spans="1:5" x14ac:dyDescent="0.25">
      <c r="A149">
        <v>148</v>
      </c>
      <c r="D149" s="4">
        <v>3</v>
      </c>
      <c r="E149" s="5">
        <v>4</v>
      </c>
    </row>
    <row r="150" spans="1:5" x14ac:dyDescent="0.25">
      <c r="A150">
        <v>149</v>
      </c>
      <c r="C150" s="3">
        <v>2</v>
      </c>
      <c r="D150" s="4">
        <v>3</v>
      </c>
      <c r="E150" s="5">
        <v>4</v>
      </c>
    </row>
    <row r="151" spans="1:5" x14ac:dyDescent="0.25">
      <c r="A151">
        <v>150</v>
      </c>
      <c r="C151" s="3">
        <v>2</v>
      </c>
      <c r="D151" s="4">
        <v>3</v>
      </c>
    </row>
    <row r="152" spans="1:5" x14ac:dyDescent="0.25">
      <c r="A152">
        <v>151</v>
      </c>
      <c r="C152" s="3">
        <v>2</v>
      </c>
      <c r="D152" s="4">
        <v>3</v>
      </c>
    </row>
    <row r="153" spans="1:5" x14ac:dyDescent="0.25">
      <c r="A153">
        <v>152</v>
      </c>
      <c r="C153" s="3">
        <v>2</v>
      </c>
      <c r="D153" s="4">
        <v>3</v>
      </c>
    </row>
    <row r="154" spans="1:5" x14ac:dyDescent="0.25">
      <c r="A154">
        <v>153</v>
      </c>
      <c r="C154" s="3">
        <v>2</v>
      </c>
      <c r="D154" s="4">
        <v>3</v>
      </c>
    </row>
    <row r="155" spans="1:5" x14ac:dyDescent="0.25">
      <c r="A155">
        <v>154</v>
      </c>
      <c r="C155" s="3">
        <v>2</v>
      </c>
    </row>
    <row r="156" spans="1:5" x14ac:dyDescent="0.25">
      <c r="A156">
        <v>155</v>
      </c>
      <c r="C156" s="3">
        <v>2</v>
      </c>
    </row>
    <row r="157" spans="1:5" x14ac:dyDescent="0.25">
      <c r="A157">
        <v>156</v>
      </c>
      <c r="B157" s="2">
        <v>1</v>
      </c>
      <c r="C157" s="3">
        <v>2</v>
      </c>
    </row>
    <row r="158" spans="1:5" x14ac:dyDescent="0.25">
      <c r="A158">
        <v>157</v>
      </c>
      <c r="B158" s="2">
        <v>1</v>
      </c>
      <c r="C158" s="3">
        <v>2</v>
      </c>
    </row>
    <row r="159" spans="1:5" x14ac:dyDescent="0.25">
      <c r="A159">
        <v>158</v>
      </c>
      <c r="B159" s="2">
        <v>1</v>
      </c>
      <c r="C159" s="3">
        <v>2</v>
      </c>
    </row>
    <row r="160" spans="1:5" x14ac:dyDescent="0.25">
      <c r="A160">
        <v>159</v>
      </c>
      <c r="B160" s="2">
        <v>1</v>
      </c>
    </row>
    <row r="161" spans="1:6" x14ac:dyDescent="0.25">
      <c r="A161">
        <v>160</v>
      </c>
      <c r="B161" s="2">
        <v>1</v>
      </c>
    </row>
    <row r="162" spans="1:6" x14ac:dyDescent="0.25">
      <c r="A162">
        <v>161</v>
      </c>
      <c r="B162" s="2">
        <v>1</v>
      </c>
    </row>
    <row r="163" spans="1:6" x14ac:dyDescent="0.25">
      <c r="A163">
        <v>162</v>
      </c>
      <c r="B163" s="2">
        <v>1</v>
      </c>
    </row>
    <row r="164" spans="1:6" x14ac:dyDescent="0.25">
      <c r="A164">
        <v>163</v>
      </c>
      <c r="B164" s="2">
        <v>1</v>
      </c>
    </row>
    <row r="165" spans="1:6" x14ac:dyDescent="0.25">
      <c r="A165">
        <v>164</v>
      </c>
      <c r="B165" s="2">
        <v>1</v>
      </c>
    </row>
    <row r="166" spans="1:6" x14ac:dyDescent="0.25">
      <c r="A166">
        <v>165</v>
      </c>
      <c r="B166" s="2">
        <v>1</v>
      </c>
    </row>
    <row r="167" spans="1:6" x14ac:dyDescent="0.25">
      <c r="A167">
        <v>166</v>
      </c>
      <c r="E167" s="5">
        <v>4</v>
      </c>
    </row>
    <row r="168" spans="1:6" x14ac:dyDescent="0.25">
      <c r="A168">
        <v>167</v>
      </c>
      <c r="D168" s="4">
        <v>3</v>
      </c>
      <c r="E168" s="5">
        <v>4</v>
      </c>
    </row>
    <row r="169" spans="1:6" x14ac:dyDescent="0.25">
      <c r="A169">
        <v>168</v>
      </c>
      <c r="D169" s="4">
        <v>3</v>
      </c>
      <c r="E169" s="5">
        <v>4</v>
      </c>
    </row>
    <row r="170" spans="1:6" x14ac:dyDescent="0.25">
      <c r="A170">
        <v>169</v>
      </c>
      <c r="C170" s="3">
        <v>2</v>
      </c>
      <c r="D170" s="4">
        <v>3</v>
      </c>
      <c r="E170" s="5">
        <v>4</v>
      </c>
    </row>
    <row r="171" spans="1:6" x14ac:dyDescent="0.25">
      <c r="A171">
        <v>170</v>
      </c>
      <c r="C171" s="3">
        <v>2</v>
      </c>
      <c r="D171" s="4">
        <v>3</v>
      </c>
      <c r="E171" s="5">
        <v>4</v>
      </c>
    </row>
    <row r="172" spans="1:6" x14ac:dyDescent="0.25">
      <c r="A172">
        <v>171</v>
      </c>
      <c r="C172" s="3">
        <v>2</v>
      </c>
      <c r="D172" s="4">
        <v>3</v>
      </c>
      <c r="E172" s="5">
        <v>4</v>
      </c>
      <c r="F172" t="s">
        <v>22</v>
      </c>
    </row>
    <row r="173" spans="1:6" x14ac:dyDescent="0.25">
      <c r="A173">
        <v>172</v>
      </c>
    </row>
    <row r="174" spans="1:6" x14ac:dyDescent="0.25">
      <c r="A174">
        <v>173</v>
      </c>
    </row>
    <row r="175" spans="1:6" x14ac:dyDescent="0.25">
      <c r="A175">
        <v>174</v>
      </c>
      <c r="F175" t="s">
        <v>22</v>
      </c>
    </row>
    <row r="176" spans="1:6" x14ac:dyDescent="0.25">
      <c r="A176">
        <v>175</v>
      </c>
      <c r="C176" s="3">
        <v>2</v>
      </c>
    </row>
    <row r="177" spans="1:5" x14ac:dyDescent="0.25">
      <c r="A177">
        <v>176</v>
      </c>
      <c r="C177" s="3">
        <v>2</v>
      </c>
    </row>
    <row r="178" spans="1:5" x14ac:dyDescent="0.25">
      <c r="A178">
        <v>177</v>
      </c>
      <c r="C178" s="3">
        <v>2</v>
      </c>
    </row>
    <row r="179" spans="1:5" x14ac:dyDescent="0.25">
      <c r="A179">
        <v>178</v>
      </c>
      <c r="C179" s="3">
        <v>2</v>
      </c>
    </row>
    <row r="180" spans="1:5" x14ac:dyDescent="0.25">
      <c r="A180">
        <v>179</v>
      </c>
      <c r="C180" s="3">
        <v>2</v>
      </c>
    </row>
    <row r="181" spans="1:5" x14ac:dyDescent="0.25">
      <c r="A181">
        <v>180</v>
      </c>
      <c r="C181" s="3">
        <v>2</v>
      </c>
    </row>
    <row r="182" spans="1:5" x14ac:dyDescent="0.25">
      <c r="A182">
        <v>181</v>
      </c>
      <c r="C182" s="3">
        <v>2</v>
      </c>
    </row>
    <row r="183" spans="1:5" x14ac:dyDescent="0.25">
      <c r="A183">
        <v>182</v>
      </c>
      <c r="C183" s="3">
        <v>2</v>
      </c>
    </row>
    <row r="184" spans="1:5" x14ac:dyDescent="0.25">
      <c r="A184">
        <v>183</v>
      </c>
      <c r="C184" s="3">
        <v>2</v>
      </c>
    </row>
    <row r="185" spans="1:5" x14ac:dyDescent="0.25">
      <c r="A185">
        <v>184</v>
      </c>
      <c r="B185" s="2">
        <v>1</v>
      </c>
      <c r="C185" s="3">
        <v>2</v>
      </c>
    </row>
    <row r="186" spans="1:5" x14ac:dyDescent="0.25">
      <c r="A186">
        <v>185</v>
      </c>
      <c r="B186" s="2">
        <v>1</v>
      </c>
      <c r="C186" s="3">
        <v>2</v>
      </c>
    </row>
    <row r="187" spans="1:5" x14ac:dyDescent="0.25">
      <c r="A187">
        <v>186</v>
      </c>
      <c r="B187" s="2">
        <v>1</v>
      </c>
      <c r="C187" s="3">
        <v>2</v>
      </c>
    </row>
    <row r="188" spans="1:5" x14ac:dyDescent="0.25">
      <c r="A188">
        <v>187</v>
      </c>
      <c r="B188" s="2">
        <v>1</v>
      </c>
    </row>
    <row r="189" spans="1:5" x14ac:dyDescent="0.25">
      <c r="A189">
        <v>188</v>
      </c>
      <c r="B189" s="2">
        <v>1</v>
      </c>
    </row>
    <row r="190" spans="1:5" x14ac:dyDescent="0.25">
      <c r="A190">
        <v>189</v>
      </c>
      <c r="B190" s="2">
        <v>1</v>
      </c>
      <c r="D190" s="4">
        <v>3</v>
      </c>
      <c r="E190" s="5">
        <v>4</v>
      </c>
    </row>
    <row r="191" spans="1:5" x14ac:dyDescent="0.25">
      <c r="A191">
        <v>190</v>
      </c>
      <c r="B191" s="2">
        <v>1</v>
      </c>
      <c r="D191" s="4">
        <v>3</v>
      </c>
      <c r="E191" s="5">
        <v>4</v>
      </c>
    </row>
    <row r="192" spans="1:5" x14ac:dyDescent="0.25">
      <c r="A192">
        <v>191</v>
      </c>
      <c r="B192" s="2">
        <v>1</v>
      </c>
      <c r="D192" s="4">
        <v>3</v>
      </c>
      <c r="E192" s="5">
        <v>4</v>
      </c>
    </row>
    <row r="193" spans="1:5" x14ac:dyDescent="0.25">
      <c r="A193">
        <v>192</v>
      </c>
      <c r="B193" s="2">
        <v>1</v>
      </c>
      <c r="D193" s="4">
        <v>3</v>
      </c>
      <c r="E193" s="5">
        <v>4</v>
      </c>
    </row>
    <row r="194" spans="1:5" x14ac:dyDescent="0.25">
      <c r="A194">
        <v>193</v>
      </c>
      <c r="B194" s="2">
        <v>1</v>
      </c>
      <c r="D194" s="4">
        <v>3</v>
      </c>
      <c r="E194" s="5">
        <v>4</v>
      </c>
    </row>
    <row r="195" spans="1:5" x14ac:dyDescent="0.25">
      <c r="A195">
        <v>194</v>
      </c>
      <c r="D195" s="4">
        <v>3</v>
      </c>
      <c r="E195" s="5">
        <v>4</v>
      </c>
    </row>
    <row r="196" spans="1:5" x14ac:dyDescent="0.25">
      <c r="A196">
        <v>195</v>
      </c>
      <c r="D196" s="4">
        <v>3</v>
      </c>
      <c r="E196" s="5">
        <v>4</v>
      </c>
    </row>
    <row r="197" spans="1:5" x14ac:dyDescent="0.25">
      <c r="A197">
        <v>196</v>
      </c>
      <c r="D197" s="4">
        <v>3</v>
      </c>
      <c r="E197" s="5">
        <v>4</v>
      </c>
    </row>
    <row r="198" spans="1:5" x14ac:dyDescent="0.25">
      <c r="A198">
        <v>197</v>
      </c>
      <c r="D198" s="4">
        <v>3</v>
      </c>
      <c r="E198" s="5">
        <v>4</v>
      </c>
    </row>
    <row r="199" spans="1:5" x14ac:dyDescent="0.25">
      <c r="A199">
        <v>198</v>
      </c>
      <c r="D199" s="4">
        <v>3</v>
      </c>
      <c r="E199" s="5">
        <v>4</v>
      </c>
    </row>
    <row r="200" spans="1:5" x14ac:dyDescent="0.25">
      <c r="A200">
        <v>199</v>
      </c>
      <c r="D200" s="4">
        <v>3</v>
      </c>
    </row>
    <row r="201" spans="1:5" x14ac:dyDescent="0.25">
      <c r="A201">
        <v>200</v>
      </c>
      <c r="D201" s="4">
        <v>3</v>
      </c>
    </row>
    <row r="202" spans="1:5" x14ac:dyDescent="0.25">
      <c r="A202">
        <v>201</v>
      </c>
    </row>
    <row r="203" spans="1:5" x14ac:dyDescent="0.25">
      <c r="A203">
        <v>202</v>
      </c>
    </row>
    <row r="204" spans="1:5" x14ac:dyDescent="0.25">
      <c r="A204">
        <v>203</v>
      </c>
      <c r="C204" s="3">
        <v>2</v>
      </c>
    </row>
    <row r="205" spans="1:5" x14ac:dyDescent="0.25">
      <c r="A205">
        <v>204</v>
      </c>
      <c r="C205" s="3">
        <v>2</v>
      </c>
    </row>
    <row r="206" spans="1:5" x14ac:dyDescent="0.25">
      <c r="A206">
        <v>205</v>
      </c>
      <c r="C206" s="3">
        <v>2</v>
      </c>
    </row>
    <row r="207" spans="1:5" x14ac:dyDescent="0.25">
      <c r="A207">
        <v>206</v>
      </c>
      <c r="C207" s="3">
        <v>2</v>
      </c>
    </row>
    <row r="208" spans="1:5" x14ac:dyDescent="0.25">
      <c r="A208">
        <v>207</v>
      </c>
      <c r="B208" s="2">
        <v>1</v>
      </c>
      <c r="C208" s="3">
        <v>2</v>
      </c>
    </row>
    <row r="209" spans="1:5" x14ac:dyDescent="0.25">
      <c r="A209">
        <v>208</v>
      </c>
      <c r="B209" s="2">
        <v>1</v>
      </c>
      <c r="C209" s="3">
        <v>2</v>
      </c>
    </row>
    <row r="210" spans="1:5" x14ac:dyDescent="0.25">
      <c r="A210">
        <v>209</v>
      </c>
      <c r="B210" s="2">
        <v>1</v>
      </c>
      <c r="C210" s="3">
        <v>2</v>
      </c>
    </row>
    <row r="211" spans="1:5" x14ac:dyDescent="0.25">
      <c r="A211">
        <v>210</v>
      </c>
      <c r="B211" s="2">
        <v>1</v>
      </c>
      <c r="C211" s="3">
        <v>2</v>
      </c>
    </row>
    <row r="212" spans="1:5" x14ac:dyDescent="0.25">
      <c r="A212">
        <v>211</v>
      </c>
      <c r="B212" s="2">
        <v>1</v>
      </c>
      <c r="C212" s="3">
        <v>2</v>
      </c>
    </row>
    <row r="213" spans="1:5" x14ac:dyDescent="0.25">
      <c r="A213">
        <v>212</v>
      </c>
      <c r="B213" s="2">
        <v>1</v>
      </c>
      <c r="C213" s="3">
        <v>2</v>
      </c>
      <c r="E213" s="5">
        <v>4</v>
      </c>
    </row>
    <row r="214" spans="1:5" x14ac:dyDescent="0.25">
      <c r="A214">
        <v>213</v>
      </c>
      <c r="B214" s="2">
        <v>1</v>
      </c>
      <c r="C214" s="3">
        <v>2</v>
      </c>
      <c r="D214" s="4">
        <v>3</v>
      </c>
      <c r="E214" s="5">
        <v>4</v>
      </c>
    </row>
    <row r="215" spans="1:5" x14ac:dyDescent="0.25">
      <c r="A215">
        <v>214</v>
      </c>
      <c r="B215" s="2">
        <v>1</v>
      </c>
      <c r="D215" s="4">
        <v>3</v>
      </c>
      <c r="E215" s="5">
        <v>4</v>
      </c>
    </row>
    <row r="216" spans="1:5" x14ac:dyDescent="0.25">
      <c r="A216">
        <v>215</v>
      </c>
      <c r="B216" s="2">
        <v>1</v>
      </c>
      <c r="D216" s="4">
        <v>3</v>
      </c>
      <c r="E216" s="5">
        <v>4</v>
      </c>
    </row>
    <row r="217" spans="1:5" x14ac:dyDescent="0.25">
      <c r="A217">
        <v>216</v>
      </c>
      <c r="D217" s="4">
        <v>3</v>
      </c>
      <c r="E217" s="5">
        <v>4</v>
      </c>
    </row>
    <row r="218" spans="1:5" x14ac:dyDescent="0.25">
      <c r="A218">
        <v>217</v>
      </c>
      <c r="D218" s="4">
        <v>3</v>
      </c>
      <c r="E218" s="5">
        <v>4</v>
      </c>
    </row>
    <row r="219" spans="1:5" x14ac:dyDescent="0.25">
      <c r="A219">
        <v>218</v>
      </c>
      <c r="D219" s="4">
        <v>3</v>
      </c>
      <c r="E219" s="5">
        <v>4</v>
      </c>
    </row>
    <row r="220" spans="1:5" x14ac:dyDescent="0.25">
      <c r="A220">
        <v>219</v>
      </c>
      <c r="D220" s="4">
        <v>3</v>
      </c>
      <c r="E220" s="5">
        <v>4</v>
      </c>
    </row>
    <row r="221" spans="1:5" x14ac:dyDescent="0.25">
      <c r="A221">
        <v>220</v>
      </c>
      <c r="D221" s="4">
        <v>3</v>
      </c>
      <c r="E221" s="5">
        <v>4</v>
      </c>
    </row>
    <row r="222" spans="1:5" x14ac:dyDescent="0.25">
      <c r="A222">
        <v>221</v>
      </c>
      <c r="D222" s="4">
        <v>3</v>
      </c>
      <c r="E222" s="5">
        <v>4</v>
      </c>
    </row>
    <row r="223" spans="1:5" x14ac:dyDescent="0.25">
      <c r="A223">
        <v>222</v>
      </c>
      <c r="D223" s="4">
        <v>3</v>
      </c>
    </row>
    <row r="224" spans="1:5" x14ac:dyDescent="0.25">
      <c r="A224">
        <v>223</v>
      </c>
    </row>
    <row r="225" spans="1:5" x14ac:dyDescent="0.25">
      <c r="A225">
        <v>224</v>
      </c>
    </row>
    <row r="226" spans="1:5" x14ac:dyDescent="0.25">
      <c r="A226">
        <v>225</v>
      </c>
    </row>
    <row r="227" spans="1:5" x14ac:dyDescent="0.25">
      <c r="A227">
        <v>226</v>
      </c>
      <c r="C227" s="3">
        <v>2</v>
      </c>
    </row>
    <row r="228" spans="1:5" x14ac:dyDescent="0.25">
      <c r="A228">
        <v>227</v>
      </c>
      <c r="C228" s="3">
        <v>2</v>
      </c>
    </row>
    <row r="229" spans="1:5" x14ac:dyDescent="0.25">
      <c r="A229">
        <v>228</v>
      </c>
      <c r="C229" s="3">
        <v>2</v>
      </c>
    </row>
    <row r="230" spans="1:5" x14ac:dyDescent="0.25">
      <c r="A230">
        <v>229</v>
      </c>
      <c r="B230" s="2">
        <v>1</v>
      </c>
      <c r="C230" s="3">
        <v>2</v>
      </c>
    </row>
    <row r="231" spans="1:5" x14ac:dyDescent="0.25">
      <c r="A231">
        <v>230</v>
      </c>
      <c r="B231" s="2">
        <v>1</v>
      </c>
      <c r="C231" s="3">
        <v>2</v>
      </c>
    </row>
    <row r="232" spans="1:5" x14ac:dyDescent="0.25">
      <c r="A232">
        <v>231</v>
      </c>
      <c r="B232" s="2">
        <v>1</v>
      </c>
      <c r="C232" s="3">
        <v>2</v>
      </c>
    </row>
    <row r="233" spans="1:5" x14ac:dyDescent="0.25">
      <c r="A233">
        <v>232</v>
      </c>
      <c r="B233" s="2">
        <v>1</v>
      </c>
      <c r="C233" s="3">
        <v>2</v>
      </c>
    </row>
    <row r="234" spans="1:5" x14ac:dyDescent="0.25">
      <c r="A234">
        <v>233</v>
      </c>
      <c r="B234" s="2">
        <v>1</v>
      </c>
      <c r="C234" s="3">
        <v>2</v>
      </c>
    </row>
    <row r="235" spans="1:5" x14ac:dyDescent="0.25">
      <c r="A235">
        <v>234</v>
      </c>
      <c r="B235" s="2">
        <v>1</v>
      </c>
      <c r="C235" s="3">
        <v>2</v>
      </c>
    </row>
    <row r="236" spans="1:5" x14ac:dyDescent="0.25">
      <c r="A236">
        <v>235</v>
      </c>
      <c r="B236" s="2">
        <v>1</v>
      </c>
    </row>
    <row r="237" spans="1:5" x14ac:dyDescent="0.25">
      <c r="A237">
        <v>236</v>
      </c>
      <c r="B237" s="2">
        <v>1</v>
      </c>
    </row>
    <row r="238" spans="1:5" x14ac:dyDescent="0.25">
      <c r="A238">
        <v>237</v>
      </c>
      <c r="B238" s="2">
        <v>1</v>
      </c>
      <c r="E238" s="5">
        <v>4</v>
      </c>
    </row>
    <row r="239" spans="1:5" x14ac:dyDescent="0.25">
      <c r="A239">
        <v>238</v>
      </c>
      <c r="B239" s="2">
        <v>1</v>
      </c>
      <c r="E239" s="5">
        <v>4</v>
      </c>
    </row>
    <row r="240" spans="1:5" x14ac:dyDescent="0.25">
      <c r="A240">
        <v>239</v>
      </c>
      <c r="B240" s="2">
        <v>1</v>
      </c>
      <c r="E240" s="5">
        <v>4</v>
      </c>
    </row>
    <row r="241" spans="1:5" x14ac:dyDescent="0.25">
      <c r="A241">
        <v>240</v>
      </c>
      <c r="D241" s="4">
        <v>3</v>
      </c>
      <c r="E241" s="5">
        <v>4</v>
      </c>
    </row>
    <row r="242" spans="1:5" x14ac:dyDescent="0.25">
      <c r="A242">
        <v>241</v>
      </c>
      <c r="D242" s="4">
        <v>3</v>
      </c>
      <c r="E242" s="5">
        <v>4</v>
      </c>
    </row>
    <row r="243" spans="1:5" x14ac:dyDescent="0.25">
      <c r="A243">
        <v>242</v>
      </c>
      <c r="D243" s="4">
        <v>3</v>
      </c>
      <c r="E243" s="5">
        <v>4</v>
      </c>
    </row>
    <row r="244" spans="1:5" x14ac:dyDescent="0.25">
      <c r="A244">
        <v>243</v>
      </c>
      <c r="D244" s="4">
        <v>3</v>
      </c>
      <c r="E244" s="5">
        <v>4</v>
      </c>
    </row>
    <row r="245" spans="1:5" x14ac:dyDescent="0.25">
      <c r="A245">
        <v>244</v>
      </c>
      <c r="D245" s="4">
        <v>3</v>
      </c>
      <c r="E245" s="5">
        <v>4</v>
      </c>
    </row>
    <row r="246" spans="1:5" x14ac:dyDescent="0.25">
      <c r="A246">
        <v>245</v>
      </c>
      <c r="D246" s="4">
        <v>3</v>
      </c>
      <c r="E246" s="5">
        <v>4</v>
      </c>
    </row>
    <row r="247" spans="1:5" x14ac:dyDescent="0.25">
      <c r="A247">
        <v>246</v>
      </c>
      <c r="D247" s="4">
        <v>3</v>
      </c>
      <c r="E247" s="5">
        <v>4</v>
      </c>
    </row>
    <row r="248" spans="1:5" x14ac:dyDescent="0.25">
      <c r="A248">
        <v>247</v>
      </c>
      <c r="C248" s="3">
        <v>2</v>
      </c>
      <c r="D248" s="4">
        <v>3</v>
      </c>
      <c r="E248" s="5">
        <v>4</v>
      </c>
    </row>
    <row r="249" spans="1:5" x14ac:dyDescent="0.25">
      <c r="A249">
        <v>248</v>
      </c>
      <c r="C249" s="3">
        <v>2</v>
      </c>
      <c r="D249" s="4">
        <v>3</v>
      </c>
    </row>
    <row r="250" spans="1:5" x14ac:dyDescent="0.25">
      <c r="A250">
        <v>249</v>
      </c>
      <c r="C250" s="3">
        <v>2</v>
      </c>
      <c r="D250" s="4">
        <v>3</v>
      </c>
    </row>
    <row r="251" spans="1:5" x14ac:dyDescent="0.25">
      <c r="A251">
        <v>250</v>
      </c>
      <c r="C251" s="3">
        <v>2</v>
      </c>
    </row>
    <row r="252" spans="1:5" x14ac:dyDescent="0.25">
      <c r="A252">
        <v>251</v>
      </c>
      <c r="C252" s="3">
        <v>2</v>
      </c>
    </row>
    <row r="253" spans="1:5" x14ac:dyDescent="0.25">
      <c r="A253">
        <v>252</v>
      </c>
      <c r="C253" s="3">
        <v>2</v>
      </c>
    </row>
    <row r="254" spans="1:5" x14ac:dyDescent="0.25">
      <c r="A254">
        <v>253</v>
      </c>
      <c r="C254" s="3">
        <v>2</v>
      </c>
    </row>
    <row r="255" spans="1:5" x14ac:dyDescent="0.25">
      <c r="A255">
        <v>254</v>
      </c>
      <c r="B255" s="2">
        <v>1</v>
      </c>
      <c r="C255" s="3">
        <v>2</v>
      </c>
    </row>
    <row r="256" spans="1:5" x14ac:dyDescent="0.25">
      <c r="A256">
        <v>255</v>
      </c>
      <c r="B256" s="2">
        <v>1</v>
      </c>
      <c r="C256" s="3">
        <v>2</v>
      </c>
    </row>
    <row r="257" spans="1:5" x14ac:dyDescent="0.25">
      <c r="A257">
        <v>256</v>
      </c>
      <c r="B257" s="2">
        <v>1</v>
      </c>
      <c r="C257" s="3">
        <v>2</v>
      </c>
    </row>
    <row r="258" spans="1:5" x14ac:dyDescent="0.25">
      <c r="A258">
        <v>257</v>
      </c>
      <c r="B258" s="2">
        <v>1</v>
      </c>
    </row>
    <row r="259" spans="1:5" x14ac:dyDescent="0.25">
      <c r="A259">
        <v>258</v>
      </c>
      <c r="B259" s="2">
        <v>1</v>
      </c>
    </row>
    <row r="260" spans="1:5" x14ac:dyDescent="0.25">
      <c r="A260">
        <v>259</v>
      </c>
      <c r="B260" s="2">
        <v>1</v>
      </c>
      <c r="E260" s="5">
        <v>4</v>
      </c>
    </row>
    <row r="261" spans="1:5" x14ac:dyDescent="0.25">
      <c r="A261">
        <v>260</v>
      </c>
      <c r="B261" s="2">
        <v>1</v>
      </c>
      <c r="D261" s="4">
        <v>3</v>
      </c>
      <c r="E261" s="5">
        <v>4</v>
      </c>
    </row>
    <row r="262" spans="1:5" x14ac:dyDescent="0.25">
      <c r="A262">
        <v>261</v>
      </c>
      <c r="B262" s="2">
        <v>1</v>
      </c>
      <c r="D262" s="4">
        <v>3</v>
      </c>
      <c r="E262" s="5">
        <v>4</v>
      </c>
    </row>
    <row r="263" spans="1:5" x14ac:dyDescent="0.25">
      <c r="A263">
        <v>262</v>
      </c>
      <c r="D263" s="4">
        <v>3</v>
      </c>
      <c r="E263" s="5">
        <v>4</v>
      </c>
    </row>
    <row r="264" spans="1:5" x14ac:dyDescent="0.25">
      <c r="A264">
        <v>263</v>
      </c>
      <c r="D264" s="4">
        <v>3</v>
      </c>
      <c r="E264" s="5">
        <v>4</v>
      </c>
    </row>
    <row r="265" spans="1:5" x14ac:dyDescent="0.25">
      <c r="A265">
        <v>264</v>
      </c>
      <c r="D265" s="4">
        <v>3</v>
      </c>
      <c r="E265" s="5">
        <v>4</v>
      </c>
    </row>
    <row r="266" spans="1:5" x14ac:dyDescent="0.25">
      <c r="A266">
        <v>265</v>
      </c>
      <c r="D266" s="4">
        <v>3</v>
      </c>
      <c r="E266" s="5">
        <v>4</v>
      </c>
    </row>
    <row r="267" spans="1:5" x14ac:dyDescent="0.25">
      <c r="A267">
        <v>266</v>
      </c>
      <c r="D267" s="4">
        <v>3</v>
      </c>
      <c r="E267" s="5">
        <v>4</v>
      </c>
    </row>
    <row r="268" spans="1:5" x14ac:dyDescent="0.25">
      <c r="A268">
        <v>267</v>
      </c>
      <c r="D268" s="4">
        <v>3</v>
      </c>
      <c r="E268" s="5">
        <v>4</v>
      </c>
    </row>
    <row r="269" spans="1:5" x14ac:dyDescent="0.25">
      <c r="A269">
        <v>268</v>
      </c>
      <c r="D269" s="4">
        <v>3</v>
      </c>
      <c r="E269" s="5">
        <v>4</v>
      </c>
    </row>
    <row r="270" spans="1:5" x14ac:dyDescent="0.25">
      <c r="A270">
        <v>269</v>
      </c>
      <c r="D270" s="4">
        <v>3</v>
      </c>
    </row>
    <row r="271" spans="1:5" x14ac:dyDescent="0.25">
      <c r="A271">
        <v>270</v>
      </c>
    </row>
    <row r="272" spans="1:5" x14ac:dyDescent="0.25">
      <c r="A272">
        <v>271</v>
      </c>
    </row>
    <row r="273" spans="1:5" x14ac:dyDescent="0.25">
      <c r="A273">
        <v>272</v>
      </c>
    </row>
    <row r="274" spans="1:5" x14ac:dyDescent="0.25">
      <c r="A274">
        <v>273</v>
      </c>
      <c r="C274" s="3">
        <v>2</v>
      </c>
    </row>
    <row r="275" spans="1:5" x14ac:dyDescent="0.25">
      <c r="A275">
        <v>274</v>
      </c>
      <c r="C275" s="3">
        <v>2</v>
      </c>
    </row>
    <row r="276" spans="1:5" x14ac:dyDescent="0.25">
      <c r="A276">
        <v>275</v>
      </c>
      <c r="C276" s="3">
        <v>2</v>
      </c>
    </row>
    <row r="277" spans="1:5" x14ac:dyDescent="0.25">
      <c r="A277">
        <v>276</v>
      </c>
      <c r="C277" s="3">
        <v>2</v>
      </c>
    </row>
    <row r="278" spans="1:5" x14ac:dyDescent="0.25">
      <c r="A278">
        <v>277</v>
      </c>
      <c r="B278" s="2">
        <v>1</v>
      </c>
      <c r="C278" s="3">
        <v>2</v>
      </c>
    </row>
    <row r="279" spans="1:5" x14ac:dyDescent="0.25">
      <c r="A279">
        <v>278</v>
      </c>
      <c r="B279" s="2">
        <v>1</v>
      </c>
      <c r="C279" s="3">
        <v>2</v>
      </c>
    </row>
    <row r="280" spans="1:5" x14ac:dyDescent="0.25">
      <c r="A280">
        <v>279</v>
      </c>
      <c r="B280" s="2">
        <v>1</v>
      </c>
      <c r="C280" s="3">
        <v>2</v>
      </c>
    </row>
    <row r="281" spans="1:5" x14ac:dyDescent="0.25">
      <c r="A281">
        <v>280</v>
      </c>
      <c r="B281" s="2">
        <v>1</v>
      </c>
      <c r="C281" s="3">
        <v>2</v>
      </c>
    </row>
    <row r="282" spans="1:5" x14ac:dyDescent="0.25">
      <c r="A282">
        <v>281</v>
      </c>
      <c r="B282" s="2">
        <v>1</v>
      </c>
    </row>
    <row r="283" spans="1:5" x14ac:dyDescent="0.25">
      <c r="A283">
        <v>282</v>
      </c>
      <c r="B283" s="2">
        <v>1</v>
      </c>
    </row>
    <row r="284" spans="1:5" x14ac:dyDescent="0.25">
      <c r="A284">
        <v>283</v>
      </c>
      <c r="B284" s="2">
        <v>1</v>
      </c>
      <c r="E284" s="5">
        <v>4</v>
      </c>
    </row>
    <row r="285" spans="1:5" x14ac:dyDescent="0.25">
      <c r="A285">
        <v>284</v>
      </c>
      <c r="B285" s="2">
        <v>1</v>
      </c>
      <c r="E285" s="5">
        <v>4</v>
      </c>
    </row>
    <row r="286" spans="1:5" x14ac:dyDescent="0.25">
      <c r="A286">
        <v>285</v>
      </c>
      <c r="E286" s="5">
        <v>4</v>
      </c>
    </row>
    <row r="287" spans="1:5" x14ac:dyDescent="0.25">
      <c r="A287">
        <v>286</v>
      </c>
      <c r="D287" s="4">
        <v>3</v>
      </c>
      <c r="E287" s="5">
        <v>4</v>
      </c>
    </row>
    <row r="288" spans="1:5" x14ac:dyDescent="0.25">
      <c r="A288">
        <v>287</v>
      </c>
      <c r="D288" s="4">
        <v>3</v>
      </c>
      <c r="E288" s="5">
        <v>4</v>
      </c>
    </row>
    <row r="289" spans="1:5" x14ac:dyDescent="0.25">
      <c r="A289">
        <v>288</v>
      </c>
      <c r="D289" s="4">
        <v>3</v>
      </c>
      <c r="E289" s="5">
        <v>4</v>
      </c>
    </row>
    <row r="290" spans="1:5" x14ac:dyDescent="0.25">
      <c r="A290">
        <v>289</v>
      </c>
      <c r="D290" s="4">
        <v>3</v>
      </c>
      <c r="E290" s="5">
        <v>4</v>
      </c>
    </row>
    <row r="291" spans="1:5" x14ac:dyDescent="0.25">
      <c r="A291">
        <v>290</v>
      </c>
      <c r="D291" s="4">
        <v>3</v>
      </c>
      <c r="E291" s="5">
        <v>4</v>
      </c>
    </row>
    <row r="292" spans="1:5" x14ac:dyDescent="0.25">
      <c r="A292">
        <v>291</v>
      </c>
      <c r="C292" s="3">
        <v>2</v>
      </c>
      <c r="D292" s="4">
        <v>3</v>
      </c>
      <c r="E292" s="5">
        <v>4</v>
      </c>
    </row>
    <row r="293" spans="1:5" x14ac:dyDescent="0.25">
      <c r="A293">
        <v>292</v>
      </c>
      <c r="C293" s="3">
        <v>2</v>
      </c>
      <c r="D293" s="4">
        <v>3</v>
      </c>
    </row>
    <row r="294" spans="1:5" x14ac:dyDescent="0.25">
      <c r="A294">
        <v>293</v>
      </c>
      <c r="C294" s="3">
        <v>2</v>
      </c>
      <c r="D294" s="4">
        <v>3</v>
      </c>
    </row>
    <row r="295" spans="1:5" x14ac:dyDescent="0.25">
      <c r="A295">
        <v>294</v>
      </c>
      <c r="C295" s="3">
        <v>2</v>
      </c>
    </row>
    <row r="296" spans="1:5" x14ac:dyDescent="0.25">
      <c r="A296">
        <v>295</v>
      </c>
      <c r="C296" s="3">
        <v>2</v>
      </c>
    </row>
    <row r="297" spans="1:5" x14ac:dyDescent="0.25">
      <c r="A297">
        <v>296</v>
      </c>
      <c r="C297" s="3">
        <v>2</v>
      </c>
    </row>
    <row r="298" spans="1:5" x14ac:dyDescent="0.25">
      <c r="A298">
        <v>297</v>
      </c>
      <c r="B298" s="2">
        <v>1</v>
      </c>
      <c r="C298" s="3">
        <v>2</v>
      </c>
    </row>
    <row r="299" spans="1:5" x14ac:dyDescent="0.25">
      <c r="A299">
        <v>298</v>
      </c>
      <c r="B299" s="2">
        <v>1</v>
      </c>
      <c r="C299" s="3">
        <v>2</v>
      </c>
    </row>
    <row r="300" spans="1:5" x14ac:dyDescent="0.25">
      <c r="A300">
        <v>299</v>
      </c>
      <c r="B300" s="2">
        <v>1</v>
      </c>
      <c r="C300" s="3">
        <v>2</v>
      </c>
    </row>
    <row r="301" spans="1:5" x14ac:dyDescent="0.25">
      <c r="A301">
        <v>300</v>
      </c>
      <c r="B301" s="2">
        <v>1</v>
      </c>
      <c r="C301" s="3">
        <v>2</v>
      </c>
    </row>
    <row r="302" spans="1:5" x14ac:dyDescent="0.25">
      <c r="A302">
        <v>301</v>
      </c>
      <c r="B302" s="2">
        <v>1</v>
      </c>
      <c r="C302" s="3">
        <v>2</v>
      </c>
    </row>
    <row r="303" spans="1:5" x14ac:dyDescent="0.25">
      <c r="A303">
        <v>302</v>
      </c>
      <c r="B303" s="2">
        <v>1</v>
      </c>
    </row>
    <row r="304" spans="1:5" x14ac:dyDescent="0.25">
      <c r="A304">
        <v>303</v>
      </c>
      <c r="B304" s="2">
        <v>1</v>
      </c>
      <c r="D304" s="4">
        <v>3</v>
      </c>
    </row>
    <row r="305" spans="1:5" x14ac:dyDescent="0.25">
      <c r="A305">
        <v>304</v>
      </c>
      <c r="B305" s="2">
        <v>1</v>
      </c>
      <c r="D305" s="4">
        <v>3</v>
      </c>
    </row>
    <row r="306" spans="1:5" x14ac:dyDescent="0.25">
      <c r="A306">
        <v>305</v>
      </c>
      <c r="B306" s="2">
        <v>1</v>
      </c>
      <c r="D306" s="4">
        <v>3</v>
      </c>
    </row>
    <row r="307" spans="1:5" x14ac:dyDescent="0.25">
      <c r="A307">
        <v>306</v>
      </c>
      <c r="D307" s="4">
        <v>3</v>
      </c>
      <c r="E307" s="5">
        <v>4</v>
      </c>
    </row>
    <row r="308" spans="1:5" x14ac:dyDescent="0.25">
      <c r="A308">
        <v>307</v>
      </c>
      <c r="D308" s="4">
        <v>3</v>
      </c>
      <c r="E308" s="5">
        <v>4</v>
      </c>
    </row>
    <row r="309" spans="1:5" x14ac:dyDescent="0.25">
      <c r="A309">
        <v>308</v>
      </c>
      <c r="D309" s="4">
        <v>3</v>
      </c>
      <c r="E309" s="5">
        <v>4</v>
      </c>
    </row>
    <row r="310" spans="1:5" x14ac:dyDescent="0.25">
      <c r="A310">
        <v>309</v>
      </c>
      <c r="D310" s="4">
        <v>3</v>
      </c>
      <c r="E310" s="5">
        <v>4</v>
      </c>
    </row>
    <row r="311" spans="1:5" x14ac:dyDescent="0.25">
      <c r="A311">
        <v>310</v>
      </c>
      <c r="D311" s="4">
        <v>3</v>
      </c>
      <c r="E311" s="5">
        <v>4</v>
      </c>
    </row>
    <row r="312" spans="1:5" x14ac:dyDescent="0.25">
      <c r="A312">
        <v>311</v>
      </c>
      <c r="D312" s="4">
        <v>3</v>
      </c>
      <c r="E312" s="5">
        <v>4</v>
      </c>
    </row>
    <row r="313" spans="1:5" x14ac:dyDescent="0.25">
      <c r="A313">
        <v>312</v>
      </c>
      <c r="D313" s="4">
        <v>3</v>
      </c>
      <c r="E313" s="5">
        <v>4</v>
      </c>
    </row>
    <row r="314" spans="1:5" x14ac:dyDescent="0.25">
      <c r="A314">
        <v>313</v>
      </c>
      <c r="E314" s="5">
        <v>4</v>
      </c>
    </row>
    <row r="315" spans="1:5" x14ac:dyDescent="0.25">
      <c r="A315">
        <v>314</v>
      </c>
    </row>
    <row r="316" spans="1:5" x14ac:dyDescent="0.25">
      <c r="A316">
        <v>315</v>
      </c>
    </row>
    <row r="317" spans="1:5" x14ac:dyDescent="0.25">
      <c r="A317">
        <v>316</v>
      </c>
    </row>
    <row r="318" spans="1:5" x14ac:dyDescent="0.25">
      <c r="A318">
        <v>317</v>
      </c>
      <c r="C318" s="3">
        <v>2</v>
      </c>
    </row>
    <row r="319" spans="1:5" x14ac:dyDescent="0.25">
      <c r="A319">
        <v>318</v>
      </c>
      <c r="C319" s="3">
        <v>2</v>
      </c>
    </row>
    <row r="320" spans="1:5" x14ac:dyDescent="0.25">
      <c r="A320">
        <v>319</v>
      </c>
      <c r="C320" s="3">
        <v>2</v>
      </c>
    </row>
    <row r="321" spans="1:5" x14ac:dyDescent="0.25">
      <c r="A321">
        <v>320</v>
      </c>
      <c r="C321" s="3">
        <v>2</v>
      </c>
    </row>
    <row r="322" spans="1:5" x14ac:dyDescent="0.25">
      <c r="A322">
        <v>321</v>
      </c>
      <c r="C322" s="3">
        <v>2</v>
      </c>
    </row>
    <row r="323" spans="1:5" x14ac:dyDescent="0.25">
      <c r="A323">
        <v>322</v>
      </c>
      <c r="B323" s="2">
        <v>1</v>
      </c>
      <c r="C323" s="3">
        <v>2</v>
      </c>
    </row>
    <row r="324" spans="1:5" x14ac:dyDescent="0.25">
      <c r="A324">
        <v>323</v>
      </c>
      <c r="B324" s="2">
        <v>1</v>
      </c>
      <c r="C324" s="3">
        <v>2</v>
      </c>
    </row>
    <row r="325" spans="1:5" x14ac:dyDescent="0.25">
      <c r="A325">
        <v>324</v>
      </c>
      <c r="B325" s="2">
        <v>1</v>
      </c>
      <c r="C325" s="3">
        <v>2</v>
      </c>
    </row>
    <row r="326" spans="1:5" x14ac:dyDescent="0.25">
      <c r="A326">
        <v>325</v>
      </c>
      <c r="B326" s="2">
        <v>1</v>
      </c>
      <c r="C326" s="3">
        <v>2</v>
      </c>
    </row>
    <row r="327" spans="1:5" x14ac:dyDescent="0.25">
      <c r="A327">
        <v>326</v>
      </c>
      <c r="B327" s="2">
        <v>1</v>
      </c>
    </row>
    <row r="328" spans="1:5" x14ac:dyDescent="0.25">
      <c r="A328">
        <v>327</v>
      </c>
      <c r="B328" s="2">
        <v>1</v>
      </c>
    </row>
    <row r="329" spans="1:5" x14ac:dyDescent="0.25">
      <c r="A329">
        <v>328</v>
      </c>
      <c r="B329" s="2">
        <v>1</v>
      </c>
    </row>
    <row r="330" spans="1:5" x14ac:dyDescent="0.25">
      <c r="A330">
        <v>329</v>
      </c>
      <c r="B330" s="2">
        <v>1</v>
      </c>
      <c r="E330" s="5">
        <v>4</v>
      </c>
    </row>
    <row r="331" spans="1:5" x14ac:dyDescent="0.25">
      <c r="A331">
        <v>330</v>
      </c>
      <c r="E331" s="5">
        <v>4</v>
      </c>
    </row>
    <row r="332" spans="1:5" x14ac:dyDescent="0.25">
      <c r="A332">
        <v>331</v>
      </c>
      <c r="D332" s="4">
        <v>3</v>
      </c>
      <c r="E332" s="5">
        <v>4</v>
      </c>
    </row>
    <row r="333" spans="1:5" x14ac:dyDescent="0.25">
      <c r="A333">
        <v>332</v>
      </c>
      <c r="D333" s="4">
        <v>3</v>
      </c>
      <c r="E333" s="5">
        <v>4</v>
      </c>
    </row>
    <row r="334" spans="1:5" x14ac:dyDescent="0.25">
      <c r="A334">
        <v>333</v>
      </c>
      <c r="D334" s="4">
        <v>3</v>
      </c>
      <c r="E334" s="5">
        <v>4</v>
      </c>
    </row>
    <row r="335" spans="1:5" x14ac:dyDescent="0.25">
      <c r="A335">
        <v>334</v>
      </c>
      <c r="D335" s="4">
        <v>3</v>
      </c>
      <c r="E335" s="5">
        <v>4</v>
      </c>
    </row>
    <row r="336" spans="1:5" x14ac:dyDescent="0.25">
      <c r="A336">
        <v>335</v>
      </c>
      <c r="D336" s="4">
        <v>3</v>
      </c>
      <c r="E336" s="5">
        <v>4</v>
      </c>
    </row>
    <row r="337" spans="1:5" x14ac:dyDescent="0.25">
      <c r="A337">
        <v>336</v>
      </c>
      <c r="D337" s="4">
        <v>3</v>
      </c>
      <c r="E337" s="5">
        <v>4</v>
      </c>
    </row>
    <row r="338" spans="1:5" x14ac:dyDescent="0.25">
      <c r="A338">
        <v>337</v>
      </c>
      <c r="C338" s="3">
        <v>2</v>
      </c>
      <c r="D338" s="4">
        <v>3</v>
      </c>
      <c r="E338" s="5">
        <v>4</v>
      </c>
    </row>
    <row r="339" spans="1:5" x14ac:dyDescent="0.25">
      <c r="A339">
        <v>338</v>
      </c>
      <c r="C339" s="3">
        <v>2</v>
      </c>
      <c r="D339" s="4">
        <v>3</v>
      </c>
    </row>
    <row r="340" spans="1:5" x14ac:dyDescent="0.25">
      <c r="A340">
        <v>339</v>
      </c>
      <c r="C340" s="3">
        <v>2</v>
      </c>
      <c r="D340" s="4">
        <v>3</v>
      </c>
    </row>
    <row r="341" spans="1:5" x14ac:dyDescent="0.25">
      <c r="A341">
        <v>340</v>
      </c>
      <c r="C341" s="3">
        <v>2</v>
      </c>
    </row>
    <row r="342" spans="1:5" x14ac:dyDescent="0.25">
      <c r="A342">
        <v>341</v>
      </c>
      <c r="C342" s="3">
        <v>2</v>
      </c>
    </row>
    <row r="343" spans="1:5" x14ac:dyDescent="0.25">
      <c r="A343">
        <v>342</v>
      </c>
      <c r="C343" s="3">
        <v>2</v>
      </c>
    </row>
    <row r="344" spans="1:5" x14ac:dyDescent="0.25">
      <c r="A344">
        <v>343</v>
      </c>
      <c r="C344" s="3">
        <v>2</v>
      </c>
    </row>
    <row r="345" spans="1:5" x14ac:dyDescent="0.25">
      <c r="A345">
        <v>344</v>
      </c>
      <c r="C345" s="3">
        <v>2</v>
      </c>
    </row>
    <row r="346" spans="1:5" x14ac:dyDescent="0.25">
      <c r="A346">
        <v>345</v>
      </c>
      <c r="C346" s="3">
        <v>2</v>
      </c>
    </row>
    <row r="347" spans="1:5" x14ac:dyDescent="0.25">
      <c r="A347">
        <v>346</v>
      </c>
      <c r="B347" s="2">
        <v>1</v>
      </c>
      <c r="C347" s="3">
        <v>2</v>
      </c>
    </row>
    <row r="348" spans="1:5" x14ac:dyDescent="0.25">
      <c r="A348">
        <v>347</v>
      </c>
      <c r="B348" s="2">
        <v>1</v>
      </c>
    </row>
    <row r="349" spans="1:5" x14ac:dyDescent="0.25">
      <c r="A349">
        <v>348</v>
      </c>
      <c r="B349" s="2">
        <v>1</v>
      </c>
    </row>
    <row r="350" spans="1:5" x14ac:dyDescent="0.25">
      <c r="A350">
        <v>349</v>
      </c>
      <c r="B350" s="2">
        <v>1</v>
      </c>
    </row>
    <row r="351" spans="1:5" x14ac:dyDescent="0.25">
      <c r="A351">
        <v>350</v>
      </c>
      <c r="B351" s="2">
        <v>1</v>
      </c>
      <c r="E351" s="5">
        <v>4</v>
      </c>
    </row>
    <row r="352" spans="1:5" x14ac:dyDescent="0.25">
      <c r="A352">
        <v>351</v>
      </c>
      <c r="B352" s="2">
        <v>1</v>
      </c>
      <c r="D352" s="4">
        <v>3</v>
      </c>
      <c r="E352" s="5">
        <v>4</v>
      </c>
    </row>
    <row r="353" spans="1:5" x14ac:dyDescent="0.25">
      <c r="A353">
        <v>352</v>
      </c>
      <c r="B353" s="2">
        <v>1</v>
      </c>
      <c r="D353" s="4">
        <v>3</v>
      </c>
      <c r="E353" s="5">
        <v>4</v>
      </c>
    </row>
    <row r="354" spans="1:5" x14ac:dyDescent="0.25">
      <c r="A354">
        <v>353</v>
      </c>
      <c r="B354" s="2">
        <v>1</v>
      </c>
      <c r="D354" s="4">
        <v>3</v>
      </c>
      <c r="E354" s="5">
        <v>4</v>
      </c>
    </row>
    <row r="355" spans="1:5" x14ac:dyDescent="0.25">
      <c r="A355">
        <v>354</v>
      </c>
      <c r="D355" s="4">
        <v>3</v>
      </c>
      <c r="E355" s="5">
        <v>4</v>
      </c>
    </row>
    <row r="356" spans="1:5" x14ac:dyDescent="0.25">
      <c r="A356">
        <v>355</v>
      </c>
      <c r="D356" s="4">
        <v>3</v>
      </c>
      <c r="E356" s="5">
        <v>4</v>
      </c>
    </row>
    <row r="357" spans="1:5" x14ac:dyDescent="0.25">
      <c r="A357">
        <v>356</v>
      </c>
      <c r="D357" s="4">
        <v>3</v>
      </c>
      <c r="E357" s="5">
        <v>4</v>
      </c>
    </row>
    <row r="358" spans="1:5" x14ac:dyDescent="0.25">
      <c r="A358">
        <v>357</v>
      </c>
      <c r="D358" s="4">
        <v>3</v>
      </c>
      <c r="E358" s="5">
        <v>4</v>
      </c>
    </row>
    <row r="359" spans="1:5" x14ac:dyDescent="0.25">
      <c r="A359">
        <v>358</v>
      </c>
      <c r="D359" s="4">
        <v>3</v>
      </c>
      <c r="E359" s="5">
        <v>4</v>
      </c>
    </row>
    <row r="360" spans="1:5" x14ac:dyDescent="0.25">
      <c r="A360">
        <v>359</v>
      </c>
      <c r="D360" s="4">
        <v>3</v>
      </c>
    </row>
    <row r="361" spans="1:5" x14ac:dyDescent="0.25">
      <c r="A361">
        <v>360</v>
      </c>
      <c r="C361" s="3">
        <v>2</v>
      </c>
      <c r="D361" s="4">
        <v>3</v>
      </c>
    </row>
    <row r="362" spans="1:5" x14ac:dyDescent="0.25">
      <c r="A362">
        <v>361</v>
      </c>
      <c r="C362" s="3">
        <v>2</v>
      </c>
      <c r="D362" s="4">
        <v>3</v>
      </c>
    </row>
    <row r="363" spans="1:5" x14ac:dyDescent="0.25">
      <c r="A363">
        <v>362</v>
      </c>
      <c r="C363" s="3">
        <v>2</v>
      </c>
    </row>
    <row r="364" spans="1:5" x14ac:dyDescent="0.25">
      <c r="A364">
        <v>363</v>
      </c>
      <c r="C364" s="3">
        <v>2</v>
      </c>
    </row>
    <row r="365" spans="1:5" x14ac:dyDescent="0.25">
      <c r="A365">
        <v>364</v>
      </c>
      <c r="C365" s="3">
        <v>2</v>
      </c>
    </row>
    <row r="366" spans="1:5" x14ac:dyDescent="0.25">
      <c r="A366">
        <v>365</v>
      </c>
      <c r="C366" s="3">
        <v>2</v>
      </c>
    </row>
    <row r="367" spans="1:5" x14ac:dyDescent="0.25">
      <c r="A367">
        <v>366</v>
      </c>
      <c r="C367" s="3">
        <v>2</v>
      </c>
    </row>
    <row r="368" spans="1:5" x14ac:dyDescent="0.25">
      <c r="A368">
        <v>367</v>
      </c>
      <c r="C368" s="3">
        <v>2</v>
      </c>
    </row>
    <row r="369" spans="1:5" x14ac:dyDescent="0.25">
      <c r="A369">
        <v>368</v>
      </c>
      <c r="B369" s="2">
        <v>1</v>
      </c>
      <c r="C369" s="3">
        <v>2</v>
      </c>
    </row>
    <row r="370" spans="1:5" x14ac:dyDescent="0.25">
      <c r="A370">
        <v>369</v>
      </c>
      <c r="B370" s="2">
        <v>1</v>
      </c>
    </row>
    <row r="371" spans="1:5" x14ac:dyDescent="0.25">
      <c r="A371">
        <v>370</v>
      </c>
      <c r="B371" s="2">
        <v>1</v>
      </c>
    </row>
    <row r="372" spans="1:5" x14ac:dyDescent="0.25">
      <c r="A372">
        <v>371</v>
      </c>
      <c r="B372" s="2">
        <v>1</v>
      </c>
    </row>
    <row r="373" spans="1:5" x14ac:dyDescent="0.25">
      <c r="A373">
        <v>372</v>
      </c>
      <c r="B373" s="2">
        <v>1</v>
      </c>
      <c r="E373" s="5">
        <v>4</v>
      </c>
    </row>
    <row r="374" spans="1:5" x14ac:dyDescent="0.25">
      <c r="A374">
        <v>373</v>
      </c>
      <c r="B374" s="2">
        <v>1</v>
      </c>
      <c r="E374" s="5">
        <v>4</v>
      </c>
    </row>
    <row r="375" spans="1:5" x14ac:dyDescent="0.25">
      <c r="A375">
        <v>374</v>
      </c>
      <c r="B375" s="2">
        <v>1</v>
      </c>
      <c r="E375" s="5">
        <v>4</v>
      </c>
    </row>
    <row r="376" spans="1:5" x14ac:dyDescent="0.25">
      <c r="A376">
        <v>375</v>
      </c>
      <c r="B376" s="2">
        <v>1</v>
      </c>
      <c r="E376" s="5">
        <v>4</v>
      </c>
    </row>
    <row r="377" spans="1:5" x14ac:dyDescent="0.25">
      <c r="A377">
        <v>376</v>
      </c>
      <c r="B377" s="2">
        <v>1</v>
      </c>
      <c r="D377" s="4">
        <v>3</v>
      </c>
      <c r="E377" s="5">
        <v>4</v>
      </c>
    </row>
    <row r="378" spans="1:5" x14ac:dyDescent="0.25">
      <c r="A378">
        <v>377</v>
      </c>
      <c r="B378" s="2">
        <v>1</v>
      </c>
      <c r="D378" s="4">
        <v>3</v>
      </c>
      <c r="E378" s="5">
        <v>4</v>
      </c>
    </row>
    <row r="379" spans="1:5" x14ac:dyDescent="0.25">
      <c r="A379">
        <v>378</v>
      </c>
      <c r="D379" s="4">
        <v>3</v>
      </c>
      <c r="E379" s="5">
        <v>4</v>
      </c>
    </row>
    <row r="380" spans="1:5" x14ac:dyDescent="0.25">
      <c r="A380">
        <v>379</v>
      </c>
      <c r="D380" s="4">
        <v>3</v>
      </c>
      <c r="E380" s="5">
        <v>4</v>
      </c>
    </row>
    <row r="381" spans="1:5" x14ac:dyDescent="0.25">
      <c r="A381">
        <v>380</v>
      </c>
      <c r="C381" s="3">
        <v>2</v>
      </c>
      <c r="D381" s="4">
        <v>3</v>
      </c>
      <c r="E381" s="5">
        <v>4</v>
      </c>
    </row>
    <row r="382" spans="1:5" x14ac:dyDescent="0.25">
      <c r="A382">
        <v>381</v>
      </c>
      <c r="C382" s="3">
        <v>2</v>
      </c>
      <c r="D382" s="4">
        <v>3</v>
      </c>
      <c r="E382" s="5">
        <v>4</v>
      </c>
    </row>
    <row r="383" spans="1:5" x14ac:dyDescent="0.25">
      <c r="A383">
        <v>382</v>
      </c>
      <c r="C383" s="3">
        <v>2</v>
      </c>
      <c r="D383" s="4">
        <v>3</v>
      </c>
      <c r="E383" s="5">
        <v>4</v>
      </c>
    </row>
    <row r="384" spans="1:5" x14ac:dyDescent="0.25">
      <c r="A384">
        <v>383</v>
      </c>
      <c r="C384" s="3">
        <v>2</v>
      </c>
      <c r="D384" s="4">
        <v>3</v>
      </c>
    </row>
    <row r="385" spans="1:5" x14ac:dyDescent="0.25">
      <c r="A385">
        <v>384</v>
      </c>
      <c r="C385" s="3">
        <v>2</v>
      </c>
      <c r="D385" s="4">
        <v>3</v>
      </c>
    </row>
    <row r="386" spans="1:5" x14ac:dyDescent="0.25">
      <c r="A386">
        <v>385</v>
      </c>
      <c r="C386" s="3">
        <v>2</v>
      </c>
      <c r="D386" s="4">
        <v>3</v>
      </c>
    </row>
    <row r="387" spans="1:5" x14ac:dyDescent="0.25">
      <c r="A387">
        <v>386</v>
      </c>
      <c r="C387" s="3">
        <v>2</v>
      </c>
      <c r="D387" s="4">
        <v>3</v>
      </c>
    </row>
    <row r="388" spans="1:5" x14ac:dyDescent="0.25">
      <c r="A388">
        <v>387</v>
      </c>
      <c r="C388" s="3">
        <v>2</v>
      </c>
    </row>
    <row r="389" spans="1:5" x14ac:dyDescent="0.25">
      <c r="A389">
        <v>388</v>
      </c>
      <c r="C389" s="3">
        <v>2</v>
      </c>
    </row>
    <row r="390" spans="1:5" x14ac:dyDescent="0.25">
      <c r="A390">
        <v>389</v>
      </c>
      <c r="C390" s="3">
        <v>2</v>
      </c>
    </row>
    <row r="391" spans="1:5" x14ac:dyDescent="0.25">
      <c r="A391">
        <v>390</v>
      </c>
      <c r="C391" s="3">
        <v>2</v>
      </c>
    </row>
    <row r="392" spans="1:5" x14ac:dyDescent="0.25">
      <c r="A392">
        <v>391</v>
      </c>
      <c r="B392" s="2">
        <v>1</v>
      </c>
      <c r="C392" s="3">
        <v>2</v>
      </c>
    </row>
    <row r="393" spans="1:5" x14ac:dyDescent="0.25">
      <c r="A393">
        <v>392</v>
      </c>
      <c r="B393" s="2">
        <v>1</v>
      </c>
      <c r="C393" s="3">
        <v>2</v>
      </c>
    </row>
    <row r="394" spans="1:5" x14ac:dyDescent="0.25">
      <c r="A394">
        <v>393</v>
      </c>
      <c r="B394" s="2">
        <v>1</v>
      </c>
      <c r="C394" s="3">
        <v>2</v>
      </c>
    </row>
    <row r="395" spans="1:5" x14ac:dyDescent="0.25">
      <c r="A395">
        <v>394</v>
      </c>
      <c r="B395" s="2">
        <v>1</v>
      </c>
      <c r="E395" s="5">
        <v>4</v>
      </c>
    </row>
    <row r="396" spans="1:5" x14ac:dyDescent="0.25">
      <c r="A396">
        <v>395</v>
      </c>
      <c r="B396" s="2">
        <v>1</v>
      </c>
      <c r="E396" s="5">
        <v>4</v>
      </c>
    </row>
    <row r="397" spans="1:5" x14ac:dyDescent="0.25">
      <c r="A397">
        <v>396</v>
      </c>
      <c r="B397" s="2">
        <v>1</v>
      </c>
      <c r="E397" s="5">
        <v>4</v>
      </c>
    </row>
    <row r="398" spans="1:5" x14ac:dyDescent="0.25">
      <c r="A398">
        <v>397</v>
      </c>
      <c r="B398" s="2">
        <v>1</v>
      </c>
      <c r="E398" s="5">
        <v>4</v>
      </c>
    </row>
    <row r="399" spans="1:5" x14ac:dyDescent="0.25">
      <c r="A399">
        <v>398</v>
      </c>
      <c r="B399" s="2">
        <v>1</v>
      </c>
      <c r="E399" s="5">
        <v>4</v>
      </c>
    </row>
    <row r="400" spans="1:5" x14ac:dyDescent="0.25">
      <c r="A400">
        <v>399</v>
      </c>
      <c r="B400" s="2">
        <v>1</v>
      </c>
      <c r="E400" s="5">
        <v>4</v>
      </c>
    </row>
    <row r="401" spans="1:6" x14ac:dyDescent="0.25">
      <c r="A401">
        <v>400</v>
      </c>
      <c r="B401" s="2">
        <v>1</v>
      </c>
      <c r="E401" s="5">
        <v>4</v>
      </c>
    </row>
    <row r="402" spans="1:6" x14ac:dyDescent="0.25">
      <c r="A402">
        <v>401</v>
      </c>
      <c r="B402" s="2">
        <v>1</v>
      </c>
      <c r="E402" s="5">
        <v>4</v>
      </c>
    </row>
    <row r="403" spans="1:6" x14ac:dyDescent="0.25">
      <c r="A403">
        <v>402</v>
      </c>
      <c r="B403" s="2">
        <v>1</v>
      </c>
      <c r="E403" s="5">
        <v>4</v>
      </c>
    </row>
    <row r="404" spans="1:6" x14ac:dyDescent="0.25">
      <c r="A404">
        <v>403</v>
      </c>
      <c r="B404" s="2">
        <v>1</v>
      </c>
      <c r="E404" s="5">
        <v>4</v>
      </c>
    </row>
    <row r="405" spans="1:6" x14ac:dyDescent="0.25">
      <c r="A405">
        <v>404</v>
      </c>
      <c r="B405" s="2">
        <v>1</v>
      </c>
      <c r="D405" s="4">
        <v>3</v>
      </c>
      <c r="E405" s="5">
        <v>4</v>
      </c>
    </row>
    <row r="406" spans="1:6" x14ac:dyDescent="0.25">
      <c r="A406">
        <v>405</v>
      </c>
      <c r="B406" s="2">
        <v>1</v>
      </c>
      <c r="D406" s="4">
        <v>3</v>
      </c>
      <c r="E406" s="5">
        <v>4</v>
      </c>
    </row>
    <row r="407" spans="1:6" x14ac:dyDescent="0.25">
      <c r="A407">
        <v>406</v>
      </c>
      <c r="C407" s="3">
        <v>2</v>
      </c>
      <c r="D407" s="4">
        <v>3</v>
      </c>
      <c r="E407" s="5">
        <v>4</v>
      </c>
    </row>
    <row r="408" spans="1:6" x14ac:dyDescent="0.25">
      <c r="A408">
        <v>407</v>
      </c>
      <c r="C408" s="3">
        <v>2</v>
      </c>
      <c r="D408" s="4">
        <v>3</v>
      </c>
      <c r="E408" s="5">
        <v>4</v>
      </c>
    </row>
    <row r="409" spans="1:6" x14ac:dyDescent="0.25">
      <c r="A409">
        <v>408</v>
      </c>
      <c r="C409" s="3">
        <v>2</v>
      </c>
      <c r="D409" s="4">
        <v>3</v>
      </c>
      <c r="E409" s="5">
        <v>4</v>
      </c>
      <c r="F409" t="s">
        <v>22</v>
      </c>
    </row>
    <row r="410" spans="1:6" x14ac:dyDescent="0.25">
      <c r="A410">
        <v>409</v>
      </c>
    </row>
    <row r="411" spans="1:6" x14ac:dyDescent="0.25">
      <c r="A411">
        <v>410</v>
      </c>
    </row>
    <row r="412" spans="1:6" x14ac:dyDescent="0.25">
      <c r="A412">
        <v>411</v>
      </c>
      <c r="F412" t="s">
        <v>22</v>
      </c>
    </row>
    <row r="413" spans="1:6" x14ac:dyDescent="0.25">
      <c r="A413">
        <v>412</v>
      </c>
      <c r="C413" s="3">
        <v>2</v>
      </c>
    </row>
    <row r="414" spans="1:6" x14ac:dyDescent="0.25">
      <c r="A414">
        <v>413</v>
      </c>
      <c r="C414" s="3">
        <v>2</v>
      </c>
    </row>
    <row r="415" spans="1:6" x14ac:dyDescent="0.25">
      <c r="A415">
        <v>414</v>
      </c>
      <c r="C415" s="3">
        <v>2</v>
      </c>
    </row>
    <row r="416" spans="1:6" x14ac:dyDescent="0.25">
      <c r="A416">
        <v>415</v>
      </c>
      <c r="C416" s="3">
        <v>2</v>
      </c>
    </row>
    <row r="417" spans="1:5" x14ac:dyDescent="0.25">
      <c r="A417">
        <v>416</v>
      </c>
      <c r="C417" s="3">
        <v>2</v>
      </c>
    </row>
    <row r="418" spans="1:5" x14ac:dyDescent="0.25">
      <c r="A418">
        <v>417</v>
      </c>
      <c r="C418" s="3">
        <v>2</v>
      </c>
    </row>
    <row r="419" spans="1:5" x14ac:dyDescent="0.25">
      <c r="A419">
        <v>418</v>
      </c>
      <c r="C419" s="3">
        <v>2</v>
      </c>
    </row>
    <row r="420" spans="1:5" x14ac:dyDescent="0.25">
      <c r="A420">
        <v>419</v>
      </c>
      <c r="C420" s="3">
        <v>2</v>
      </c>
      <c r="D420" s="4">
        <v>3</v>
      </c>
      <c r="E420" s="5">
        <v>4</v>
      </c>
    </row>
    <row r="421" spans="1:5" x14ac:dyDescent="0.25">
      <c r="A421">
        <v>420</v>
      </c>
      <c r="C421" s="3">
        <v>2</v>
      </c>
      <c r="D421" s="4">
        <v>3</v>
      </c>
      <c r="E421" s="5">
        <v>4</v>
      </c>
    </row>
    <row r="422" spans="1:5" x14ac:dyDescent="0.25">
      <c r="A422">
        <v>421</v>
      </c>
      <c r="C422" s="3">
        <v>2</v>
      </c>
      <c r="D422" s="4">
        <v>3</v>
      </c>
      <c r="E422" s="5">
        <v>4</v>
      </c>
    </row>
    <row r="423" spans="1:5" x14ac:dyDescent="0.25">
      <c r="A423">
        <v>422</v>
      </c>
      <c r="C423" s="3">
        <v>2</v>
      </c>
      <c r="D423" s="4">
        <v>3</v>
      </c>
      <c r="E423" s="5">
        <v>4</v>
      </c>
    </row>
    <row r="424" spans="1:5" x14ac:dyDescent="0.25">
      <c r="A424">
        <v>423</v>
      </c>
      <c r="D424" s="4">
        <v>3</v>
      </c>
      <c r="E424" s="5">
        <v>4</v>
      </c>
    </row>
    <row r="425" spans="1:5" x14ac:dyDescent="0.25">
      <c r="A425">
        <v>424</v>
      </c>
      <c r="D425" s="4">
        <v>3</v>
      </c>
      <c r="E425" s="5">
        <v>4</v>
      </c>
    </row>
    <row r="426" spans="1:5" x14ac:dyDescent="0.25">
      <c r="A426">
        <v>425</v>
      </c>
      <c r="D426" s="4">
        <v>3</v>
      </c>
      <c r="E426" s="5">
        <v>4</v>
      </c>
    </row>
    <row r="427" spans="1:5" x14ac:dyDescent="0.25">
      <c r="A427">
        <v>426</v>
      </c>
      <c r="D427" s="4">
        <v>3</v>
      </c>
      <c r="E427" s="5">
        <v>4</v>
      </c>
    </row>
    <row r="428" spans="1:5" x14ac:dyDescent="0.25">
      <c r="A428">
        <v>427</v>
      </c>
      <c r="D428" s="4">
        <v>3</v>
      </c>
      <c r="E428" s="5">
        <v>4</v>
      </c>
    </row>
    <row r="429" spans="1:5" x14ac:dyDescent="0.25">
      <c r="A429">
        <v>428</v>
      </c>
      <c r="D429" s="4">
        <v>3</v>
      </c>
      <c r="E429" s="5">
        <v>4</v>
      </c>
    </row>
    <row r="430" spans="1:5" x14ac:dyDescent="0.25">
      <c r="A430">
        <v>429</v>
      </c>
      <c r="D430" s="4">
        <v>3</v>
      </c>
      <c r="E430" s="5">
        <v>4</v>
      </c>
    </row>
    <row r="431" spans="1:5" x14ac:dyDescent="0.25">
      <c r="A431">
        <v>430</v>
      </c>
      <c r="D431" s="4">
        <v>3</v>
      </c>
      <c r="E431" s="5">
        <v>4</v>
      </c>
    </row>
    <row r="432" spans="1:5" x14ac:dyDescent="0.25">
      <c r="A432">
        <v>431</v>
      </c>
    </row>
    <row r="433" spans="1:5" x14ac:dyDescent="0.25">
      <c r="A433">
        <v>432</v>
      </c>
    </row>
    <row r="434" spans="1:5" x14ac:dyDescent="0.25">
      <c r="A434">
        <v>433</v>
      </c>
    </row>
    <row r="435" spans="1:5" x14ac:dyDescent="0.25">
      <c r="A435">
        <v>434</v>
      </c>
    </row>
    <row r="436" spans="1:5" x14ac:dyDescent="0.25">
      <c r="A436">
        <v>435</v>
      </c>
    </row>
    <row r="437" spans="1:5" x14ac:dyDescent="0.25">
      <c r="A437">
        <v>436</v>
      </c>
    </row>
    <row r="438" spans="1:5" x14ac:dyDescent="0.25">
      <c r="A438">
        <v>437</v>
      </c>
      <c r="C438" s="3">
        <v>2</v>
      </c>
    </row>
    <row r="439" spans="1:5" x14ac:dyDescent="0.25">
      <c r="A439">
        <v>438</v>
      </c>
      <c r="C439" s="3">
        <v>2</v>
      </c>
    </row>
    <row r="440" spans="1:5" x14ac:dyDescent="0.25">
      <c r="A440">
        <v>439</v>
      </c>
      <c r="C440" s="3">
        <v>2</v>
      </c>
    </row>
    <row r="441" spans="1:5" x14ac:dyDescent="0.25">
      <c r="A441">
        <v>440</v>
      </c>
      <c r="B441" s="2">
        <v>1</v>
      </c>
      <c r="C441" s="3">
        <v>2</v>
      </c>
    </row>
    <row r="442" spans="1:5" x14ac:dyDescent="0.25">
      <c r="A442">
        <v>441</v>
      </c>
      <c r="B442" s="2">
        <v>1</v>
      </c>
      <c r="C442" s="3">
        <v>2</v>
      </c>
    </row>
    <row r="443" spans="1:5" x14ac:dyDescent="0.25">
      <c r="A443">
        <v>442</v>
      </c>
      <c r="B443" s="2">
        <v>1</v>
      </c>
      <c r="C443" s="3">
        <v>2</v>
      </c>
    </row>
    <row r="444" spans="1:5" x14ac:dyDescent="0.25">
      <c r="A444">
        <v>443</v>
      </c>
      <c r="B444" s="2">
        <v>1</v>
      </c>
      <c r="C444" s="3">
        <v>2</v>
      </c>
    </row>
    <row r="445" spans="1:5" x14ac:dyDescent="0.25">
      <c r="A445">
        <v>444</v>
      </c>
      <c r="B445" s="2">
        <v>1</v>
      </c>
      <c r="C445" s="3">
        <v>2</v>
      </c>
    </row>
    <row r="446" spans="1:5" x14ac:dyDescent="0.25">
      <c r="A446">
        <v>445</v>
      </c>
      <c r="B446" s="2">
        <v>1</v>
      </c>
      <c r="C446" s="3">
        <v>2</v>
      </c>
    </row>
    <row r="447" spans="1:5" x14ac:dyDescent="0.25">
      <c r="A447">
        <v>446</v>
      </c>
      <c r="B447" s="2">
        <v>1</v>
      </c>
      <c r="D447" s="4">
        <v>3</v>
      </c>
      <c r="E447" s="5">
        <v>4</v>
      </c>
    </row>
    <row r="448" spans="1:5" x14ac:dyDescent="0.25">
      <c r="A448">
        <v>447</v>
      </c>
      <c r="B448" s="2">
        <v>1</v>
      </c>
      <c r="D448" s="4">
        <v>3</v>
      </c>
      <c r="E448" s="5">
        <v>4</v>
      </c>
    </row>
    <row r="449" spans="1:5" x14ac:dyDescent="0.25">
      <c r="A449">
        <v>448</v>
      </c>
      <c r="D449" s="4">
        <v>3</v>
      </c>
      <c r="E449" s="5">
        <v>4</v>
      </c>
    </row>
    <row r="450" spans="1:5" x14ac:dyDescent="0.25">
      <c r="A450">
        <v>449</v>
      </c>
      <c r="D450" s="4">
        <v>3</v>
      </c>
      <c r="E450" s="5">
        <v>4</v>
      </c>
    </row>
    <row r="451" spans="1:5" x14ac:dyDescent="0.25">
      <c r="A451">
        <v>450</v>
      </c>
      <c r="D451" s="4">
        <v>3</v>
      </c>
      <c r="E451" s="5">
        <v>4</v>
      </c>
    </row>
    <row r="452" spans="1:5" x14ac:dyDescent="0.25">
      <c r="A452">
        <v>451</v>
      </c>
      <c r="D452" s="4">
        <v>3</v>
      </c>
      <c r="E452" s="5">
        <v>4</v>
      </c>
    </row>
    <row r="453" spans="1:5" x14ac:dyDescent="0.25">
      <c r="A453">
        <v>452</v>
      </c>
      <c r="D453" s="4">
        <v>3</v>
      </c>
      <c r="E453" s="5">
        <v>4</v>
      </c>
    </row>
    <row r="454" spans="1:5" x14ac:dyDescent="0.25">
      <c r="A454">
        <v>453</v>
      </c>
      <c r="D454" s="4">
        <v>3</v>
      </c>
      <c r="E454" s="5">
        <v>4</v>
      </c>
    </row>
    <row r="455" spans="1:5" x14ac:dyDescent="0.25">
      <c r="A455">
        <v>454</v>
      </c>
      <c r="D455" s="4">
        <v>3</v>
      </c>
      <c r="E455" s="5">
        <v>4</v>
      </c>
    </row>
    <row r="456" spans="1:5" x14ac:dyDescent="0.25">
      <c r="A456">
        <v>455</v>
      </c>
    </row>
    <row r="457" spans="1:5" x14ac:dyDescent="0.25">
      <c r="A457">
        <v>456</v>
      </c>
    </row>
    <row r="458" spans="1:5" x14ac:dyDescent="0.25">
      <c r="A458">
        <v>457</v>
      </c>
    </row>
    <row r="459" spans="1:5" x14ac:dyDescent="0.25">
      <c r="A459">
        <v>458</v>
      </c>
    </row>
    <row r="460" spans="1:5" x14ac:dyDescent="0.25">
      <c r="A460">
        <v>459</v>
      </c>
    </row>
    <row r="461" spans="1:5" x14ac:dyDescent="0.25">
      <c r="A461">
        <v>460</v>
      </c>
    </row>
    <row r="462" spans="1:5" x14ac:dyDescent="0.25">
      <c r="A462">
        <v>461</v>
      </c>
    </row>
    <row r="463" spans="1:5" x14ac:dyDescent="0.25">
      <c r="A463">
        <v>462</v>
      </c>
      <c r="B463" s="2">
        <v>1</v>
      </c>
    </row>
    <row r="464" spans="1:5" x14ac:dyDescent="0.25">
      <c r="A464">
        <v>463</v>
      </c>
      <c r="B464" s="2">
        <v>1</v>
      </c>
    </row>
    <row r="465" spans="1:5" x14ac:dyDescent="0.25">
      <c r="A465">
        <v>464</v>
      </c>
      <c r="B465" s="2">
        <v>1</v>
      </c>
      <c r="C465" s="3">
        <v>2</v>
      </c>
    </row>
    <row r="466" spans="1:5" x14ac:dyDescent="0.25">
      <c r="A466">
        <v>465</v>
      </c>
      <c r="B466" s="2">
        <v>1</v>
      </c>
      <c r="C466" s="3">
        <v>2</v>
      </c>
    </row>
    <row r="467" spans="1:5" x14ac:dyDescent="0.25">
      <c r="A467">
        <v>466</v>
      </c>
      <c r="B467" s="2">
        <v>1</v>
      </c>
      <c r="C467" s="3">
        <v>2</v>
      </c>
    </row>
    <row r="468" spans="1:5" x14ac:dyDescent="0.25">
      <c r="A468">
        <v>467</v>
      </c>
      <c r="B468" s="2">
        <v>1</v>
      </c>
      <c r="C468" s="3">
        <v>2</v>
      </c>
    </row>
    <row r="469" spans="1:5" x14ac:dyDescent="0.25">
      <c r="A469">
        <v>468</v>
      </c>
      <c r="B469" s="2">
        <v>1</v>
      </c>
      <c r="C469" s="3">
        <v>2</v>
      </c>
    </row>
    <row r="470" spans="1:5" x14ac:dyDescent="0.25">
      <c r="A470">
        <v>469</v>
      </c>
      <c r="B470" s="2">
        <v>1</v>
      </c>
      <c r="C470" s="3">
        <v>2</v>
      </c>
      <c r="E470" s="5">
        <v>4</v>
      </c>
    </row>
    <row r="471" spans="1:5" x14ac:dyDescent="0.25">
      <c r="A471">
        <v>470</v>
      </c>
      <c r="C471" s="3">
        <v>2</v>
      </c>
      <c r="D471" s="4">
        <v>3</v>
      </c>
      <c r="E471" s="5">
        <v>4</v>
      </c>
    </row>
    <row r="472" spans="1:5" x14ac:dyDescent="0.25">
      <c r="A472">
        <v>471</v>
      </c>
      <c r="D472" s="4">
        <v>3</v>
      </c>
      <c r="E472" s="5">
        <v>4</v>
      </c>
    </row>
    <row r="473" spans="1:5" x14ac:dyDescent="0.25">
      <c r="A473">
        <v>472</v>
      </c>
      <c r="D473" s="4">
        <v>3</v>
      </c>
      <c r="E473" s="5">
        <v>4</v>
      </c>
    </row>
    <row r="474" spans="1:5" x14ac:dyDescent="0.25">
      <c r="A474">
        <v>473</v>
      </c>
      <c r="D474" s="4">
        <v>3</v>
      </c>
      <c r="E474" s="5">
        <v>4</v>
      </c>
    </row>
    <row r="475" spans="1:5" x14ac:dyDescent="0.25">
      <c r="A475">
        <v>474</v>
      </c>
      <c r="D475" s="4">
        <v>3</v>
      </c>
      <c r="E475" s="5">
        <v>4</v>
      </c>
    </row>
    <row r="476" spans="1:5" x14ac:dyDescent="0.25">
      <c r="A476">
        <v>475</v>
      </c>
      <c r="D476" s="4">
        <v>3</v>
      </c>
      <c r="E476" s="5">
        <v>4</v>
      </c>
    </row>
    <row r="477" spans="1:5" x14ac:dyDescent="0.25">
      <c r="A477">
        <v>476</v>
      </c>
      <c r="D477" s="4">
        <v>3</v>
      </c>
      <c r="E477" s="5">
        <v>4</v>
      </c>
    </row>
    <row r="478" spans="1:5" x14ac:dyDescent="0.25">
      <c r="A478">
        <v>477</v>
      </c>
      <c r="D478" s="4">
        <v>3</v>
      </c>
      <c r="E478" s="5">
        <v>4</v>
      </c>
    </row>
    <row r="479" spans="1:5" x14ac:dyDescent="0.25">
      <c r="A479">
        <v>478</v>
      </c>
    </row>
    <row r="480" spans="1:5" x14ac:dyDescent="0.25">
      <c r="A480">
        <v>479</v>
      </c>
    </row>
    <row r="481" spans="1:5" x14ac:dyDescent="0.25">
      <c r="A481">
        <v>480</v>
      </c>
    </row>
    <row r="482" spans="1:5" x14ac:dyDescent="0.25">
      <c r="A482">
        <v>481</v>
      </c>
    </row>
    <row r="483" spans="1:5" x14ac:dyDescent="0.25">
      <c r="A483">
        <v>482</v>
      </c>
    </row>
    <row r="484" spans="1:5" x14ac:dyDescent="0.25">
      <c r="A484">
        <v>483</v>
      </c>
    </row>
    <row r="485" spans="1:5" x14ac:dyDescent="0.25">
      <c r="A485">
        <v>484</v>
      </c>
      <c r="C485" s="3">
        <v>2</v>
      </c>
    </row>
    <row r="486" spans="1:5" x14ac:dyDescent="0.25">
      <c r="A486">
        <v>485</v>
      </c>
      <c r="B486" s="2">
        <v>1</v>
      </c>
      <c r="C486" s="3">
        <v>2</v>
      </c>
    </row>
    <row r="487" spans="1:5" x14ac:dyDescent="0.25">
      <c r="A487">
        <v>486</v>
      </c>
      <c r="B487" s="2">
        <v>1</v>
      </c>
      <c r="C487" s="3">
        <v>2</v>
      </c>
    </row>
    <row r="488" spans="1:5" x14ac:dyDescent="0.25">
      <c r="A488">
        <v>487</v>
      </c>
      <c r="B488" s="2">
        <v>1</v>
      </c>
      <c r="C488" s="3">
        <v>2</v>
      </c>
    </row>
    <row r="489" spans="1:5" x14ac:dyDescent="0.25">
      <c r="A489">
        <v>488</v>
      </c>
      <c r="B489" s="2">
        <v>1</v>
      </c>
      <c r="C489" s="3">
        <v>2</v>
      </c>
    </row>
    <row r="490" spans="1:5" x14ac:dyDescent="0.25">
      <c r="A490">
        <v>489</v>
      </c>
      <c r="B490" s="2">
        <v>1</v>
      </c>
      <c r="C490" s="3">
        <v>2</v>
      </c>
    </row>
    <row r="491" spans="1:5" x14ac:dyDescent="0.25">
      <c r="A491">
        <v>490</v>
      </c>
      <c r="B491" s="2">
        <v>1</v>
      </c>
      <c r="C491" s="3">
        <v>2</v>
      </c>
    </row>
    <row r="492" spans="1:5" x14ac:dyDescent="0.25">
      <c r="A492">
        <v>491</v>
      </c>
      <c r="B492" s="2">
        <v>1</v>
      </c>
      <c r="C492" s="3">
        <v>2</v>
      </c>
    </row>
    <row r="493" spans="1:5" x14ac:dyDescent="0.25">
      <c r="A493">
        <v>492</v>
      </c>
      <c r="B493" s="2">
        <v>1</v>
      </c>
      <c r="E493" s="5">
        <v>4</v>
      </c>
    </row>
    <row r="494" spans="1:5" x14ac:dyDescent="0.25">
      <c r="A494">
        <v>493</v>
      </c>
      <c r="B494" s="2">
        <v>1</v>
      </c>
      <c r="D494" s="4">
        <v>3</v>
      </c>
      <c r="E494" s="5">
        <v>4</v>
      </c>
    </row>
    <row r="495" spans="1:5" x14ac:dyDescent="0.25">
      <c r="A495">
        <v>494</v>
      </c>
      <c r="D495" s="4">
        <v>3</v>
      </c>
      <c r="E495" s="5">
        <v>4</v>
      </c>
    </row>
    <row r="496" spans="1:5" x14ac:dyDescent="0.25">
      <c r="A496">
        <v>495</v>
      </c>
      <c r="D496" s="4">
        <v>3</v>
      </c>
      <c r="E496" s="5">
        <v>4</v>
      </c>
    </row>
    <row r="497" spans="1:5" x14ac:dyDescent="0.25">
      <c r="A497">
        <v>496</v>
      </c>
      <c r="D497" s="4">
        <v>3</v>
      </c>
      <c r="E497" s="5">
        <v>4</v>
      </c>
    </row>
    <row r="498" spans="1:5" x14ac:dyDescent="0.25">
      <c r="A498">
        <v>497</v>
      </c>
      <c r="D498" s="4">
        <v>3</v>
      </c>
      <c r="E498" s="5">
        <v>4</v>
      </c>
    </row>
    <row r="499" spans="1:5" x14ac:dyDescent="0.25">
      <c r="A499">
        <v>498</v>
      </c>
      <c r="D499" s="4">
        <v>3</v>
      </c>
      <c r="E499" s="5">
        <v>4</v>
      </c>
    </row>
    <row r="500" spans="1:5" x14ac:dyDescent="0.25">
      <c r="A500">
        <v>499</v>
      </c>
      <c r="D500" s="4">
        <v>3</v>
      </c>
      <c r="E500" s="5">
        <v>4</v>
      </c>
    </row>
    <row r="501" spans="1:5" x14ac:dyDescent="0.25">
      <c r="A501">
        <v>500</v>
      </c>
      <c r="D501" s="4">
        <v>3</v>
      </c>
      <c r="E501" s="5">
        <v>4</v>
      </c>
    </row>
    <row r="502" spans="1:5" x14ac:dyDescent="0.25">
      <c r="A502">
        <v>501</v>
      </c>
    </row>
    <row r="503" spans="1:5" x14ac:dyDescent="0.25">
      <c r="A503">
        <v>502</v>
      </c>
      <c r="C503" s="3">
        <v>2</v>
      </c>
    </row>
    <row r="504" spans="1:5" x14ac:dyDescent="0.25">
      <c r="A504">
        <v>503</v>
      </c>
      <c r="C504" s="3">
        <v>2</v>
      </c>
    </row>
    <row r="505" spans="1:5" x14ac:dyDescent="0.25">
      <c r="A505">
        <v>504</v>
      </c>
      <c r="C505" s="3">
        <v>2</v>
      </c>
    </row>
    <row r="506" spans="1:5" x14ac:dyDescent="0.25">
      <c r="A506">
        <v>505</v>
      </c>
      <c r="C506" s="3">
        <v>2</v>
      </c>
    </row>
    <row r="507" spans="1:5" x14ac:dyDescent="0.25">
      <c r="A507">
        <v>506</v>
      </c>
      <c r="C507" s="3">
        <v>2</v>
      </c>
    </row>
    <row r="508" spans="1:5" x14ac:dyDescent="0.25">
      <c r="A508">
        <v>507</v>
      </c>
      <c r="B508" s="2">
        <v>1</v>
      </c>
      <c r="C508" s="3">
        <v>2</v>
      </c>
    </row>
    <row r="509" spans="1:5" x14ac:dyDescent="0.25">
      <c r="A509">
        <v>508</v>
      </c>
      <c r="B509" s="2">
        <v>1</v>
      </c>
      <c r="C509" s="3">
        <v>2</v>
      </c>
    </row>
    <row r="510" spans="1:5" x14ac:dyDescent="0.25">
      <c r="A510">
        <v>509</v>
      </c>
      <c r="B510" s="2">
        <v>1</v>
      </c>
      <c r="C510" s="3">
        <v>2</v>
      </c>
    </row>
    <row r="511" spans="1:5" x14ac:dyDescent="0.25">
      <c r="A511">
        <v>510</v>
      </c>
      <c r="B511" s="2">
        <v>1</v>
      </c>
      <c r="C511" s="3">
        <v>2</v>
      </c>
    </row>
    <row r="512" spans="1:5" x14ac:dyDescent="0.25">
      <c r="A512">
        <v>511</v>
      </c>
      <c r="B512" s="2">
        <v>1</v>
      </c>
    </row>
    <row r="513" spans="1:5" x14ac:dyDescent="0.25">
      <c r="A513">
        <v>512</v>
      </c>
      <c r="B513" s="2">
        <v>1</v>
      </c>
    </row>
    <row r="514" spans="1:5" x14ac:dyDescent="0.25">
      <c r="A514">
        <v>513</v>
      </c>
      <c r="B514" s="2">
        <v>1</v>
      </c>
    </row>
    <row r="515" spans="1:5" x14ac:dyDescent="0.25">
      <c r="A515">
        <v>514</v>
      </c>
      <c r="B515" s="2">
        <v>1</v>
      </c>
      <c r="D515" s="4">
        <v>3</v>
      </c>
      <c r="E515" s="5">
        <v>4</v>
      </c>
    </row>
    <row r="516" spans="1:5" x14ac:dyDescent="0.25">
      <c r="A516">
        <v>515</v>
      </c>
      <c r="D516" s="4">
        <v>3</v>
      </c>
      <c r="E516" s="5">
        <v>4</v>
      </c>
    </row>
    <row r="517" spans="1:5" x14ac:dyDescent="0.25">
      <c r="A517">
        <v>516</v>
      </c>
      <c r="D517" s="4">
        <v>3</v>
      </c>
      <c r="E517" s="5">
        <v>4</v>
      </c>
    </row>
    <row r="518" spans="1:5" x14ac:dyDescent="0.25">
      <c r="A518">
        <v>517</v>
      </c>
      <c r="D518" s="4">
        <v>3</v>
      </c>
      <c r="E518" s="5">
        <v>4</v>
      </c>
    </row>
    <row r="519" spans="1:5" x14ac:dyDescent="0.25">
      <c r="A519">
        <v>518</v>
      </c>
      <c r="D519" s="4">
        <v>3</v>
      </c>
      <c r="E519" s="5">
        <v>4</v>
      </c>
    </row>
    <row r="520" spans="1:5" x14ac:dyDescent="0.25">
      <c r="A520">
        <v>519</v>
      </c>
      <c r="D520" s="4">
        <v>3</v>
      </c>
      <c r="E520" s="5">
        <v>4</v>
      </c>
    </row>
    <row r="521" spans="1:5" x14ac:dyDescent="0.25">
      <c r="A521">
        <v>520</v>
      </c>
      <c r="D521" s="4">
        <v>3</v>
      </c>
      <c r="E521" s="5">
        <v>4</v>
      </c>
    </row>
    <row r="522" spans="1:5" x14ac:dyDescent="0.25">
      <c r="A522">
        <v>521</v>
      </c>
      <c r="D522" s="4">
        <v>3</v>
      </c>
      <c r="E522" s="5">
        <v>4</v>
      </c>
    </row>
    <row r="523" spans="1:5" x14ac:dyDescent="0.25">
      <c r="A523">
        <v>522</v>
      </c>
      <c r="D523" s="4">
        <v>3</v>
      </c>
    </row>
    <row r="524" spans="1:5" x14ac:dyDescent="0.25">
      <c r="A524">
        <v>523</v>
      </c>
    </row>
    <row r="525" spans="1:5" x14ac:dyDescent="0.25">
      <c r="A525">
        <v>524</v>
      </c>
    </row>
    <row r="526" spans="1:5" x14ac:dyDescent="0.25">
      <c r="A526">
        <v>525</v>
      </c>
    </row>
    <row r="527" spans="1:5" x14ac:dyDescent="0.25">
      <c r="A527">
        <v>526</v>
      </c>
    </row>
    <row r="528" spans="1:5" x14ac:dyDescent="0.25">
      <c r="A528">
        <v>527</v>
      </c>
    </row>
    <row r="529" spans="1:5" x14ac:dyDescent="0.25">
      <c r="A529">
        <v>528</v>
      </c>
      <c r="C529" s="3">
        <v>2</v>
      </c>
    </row>
    <row r="530" spans="1:5" x14ac:dyDescent="0.25">
      <c r="A530">
        <v>529</v>
      </c>
      <c r="C530" s="3">
        <v>2</v>
      </c>
    </row>
    <row r="531" spans="1:5" x14ac:dyDescent="0.25">
      <c r="A531">
        <v>530</v>
      </c>
      <c r="C531" s="3">
        <v>2</v>
      </c>
    </row>
    <row r="532" spans="1:5" x14ac:dyDescent="0.25">
      <c r="A532">
        <v>531</v>
      </c>
      <c r="B532" s="2">
        <v>1</v>
      </c>
      <c r="C532" s="3">
        <v>2</v>
      </c>
    </row>
    <row r="533" spans="1:5" x14ac:dyDescent="0.25">
      <c r="A533">
        <v>532</v>
      </c>
      <c r="B533" s="2">
        <v>1</v>
      </c>
      <c r="C533" s="3">
        <v>2</v>
      </c>
    </row>
    <row r="534" spans="1:5" x14ac:dyDescent="0.25">
      <c r="A534">
        <v>533</v>
      </c>
      <c r="B534" s="2">
        <v>1</v>
      </c>
      <c r="C534" s="3">
        <v>2</v>
      </c>
    </row>
    <row r="535" spans="1:5" x14ac:dyDescent="0.25">
      <c r="A535">
        <v>534</v>
      </c>
      <c r="B535" s="2">
        <v>1</v>
      </c>
      <c r="C535" s="3">
        <v>2</v>
      </c>
    </row>
    <row r="536" spans="1:5" x14ac:dyDescent="0.25">
      <c r="A536">
        <v>535</v>
      </c>
      <c r="B536" s="2">
        <v>1</v>
      </c>
      <c r="C536" s="3">
        <v>2</v>
      </c>
    </row>
    <row r="537" spans="1:5" x14ac:dyDescent="0.25">
      <c r="A537">
        <v>536</v>
      </c>
      <c r="B537" s="2">
        <v>1</v>
      </c>
    </row>
    <row r="538" spans="1:5" x14ac:dyDescent="0.25">
      <c r="A538">
        <v>537</v>
      </c>
      <c r="B538" s="2">
        <v>1</v>
      </c>
    </row>
    <row r="539" spans="1:5" x14ac:dyDescent="0.25">
      <c r="A539">
        <v>538</v>
      </c>
      <c r="B539" s="2">
        <v>1</v>
      </c>
    </row>
    <row r="540" spans="1:5" x14ac:dyDescent="0.25">
      <c r="A540">
        <v>539</v>
      </c>
    </row>
    <row r="541" spans="1:5" x14ac:dyDescent="0.25">
      <c r="A541">
        <v>540</v>
      </c>
      <c r="D541" s="4">
        <v>3</v>
      </c>
      <c r="E541" s="5">
        <v>4</v>
      </c>
    </row>
    <row r="542" spans="1:5" x14ac:dyDescent="0.25">
      <c r="A542">
        <v>541</v>
      </c>
      <c r="D542" s="4">
        <v>3</v>
      </c>
      <c r="E542" s="5">
        <v>4</v>
      </c>
    </row>
    <row r="543" spans="1:5" x14ac:dyDescent="0.25">
      <c r="A543">
        <v>542</v>
      </c>
      <c r="D543" s="4">
        <v>3</v>
      </c>
      <c r="E543" s="5">
        <v>4</v>
      </c>
    </row>
    <row r="544" spans="1:5" x14ac:dyDescent="0.25">
      <c r="A544">
        <v>543</v>
      </c>
      <c r="D544" s="4">
        <v>3</v>
      </c>
      <c r="E544" s="5">
        <v>4</v>
      </c>
    </row>
    <row r="545" spans="1:5" x14ac:dyDescent="0.25">
      <c r="A545">
        <v>544</v>
      </c>
      <c r="D545" s="4">
        <v>3</v>
      </c>
      <c r="E545" s="5">
        <v>4</v>
      </c>
    </row>
    <row r="546" spans="1:5" x14ac:dyDescent="0.25">
      <c r="A546">
        <v>545</v>
      </c>
      <c r="D546" s="4">
        <v>3</v>
      </c>
      <c r="E546" s="5">
        <v>4</v>
      </c>
    </row>
    <row r="547" spans="1:5" x14ac:dyDescent="0.25">
      <c r="A547">
        <v>546</v>
      </c>
      <c r="D547" s="4">
        <v>3</v>
      </c>
      <c r="E547" s="5">
        <v>4</v>
      </c>
    </row>
    <row r="548" spans="1:5" x14ac:dyDescent="0.25">
      <c r="A548">
        <v>547</v>
      </c>
      <c r="C548" s="3">
        <v>2</v>
      </c>
      <c r="D548" s="4">
        <v>3</v>
      </c>
      <c r="E548" s="5">
        <v>4</v>
      </c>
    </row>
    <row r="549" spans="1:5" x14ac:dyDescent="0.25">
      <c r="A549">
        <v>548</v>
      </c>
      <c r="C549" s="3">
        <v>2</v>
      </c>
      <c r="E549" s="5">
        <v>4</v>
      </c>
    </row>
    <row r="550" spans="1:5" x14ac:dyDescent="0.25">
      <c r="A550">
        <v>549</v>
      </c>
      <c r="C550" s="3">
        <v>2</v>
      </c>
    </row>
    <row r="551" spans="1:5" x14ac:dyDescent="0.25">
      <c r="A551">
        <v>550</v>
      </c>
      <c r="C551" s="3">
        <v>2</v>
      </c>
    </row>
    <row r="552" spans="1:5" x14ac:dyDescent="0.25">
      <c r="A552">
        <v>551</v>
      </c>
      <c r="C552" s="3">
        <v>2</v>
      </c>
    </row>
    <row r="553" spans="1:5" x14ac:dyDescent="0.25">
      <c r="A553">
        <v>552</v>
      </c>
      <c r="B553" s="2">
        <v>1</v>
      </c>
      <c r="C553" s="3">
        <v>2</v>
      </c>
    </row>
    <row r="554" spans="1:5" x14ac:dyDescent="0.25">
      <c r="A554">
        <v>553</v>
      </c>
      <c r="B554" s="2">
        <v>1</v>
      </c>
      <c r="C554" s="3">
        <v>2</v>
      </c>
    </row>
    <row r="555" spans="1:5" x14ac:dyDescent="0.25">
      <c r="A555">
        <v>554</v>
      </c>
      <c r="B555" s="2">
        <v>1</v>
      </c>
      <c r="C555" s="3">
        <v>2</v>
      </c>
    </row>
    <row r="556" spans="1:5" x14ac:dyDescent="0.25">
      <c r="A556">
        <v>555</v>
      </c>
      <c r="B556" s="2">
        <v>1</v>
      </c>
      <c r="C556" s="3">
        <v>2</v>
      </c>
    </row>
    <row r="557" spans="1:5" x14ac:dyDescent="0.25">
      <c r="A557">
        <v>556</v>
      </c>
      <c r="B557" s="2">
        <v>1</v>
      </c>
      <c r="C557" s="3">
        <v>2</v>
      </c>
    </row>
    <row r="558" spans="1:5" x14ac:dyDescent="0.25">
      <c r="A558">
        <v>557</v>
      </c>
      <c r="B558" s="2">
        <v>1</v>
      </c>
    </row>
    <row r="559" spans="1:5" x14ac:dyDescent="0.25">
      <c r="A559">
        <v>558</v>
      </c>
      <c r="B559" s="2">
        <v>1</v>
      </c>
    </row>
    <row r="560" spans="1:5" x14ac:dyDescent="0.25">
      <c r="A560">
        <v>559</v>
      </c>
      <c r="B560" s="2">
        <v>1</v>
      </c>
    </row>
    <row r="561" spans="1:5" x14ac:dyDescent="0.25">
      <c r="A561">
        <v>560</v>
      </c>
      <c r="B561" s="2">
        <v>1</v>
      </c>
    </row>
    <row r="562" spans="1:5" x14ac:dyDescent="0.25">
      <c r="A562">
        <v>561</v>
      </c>
      <c r="E562" s="5">
        <v>4</v>
      </c>
    </row>
    <row r="563" spans="1:5" x14ac:dyDescent="0.25">
      <c r="A563">
        <v>562</v>
      </c>
      <c r="D563" s="4">
        <v>3</v>
      </c>
      <c r="E563" s="5">
        <v>4</v>
      </c>
    </row>
    <row r="564" spans="1:5" x14ac:dyDescent="0.25">
      <c r="A564">
        <v>563</v>
      </c>
      <c r="D564" s="4">
        <v>3</v>
      </c>
      <c r="E564" s="5">
        <v>4</v>
      </c>
    </row>
    <row r="565" spans="1:5" x14ac:dyDescent="0.25">
      <c r="A565">
        <v>564</v>
      </c>
      <c r="D565" s="4">
        <v>3</v>
      </c>
      <c r="E565" s="5">
        <v>4</v>
      </c>
    </row>
    <row r="566" spans="1:5" x14ac:dyDescent="0.25">
      <c r="A566">
        <v>565</v>
      </c>
      <c r="D566" s="4">
        <v>3</v>
      </c>
      <c r="E566" s="5">
        <v>4</v>
      </c>
    </row>
    <row r="567" spans="1:5" x14ac:dyDescent="0.25">
      <c r="A567">
        <v>566</v>
      </c>
      <c r="D567" s="4">
        <v>3</v>
      </c>
      <c r="E567" s="5">
        <v>4</v>
      </c>
    </row>
    <row r="568" spans="1:5" x14ac:dyDescent="0.25">
      <c r="A568">
        <v>567</v>
      </c>
      <c r="D568" s="4">
        <v>3</v>
      </c>
      <c r="E568" s="5">
        <v>4</v>
      </c>
    </row>
    <row r="569" spans="1:5" x14ac:dyDescent="0.25">
      <c r="A569">
        <v>568</v>
      </c>
      <c r="C569" s="3">
        <v>2</v>
      </c>
      <c r="D569" s="4">
        <v>3</v>
      </c>
      <c r="E569" s="5">
        <v>4</v>
      </c>
    </row>
    <row r="570" spans="1:5" x14ac:dyDescent="0.25">
      <c r="A570">
        <v>569</v>
      </c>
      <c r="C570" s="3">
        <v>2</v>
      </c>
      <c r="D570" s="4">
        <v>3</v>
      </c>
      <c r="E570" s="5">
        <v>4</v>
      </c>
    </row>
    <row r="571" spans="1:5" x14ac:dyDescent="0.25">
      <c r="A571">
        <v>570</v>
      </c>
      <c r="C571" s="3">
        <v>2</v>
      </c>
      <c r="D571" s="4">
        <v>3</v>
      </c>
    </row>
    <row r="572" spans="1:5" x14ac:dyDescent="0.25">
      <c r="A572">
        <v>571</v>
      </c>
      <c r="C572" s="3">
        <v>2</v>
      </c>
      <c r="D572" s="4">
        <v>3</v>
      </c>
    </row>
    <row r="573" spans="1:5" x14ac:dyDescent="0.25">
      <c r="A573">
        <v>572</v>
      </c>
      <c r="C573" s="3">
        <v>2</v>
      </c>
    </row>
    <row r="574" spans="1:5" x14ac:dyDescent="0.25">
      <c r="A574">
        <v>573</v>
      </c>
      <c r="C574" s="3">
        <v>2</v>
      </c>
    </row>
    <row r="575" spans="1:5" x14ac:dyDescent="0.25">
      <c r="A575">
        <v>574</v>
      </c>
      <c r="C575" s="3">
        <v>2</v>
      </c>
    </row>
    <row r="576" spans="1:5" x14ac:dyDescent="0.25">
      <c r="A576">
        <v>575</v>
      </c>
      <c r="C576" s="3">
        <v>2</v>
      </c>
    </row>
    <row r="577" spans="1:5" x14ac:dyDescent="0.25">
      <c r="A577">
        <v>576</v>
      </c>
      <c r="B577" s="2">
        <v>1</v>
      </c>
      <c r="C577" s="3">
        <v>2</v>
      </c>
    </row>
    <row r="578" spans="1:5" x14ac:dyDescent="0.25">
      <c r="A578">
        <v>577</v>
      </c>
      <c r="B578" s="2">
        <v>1</v>
      </c>
      <c r="C578" s="3">
        <v>2</v>
      </c>
    </row>
    <row r="579" spans="1:5" x14ac:dyDescent="0.25">
      <c r="A579">
        <v>578</v>
      </c>
      <c r="B579" s="2">
        <v>1</v>
      </c>
      <c r="C579" s="3">
        <v>2</v>
      </c>
    </row>
    <row r="580" spans="1:5" x14ac:dyDescent="0.25">
      <c r="A580">
        <v>579</v>
      </c>
      <c r="B580" s="2">
        <v>1</v>
      </c>
    </row>
    <row r="581" spans="1:5" x14ac:dyDescent="0.25">
      <c r="A581">
        <v>580</v>
      </c>
      <c r="B581" s="2">
        <v>1</v>
      </c>
    </row>
    <row r="582" spans="1:5" x14ac:dyDescent="0.25">
      <c r="A582">
        <v>581</v>
      </c>
      <c r="B582" s="2">
        <v>1</v>
      </c>
    </row>
    <row r="583" spans="1:5" x14ac:dyDescent="0.25">
      <c r="A583">
        <v>582</v>
      </c>
      <c r="B583" s="2">
        <v>1</v>
      </c>
    </row>
    <row r="584" spans="1:5" x14ac:dyDescent="0.25">
      <c r="A584">
        <v>583</v>
      </c>
      <c r="B584" s="2">
        <v>1</v>
      </c>
    </row>
    <row r="585" spans="1:5" x14ac:dyDescent="0.25">
      <c r="A585">
        <v>584</v>
      </c>
      <c r="B585" s="2">
        <v>1</v>
      </c>
      <c r="E585" s="5">
        <v>4</v>
      </c>
    </row>
    <row r="586" spans="1:5" x14ac:dyDescent="0.25">
      <c r="A586">
        <v>585</v>
      </c>
      <c r="B586" s="2">
        <v>1</v>
      </c>
      <c r="E586" s="5">
        <v>4</v>
      </c>
    </row>
    <row r="587" spans="1:5" x14ac:dyDescent="0.25">
      <c r="A587">
        <v>586</v>
      </c>
      <c r="B587" s="2">
        <v>1</v>
      </c>
      <c r="E587" s="5">
        <v>4</v>
      </c>
    </row>
    <row r="588" spans="1:5" x14ac:dyDescent="0.25">
      <c r="A588">
        <v>587</v>
      </c>
      <c r="D588" s="4">
        <v>3</v>
      </c>
      <c r="E588" s="5">
        <v>4</v>
      </c>
    </row>
    <row r="589" spans="1:5" x14ac:dyDescent="0.25">
      <c r="A589">
        <v>588</v>
      </c>
      <c r="D589" s="4">
        <v>3</v>
      </c>
      <c r="E589" s="5">
        <v>4</v>
      </c>
    </row>
    <row r="590" spans="1:5" x14ac:dyDescent="0.25">
      <c r="A590">
        <v>589</v>
      </c>
      <c r="D590" s="4">
        <v>3</v>
      </c>
      <c r="E590" s="5">
        <v>4</v>
      </c>
    </row>
    <row r="591" spans="1:5" x14ac:dyDescent="0.25">
      <c r="A591">
        <v>590</v>
      </c>
      <c r="D591" s="4">
        <v>3</v>
      </c>
      <c r="E591" s="5">
        <v>4</v>
      </c>
    </row>
    <row r="592" spans="1:5" x14ac:dyDescent="0.25">
      <c r="A592">
        <v>591</v>
      </c>
      <c r="C592" s="3">
        <v>2</v>
      </c>
      <c r="D592" s="4">
        <v>3</v>
      </c>
      <c r="E592" s="5">
        <v>4</v>
      </c>
    </row>
    <row r="593" spans="1:5" x14ac:dyDescent="0.25">
      <c r="A593">
        <v>592</v>
      </c>
      <c r="C593" s="3">
        <v>2</v>
      </c>
      <c r="D593" s="4">
        <v>3</v>
      </c>
      <c r="E593" s="5">
        <v>4</v>
      </c>
    </row>
    <row r="594" spans="1:5" x14ac:dyDescent="0.25">
      <c r="A594">
        <v>593</v>
      </c>
      <c r="C594" s="3">
        <v>2</v>
      </c>
      <c r="D594" s="4">
        <v>3</v>
      </c>
      <c r="E594" s="5">
        <v>4</v>
      </c>
    </row>
    <row r="595" spans="1:5" x14ac:dyDescent="0.25">
      <c r="A595">
        <v>594</v>
      </c>
      <c r="C595" s="3">
        <v>2</v>
      </c>
      <c r="D595" s="4">
        <v>3</v>
      </c>
      <c r="E595" s="5">
        <v>4</v>
      </c>
    </row>
    <row r="596" spans="1:5" x14ac:dyDescent="0.25">
      <c r="A596">
        <v>595</v>
      </c>
      <c r="C596" s="3">
        <v>2</v>
      </c>
      <c r="D596" s="4">
        <v>3</v>
      </c>
    </row>
    <row r="597" spans="1:5" x14ac:dyDescent="0.25">
      <c r="A597">
        <v>596</v>
      </c>
      <c r="C597" s="3">
        <v>2</v>
      </c>
      <c r="D597" s="4">
        <v>3</v>
      </c>
    </row>
    <row r="598" spans="1:5" x14ac:dyDescent="0.25">
      <c r="A598">
        <v>597</v>
      </c>
      <c r="C598" s="3">
        <v>2</v>
      </c>
      <c r="D598" s="4">
        <v>3</v>
      </c>
    </row>
    <row r="599" spans="1:5" x14ac:dyDescent="0.25">
      <c r="A599">
        <v>598</v>
      </c>
      <c r="C599" s="3">
        <v>2</v>
      </c>
      <c r="D599" s="4">
        <v>3</v>
      </c>
    </row>
    <row r="600" spans="1:5" x14ac:dyDescent="0.25">
      <c r="A600">
        <v>599</v>
      </c>
      <c r="C600" s="3">
        <v>2</v>
      </c>
      <c r="D600" s="4">
        <v>3</v>
      </c>
    </row>
    <row r="601" spans="1:5" x14ac:dyDescent="0.25">
      <c r="A601">
        <v>600</v>
      </c>
      <c r="C601" s="3">
        <v>2</v>
      </c>
      <c r="D601" s="4">
        <v>3</v>
      </c>
    </row>
    <row r="602" spans="1:5" x14ac:dyDescent="0.25">
      <c r="A602">
        <v>601</v>
      </c>
      <c r="B602" s="2">
        <v>1</v>
      </c>
      <c r="C602" s="3">
        <v>2</v>
      </c>
    </row>
    <row r="603" spans="1:5" x14ac:dyDescent="0.25">
      <c r="A603">
        <v>602</v>
      </c>
      <c r="B603" s="2">
        <v>1</v>
      </c>
      <c r="C603" s="3">
        <v>2</v>
      </c>
    </row>
    <row r="604" spans="1:5" x14ac:dyDescent="0.25">
      <c r="A604">
        <v>603</v>
      </c>
      <c r="B604" s="2">
        <v>1</v>
      </c>
      <c r="C604" s="3">
        <v>2</v>
      </c>
    </row>
    <row r="605" spans="1:5" x14ac:dyDescent="0.25">
      <c r="A605">
        <v>604</v>
      </c>
      <c r="B605" s="2">
        <v>1</v>
      </c>
      <c r="C605" s="3">
        <v>2</v>
      </c>
    </row>
    <row r="606" spans="1:5" x14ac:dyDescent="0.25">
      <c r="A606">
        <v>605</v>
      </c>
      <c r="B606" s="2">
        <v>1</v>
      </c>
      <c r="C606" s="3">
        <v>2</v>
      </c>
    </row>
    <row r="607" spans="1:5" x14ac:dyDescent="0.25">
      <c r="A607">
        <v>606</v>
      </c>
      <c r="B607" s="2">
        <v>1</v>
      </c>
      <c r="C607" s="3">
        <v>2</v>
      </c>
    </row>
    <row r="608" spans="1:5" x14ac:dyDescent="0.25">
      <c r="A608">
        <v>607</v>
      </c>
      <c r="B608" s="2">
        <v>1</v>
      </c>
    </row>
    <row r="609" spans="1:5" x14ac:dyDescent="0.25">
      <c r="A609">
        <v>608</v>
      </c>
      <c r="B609" s="2">
        <v>1</v>
      </c>
    </row>
    <row r="610" spans="1:5" x14ac:dyDescent="0.25">
      <c r="A610">
        <v>609</v>
      </c>
      <c r="B610" s="2">
        <v>1</v>
      </c>
      <c r="E610" s="5">
        <v>4</v>
      </c>
    </row>
    <row r="611" spans="1:5" x14ac:dyDescent="0.25">
      <c r="A611">
        <v>610</v>
      </c>
      <c r="B611" s="2">
        <v>1</v>
      </c>
      <c r="E611" s="5">
        <v>4</v>
      </c>
    </row>
    <row r="612" spans="1:5" x14ac:dyDescent="0.25">
      <c r="A612">
        <v>611</v>
      </c>
      <c r="B612" s="2">
        <v>1</v>
      </c>
      <c r="E612" s="5">
        <v>4</v>
      </c>
    </row>
    <row r="613" spans="1:5" x14ac:dyDescent="0.25">
      <c r="A613">
        <v>612</v>
      </c>
      <c r="B613" s="2">
        <v>1</v>
      </c>
      <c r="E613" s="5">
        <v>4</v>
      </c>
    </row>
    <row r="614" spans="1:5" x14ac:dyDescent="0.25">
      <c r="A614">
        <v>613</v>
      </c>
      <c r="B614" s="2">
        <v>1</v>
      </c>
      <c r="E614" s="5">
        <v>4</v>
      </c>
    </row>
    <row r="615" spans="1:5" x14ac:dyDescent="0.25">
      <c r="A615">
        <v>614</v>
      </c>
      <c r="B615" s="2">
        <v>1</v>
      </c>
      <c r="E615" s="5">
        <v>4</v>
      </c>
    </row>
    <row r="616" spans="1:5" x14ac:dyDescent="0.25">
      <c r="A616">
        <v>615</v>
      </c>
      <c r="B616" s="2">
        <v>1</v>
      </c>
      <c r="E616" s="5">
        <v>4</v>
      </c>
    </row>
    <row r="617" spans="1:5" x14ac:dyDescent="0.25">
      <c r="A617">
        <v>616</v>
      </c>
      <c r="B617" s="2">
        <v>1</v>
      </c>
      <c r="D617" s="4">
        <v>3</v>
      </c>
      <c r="E617" s="5">
        <v>4</v>
      </c>
    </row>
    <row r="618" spans="1:5" x14ac:dyDescent="0.25">
      <c r="A618">
        <v>617</v>
      </c>
      <c r="B618" s="2">
        <v>1</v>
      </c>
      <c r="D618" s="4">
        <v>3</v>
      </c>
      <c r="E618" s="5">
        <v>4</v>
      </c>
    </row>
    <row r="619" spans="1:5" x14ac:dyDescent="0.25">
      <c r="A619">
        <v>618</v>
      </c>
      <c r="B619" s="2">
        <v>1</v>
      </c>
      <c r="D619" s="4">
        <v>3</v>
      </c>
      <c r="E619" s="5">
        <v>4</v>
      </c>
    </row>
    <row r="620" spans="1:5" x14ac:dyDescent="0.25">
      <c r="A620">
        <v>619</v>
      </c>
      <c r="B620" s="2">
        <v>1</v>
      </c>
      <c r="D620" s="4">
        <v>3</v>
      </c>
      <c r="E620" s="5">
        <v>4</v>
      </c>
    </row>
    <row r="621" spans="1:5" x14ac:dyDescent="0.25">
      <c r="A621">
        <v>620</v>
      </c>
      <c r="C621" s="3">
        <v>2</v>
      </c>
      <c r="D621" s="4">
        <v>3</v>
      </c>
      <c r="E621" s="5">
        <v>4</v>
      </c>
    </row>
    <row r="622" spans="1:5" x14ac:dyDescent="0.25">
      <c r="A622">
        <v>621</v>
      </c>
      <c r="C622" s="3">
        <v>2</v>
      </c>
      <c r="D622" s="4">
        <v>3</v>
      </c>
      <c r="E622" s="5">
        <v>4</v>
      </c>
    </row>
    <row r="623" spans="1:5" x14ac:dyDescent="0.25">
      <c r="A623">
        <v>622</v>
      </c>
      <c r="C623" s="3">
        <v>2</v>
      </c>
      <c r="D623" s="4">
        <v>3</v>
      </c>
      <c r="E623" s="5">
        <v>4</v>
      </c>
    </row>
    <row r="624" spans="1:5" x14ac:dyDescent="0.25">
      <c r="A624">
        <v>623</v>
      </c>
      <c r="C624" s="3">
        <v>2</v>
      </c>
      <c r="D624" s="4">
        <v>3</v>
      </c>
      <c r="E624" s="5">
        <v>4</v>
      </c>
    </row>
    <row r="625" spans="1:5" x14ac:dyDescent="0.25">
      <c r="A625">
        <v>624</v>
      </c>
      <c r="C625" s="3">
        <v>2</v>
      </c>
      <c r="D625" s="4">
        <v>3</v>
      </c>
      <c r="E625" s="5">
        <v>4</v>
      </c>
    </row>
    <row r="626" spans="1:5" x14ac:dyDescent="0.25">
      <c r="A626">
        <v>625</v>
      </c>
      <c r="C626" s="3">
        <v>2</v>
      </c>
      <c r="D626" s="4">
        <v>3</v>
      </c>
      <c r="E626" s="5">
        <v>4</v>
      </c>
    </row>
    <row r="627" spans="1:5" x14ac:dyDescent="0.25">
      <c r="A627">
        <v>626</v>
      </c>
      <c r="C627" s="3">
        <v>2</v>
      </c>
      <c r="D627" s="4">
        <v>3</v>
      </c>
      <c r="E627" s="5">
        <v>4</v>
      </c>
    </row>
    <row r="628" spans="1:5" x14ac:dyDescent="0.25">
      <c r="A628">
        <v>627</v>
      </c>
      <c r="C628" s="3">
        <v>2</v>
      </c>
      <c r="D628" s="4">
        <v>3</v>
      </c>
    </row>
    <row r="629" spans="1:5" x14ac:dyDescent="0.25">
      <c r="A629">
        <v>628</v>
      </c>
      <c r="C629" s="3">
        <v>2</v>
      </c>
      <c r="D629" s="4">
        <v>3</v>
      </c>
    </row>
    <row r="630" spans="1:5" x14ac:dyDescent="0.25">
      <c r="A630">
        <v>629</v>
      </c>
      <c r="C630" s="3">
        <v>2</v>
      </c>
      <c r="D630" s="4">
        <v>3</v>
      </c>
    </row>
    <row r="631" spans="1:5" x14ac:dyDescent="0.25">
      <c r="A631">
        <v>630</v>
      </c>
      <c r="C631" s="3">
        <v>2</v>
      </c>
      <c r="D631" s="4">
        <v>3</v>
      </c>
    </row>
    <row r="632" spans="1:5" x14ac:dyDescent="0.25">
      <c r="A632">
        <v>631</v>
      </c>
      <c r="C632" s="3">
        <v>2</v>
      </c>
      <c r="D632" s="4">
        <v>3</v>
      </c>
    </row>
    <row r="633" spans="1:5" x14ac:dyDescent="0.25">
      <c r="A633">
        <v>632</v>
      </c>
      <c r="B633" s="2">
        <v>1</v>
      </c>
      <c r="C633" s="3">
        <v>2</v>
      </c>
      <c r="D633" s="4">
        <v>3</v>
      </c>
    </row>
    <row r="634" spans="1:5" x14ac:dyDescent="0.25">
      <c r="A634">
        <v>633</v>
      </c>
      <c r="B634" s="2">
        <v>1</v>
      </c>
      <c r="C634" s="3">
        <v>2</v>
      </c>
      <c r="D634" s="4">
        <v>3</v>
      </c>
    </row>
    <row r="635" spans="1:5" x14ac:dyDescent="0.25">
      <c r="A635">
        <v>634</v>
      </c>
      <c r="B635" s="2">
        <v>1</v>
      </c>
      <c r="C635" s="3">
        <v>2</v>
      </c>
      <c r="D635" s="4">
        <v>3</v>
      </c>
    </row>
    <row r="636" spans="1:5" x14ac:dyDescent="0.25">
      <c r="A636">
        <v>635</v>
      </c>
      <c r="B636" s="2">
        <v>1</v>
      </c>
      <c r="C636" s="3">
        <v>2</v>
      </c>
      <c r="D636" s="4">
        <v>3</v>
      </c>
    </row>
    <row r="637" spans="1:5" x14ac:dyDescent="0.25">
      <c r="A637">
        <v>636</v>
      </c>
      <c r="B637" s="2">
        <v>1</v>
      </c>
      <c r="C637" s="3">
        <v>2</v>
      </c>
      <c r="D637" s="4">
        <v>3</v>
      </c>
    </row>
    <row r="638" spans="1:5" x14ac:dyDescent="0.25">
      <c r="A638">
        <v>637</v>
      </c>
      <c r="B638" s="2">
        <v>1</v>
      </c>
      <c r="C638" s="3">
        <v>2</v>
      </c>
      <c r="D638" s="4">
        <v>3</v>
      </c>
    </row>
    <row r="639" spans="1:5" x14ac:dyDescent="0.25">
      <c r="A639">
        <v>638</v>
      </c>
      <c r="B639" s="2">
        <v>1</v>
      </c>
      <c r="C639" s="3">
        <v>2</v>
      </c>
      <c r="D639" s="4">
        <v>3</v>
      </c>
    </row>
    <row r="640" spans="1:5" x14ac:dyDescent="0.25">
      <c r="A640">
        <v>639</v>
      </c>
      <c r="B640" s="2">
        <v>1</v>
      </c>
      <c r="C640" s="3">
        <v>2</v>
      </c>
    </row>
    <row r="641" spans="1:6" x14ac:dyDescent="0.25">
      <c r="A641">
        <v>640</v>
      </c>
      <c r="B641" s="2">
        <v>1</v>
      </c>
      <c r="C641" s="3">
        <v>2</v>
      </c>
    </row>
    <row r="642" spans="1:6" x14ac:dyDescent="0.25">
      <c r="A642">
        <v>641</v>
      </c>
      <c r="B642" s="2">
        <v>1</v>
      </c>
      <c r="C642" s="3">
        <v>2</v>
      </c>
    </row>
    <row r="643" spans="1:6" x14ac:dyDescent="0.25">
      <c r="A643">
        <v>642</v>
      </c>
      <c r="B643" s="2">
        <v>1</v>
      </c>
    </row>
    <row r="644" spans="1:6" x14ac:dyDescent="0.25">
      <c r="A644">
        <v>643</v>
      </c>
      <c r="B644" s="2">
        <v>1</v>
      </c>
    </row>
    <row r="645" spans="1:6" x14ac:dyDescent="0.25">
      <c r="A645">
        <v>644</v>
      </c>
      <c r="B645" s="2">
        <v>1</v>
      </c>
      <c r="E645" s="5">
        <v>4</v>
      </c>
      <c r="F645" t="s">
        <v>22</v>
      </c>
    </row>
    <row r="646" spans="1:6" x14ac:dyDescent="0.25">
      <c r="A646">
        <v>645</v>
      </c>
    </row>
    <row r="647" spans="1:6" x14ac:dyDescent="0.25">
      <c r="A647">
        <v>646</v>
      </c>
      <c r="F647" t="s">
        <v>22</v>
      </c>
    </row>
    <row r="648" spans="1:6" x14ac:dyDescent="0.25">
      <c r="A648">
        <v>647</v>
      </c>
      <c r="C648" s="3">
        <v>2</v>
      </c>
    </row>
    <row r="649" spans="1:6" x14ac:dyDescent="0.25">
      <c r="A649">
        <v>648</v>
      </c>
      <c r="C649" s="3">
        <v>2</v>
      </c>
    </row>
    <row r="650" spans="1:6" x14ac:dyDescent="0.25">
      <c r="A650">
        <v>649</v>
      </c>
      <c r="C650" s="3">
        <v>2</v>
      </c>
    </row>
    <row r="651" spans="1:6" x14ac:dyDescent="0.25">
      <c r="A651">
        <v>650</v>
      </c>
      <c r="C651" s="3">
        <v>2</v>
      </c>
    </row>
    <row r="652" spans="1:6" x14ac:dyDescent="0.25">
      <c r="A652">
        <v>651</v>
      </c>
      <c r="C652" s="3">
        <v>2</v>
      </c>
    </row>
    <row r="653" spans="1:6" x14ac:dyDescent="0.25">
      <c r="A653">
        <v>652</v>
      </c>
      <c r="C653" s="3">
        <v>2</v>
      </c>
    </row>
    <row r="654" spans="1:6" x14ac:dyDescent="0.25">
      <c r="A654">
        <v>653</v>
      </c>
      <c r="B654" s="2">
        <v>1</v>
      </c>
      <c r="C654" s="3">
        <v>2</v>
      </c>
    </row>
    <row r="655" spans="1:6" x14ac:dyDescent="0.25">
      <c r="A655">
        <v>654</v>
      </c>
      <c r="B655" s="2">
        <v>1</v>
      </c>
      <c r="C655" s="3">
        <v>2</v>
      </c>
    </row>
    <row r="656" spans="1:6" x14ac:dyDescent="0.25">
      <c r="A656">
        <v>655</v>
      </c>
      <c r="B656" s="2">
        <v>1</v>
      </c>
      <c r="C656" s="3">
        <v>2</v>
      </c>
    </row>
    <row r="657" spans="1:5" x14ac:dyDescent="0.25">
      <c r="A657">
        <v>656</v>
      </c>
      <c r="B657" s="2">
        <v>1</v>
      </c>
      <c r="C657" s="3">
        <v>2</v>
      </c>
    </row>
    <row r="658" spans="1:5" x14ac:dyDescent="0.25">
      <c r="A658">
        <v>657</v>
      </c>
      <c r="B658" s="2">
        <v>1</v>
      </c>
      <c r="C658" s="3">
        <v>2</v>
      </c>
    </row>
    <row r="659" spans="1:5" x14ac:dyDescent="0.25">
      <c r="A659">
        <v>658</v>
      </c>
      <c r="B659" s="2">
        <v>1</v>
      </c>
      <c r="C659" s="3">
        <v>2</v>
      </c>
    </row>
    <row r="660" spans="1:5" x14ac:dyDescent="0.25">
      <c r="A660">
        <v>659</v>
      </c>
      <c r="B660" s="2">
        <v>1</v>
      </c>
      <c r="E660" s="5">
        <v>4</v>
      </c>
    </row>
    <row r="661" spans="1:5" x14ac:dyDescent="0.25">
      <c r="A661">
        <v>660</v>
      </c>
      <c r="B661" s="2">
        <v>1</v>
      </c>
      <c r="D661" s="4">
        <v>3</v>
      </c>
      <c r="E661" s="5">
        <v>4</v>
      </c>
    </row>
    <row r="662" spans="1:5" x14ac:dyDescent="0.25">
      <c r="A662">
        <v>661</v>
      </c>
      <c r="B662" s="2">
        <v>1</v>
      </c>
      <c r="D662" s="4">
        <v>3</v>
      </c>
      <c r="E662" s="5">
        <v>4</v>
      </c>
    </row>
    <row r="663" spans="1:5" x14ac:dyDescent="0.25">
      <c r="A663">
        <v>662</v>
      </c>
      <c r="B663" s="2">
        <v>1</v>
      </c>
      <c r="D663" s="4">
        <v>3</v>
      </c>
      <c r="E663" s="5">
        <v>4</v>
      </c>
    </row>
    <row r="664" spans="1:5" x14ac:dyDescent="0.25">
      <c r="A664">
        <v>663</v>
      </c>
      <c r="D664" s="4">
        <v>3</v>
      </c>
      <c r="E664" s="5">
        <v>4</v>
      </c>
    </row>
    <row r="665" spans="1:5" x14ac:dyDescent="0.25">
      <c r="A665">
        <v>664</v>
      </c>
      <c r="D665" s="4">
        <v>3</v>
      </c>
      <c r="E665" s="5">
        <v>4</v>
      </c>
    </row>
    <row r="666" spans="1:5" x14ac:dyDescent="0.25">
      <c r="A666">
        <v>665</v>
      </c>
      <c r="D666" s="4">
        <v>3</v>
      </c>
      <c r="E666" s="5">
        <v>4</v>
      </c>
    </row>
    <row r="667" spans="1:5" x14ac:dyDescent="0.25">
      <c r="A667">
        <v>666</v>
      </c>
      <c r="D667" s="4">
        <v>3</v>
      </c>
      <c r="E667" s="5">
        <v>4</v>
      </c>
    </row>
    <row r="668" spans="1:5" x14ac:dyDescent="0.25">
      <c r="A668">
        <v>667</v>
      </c>
      <c r="D668" s="4">
        <v>3</v>
      </c>
      <c r="E668" s="5">
        <v>4</v>
      </c>
    </row>
    <row r="669" spans="1:5" x14ac:dyDescent="0.25">
      <c r="A669">
        <v>668</v>
      </c>
      <c r="D669" s="4">
        <v>3</v>
      </c>
      <c r="E669" s="5">
        <v>4</v>
      </c>
    </row>
    <row r="670" spans="1:5" x14ac:dyDescent="0.25">
      <c r="A670">
        <v>669</v>
      </c>
      <c r="D670" s="4">
        <v>3</v>
      </c>
    </row>
    <row r="671" spans="1:5" x14ac:dyDescent="0.25">
      <c r="A671">
        <v>670</v>
      </c>
    </row>
    <row r="672" spans="1:5" x14ac:dyDescent="0.25">
      <c r="A672">
        <v>671</v>
      </c>
    </row>
    <row r="673" spans="1:5" x14ac:dyDescent="0.25">
      <c r="A673">
        <v>672</v>
      </c>
      <c r="C673" s="3">
        <v>2</v>
      </c>
    </row>
    <row r="674" spans="1:5" x14ac:dyDescent="0.25">
      <c r="A674">
        <v>673</v>
      </c>
      <c r="C674" s="3">
        <v>2</v>
      </c>
    </row>
    <row r="675" spans="1:5" x14ac:dyDescent="0.25">
      <c r="A675">
        <v>674</v>
      </c>
      <c r="C675" s="3">
        <v>2</v>
      </c>
    </row>
    <row r="676" spans="1:5" x14ac:dyDescent="0.25">
      <c r="A676">
        <v>675</v>
      </c>
      <c r="C676" s="3">
        <v>2</v>
      </c>
    </row>
    <row r="677" spans="1:5" x14ac:dyDescent="0.25">
      <c r="A677">
        <v>676</v>
      </c>
      <c r="C677" s="3">
        <v>2</v>
      </c>
    </row>
    <row r="678" spans="1:5" x14ac:dyDescent="0.25">
      <c r="A678">
        <v>677</v>
      </c>
      <c r="B678" s="2">
        <v>1</v>
      </c>
      <c r="C678" s="3">
        <v>2</v>
      </c>
    </row>
    <row r="679" spans="1:5" x14ac:dyDescent="0.25">
      <c r="A679">
        <v>678</v>
      </c>
      <c r="B679" s="2">
        <v>1</v>
      </c>
      <c r="C679" s="3">
        <v>2</v>
      </c>
    </row>
    <row r="680" spans="1:5" x14ac:dyDescent="0.25">
      <c r="A680">
        <v>679</v>
      </c>
      <c r="B680" s="2">
        <v>1</v>
      </c>
      <c r="C680" s="3">
        <v>2</v>
      </c>
    </row>
    <row r="681" spans="1:5" x14ac:dyDescent="0.25">
      <c r="A681">
        <v>680</v>
      </c>
      <c r="B681" s="2">
        <v>1</v>
      </c>
      <c r="C681" s="3">
        <v>2</v>
      </c>
    </row>
    <row r="682" spans="1:5" x14ac:dyDescent="0.25">
      <c r="A682">
        <v>681</v>
      </c>
      <c r="B682" s="2">
        <v>1</v>
      </c>
      <c r="C682" s="3">
        <v>2</v>
      </c>
    </row>
    <row r="683" spans="1:5" x14ac:dyDescent="0.25">
      <c r="A683">
        <v>682</v>
      </c>
      <c r="B683" s="2">
        <v>1</v>
      </c>
      <c r="E683" s="5">
        <v>4</v>
      </c>
    </row>
    <row r="684" spans="1:5" x14ac:dyDescent="0.25">
      <c r="A684">
        <v>683</v>
      </c>
      <c r="B684" s="2">
        <v>1</v>
      </c>
      <c r="D684" s="4">
        <v>3</v>
      </c>
      <c r="E684" s="5">
        <v>4</v>
      </c>
    </row>
    <row r="685" spans="1:5" x14ac:dyDescent="0.25">
      <c r="A685">
        <v>684</v>
      </c>
      <c r="B685" s="2">
        <v>1</v>
      </c>
      <c r="D685" s="4">
        <v>3</v>
      </c>
      <c r="E685" s="5">
        <v>4</v>
      </c>
    </row>
    <row r="686" spans="1:5" x14ac:dyDescent="0.25">
      <c r="A686">
        <v>685</v>
      </c>
      <c r="D686" s="4">
        <v>3</v>
      </c>
      <c r="E686" s="5">
        <v>4</v>
      </c>
    </row>
    <row r="687" spans="1:5" x14ac:dyDescent="0.25">
      <c r="A687">
        <v>686</v>
      </c>
      <c r="D687" s="4">
        <v>3</v>
      </c>
      <c r="E687" s="5">
        <v>4</v>
      </c>
    </row>
    <row r="688" spans="1:5" x14ac:dyDescent="0.25">
      <c r="A688">
        <v>687</v>
      </c>
      <c r="D688" s="4">
        <v>3</v>
      </c>
      <c r="E688" s="5">
        <v>4</v>
      </c>
    </row>
    <row r="689" spans="1:5" x14ac:dyDescent="0.25">
      <c r="A689">
        <v>688</v>
      </c>
      <c r="D689" s="4">
        <v>3</v>
      </c>
      <c r="E689" s="5">
        <v>4</v>
      </c>
    </row>
    <row r="690" spans="1:5" x14ac:dyDescent="0.25">
      <c r="A690">
        <v>689</v>
      </c>
      <c r="D690" s="4">
        <v>3</v>
      </c>
      <c r="E690" s="5">
        <v>4</v>
      </c>
    </row>
    <row r="691" spans="1:5" x14ac:dyDescent="0.25">
      <c r="A691">
        <v>690</v>
      </c>
      <c r="D691" s="4">
        <v>3</v>
      </c>
      <c r="E691" s="5">
        <v>4</v>
      </c>
    </row>
    <row r="692" spans="1:5" x14ac:dyDescent="0.25">
      <c r="A692">
        <v>691</v>
      </c>
      <c r="D692" s="4">
        <v>3</v>
      </c>
      <c r="E692" s="5">
        <v>4</v>
      </c>
    </row>
    <row r="693" spans="1:5" x14ac:dyDescent="0.25">
      <c r="A693">
        <v>692</v>
      </c>
      <c r="D693" s="4">
        <v>3</v>
      </c>
    </row>
    <row r="694" spans="1:5" x14ac:dyDescent="0.25">
      <c r="A694">
        <v>693</v>
      </c>
    </row>
    <row r="695" spans="1:5" x14ac:dyDescent="0.25">
      <c r="A695">
        <v>694</v>
      </c>
    </row>
    <row r="696" spans="1:5" x14ac:dyDescent="0.25">
      <c r="A696">
        <v>695</v>
      </c>
      <c r="C696" s="3">
        <v>2</v>
      </c>
    </row>
    <row r="697" spans="1:5" x14ac:dyDescent="0.25">
      <c r="A697">
        <v>696</v>
      </c>
      <c r="C697" s="3">
        <v>2</v>
      </c>
    </row>
    <row r="698" spans="1:5" x14ac:dyDescent="0.25">
      <c r="A698">
        <v>697</v>
      </c>
      <c r="C698" s="3">
        <v>2</v>
      </c>
    </row>
    <row r="699" spans="1:5" x14ac:dyDescent="0.25">
      <c r="A699">
        <v>698</v>
      </c>
      <c r="C699" s="3">
        <v>2</v>
      </c>
    </row>
    <row r="700" spans="1:5" x14ac:dyDescent="0.25">
      <c r="A700">
        <v>699</v>
      </c>
      <c r="B700" s="2">
        <v>1</v>
      </c>
      <c r="C700" s="3">
        <v>2</v>
      </c>
    </row>
    <row r="701" spans="1:5" x14ac:dyDescent="0.25">
      <c r="A701">
        <v>700</v>
      </c>
      <c r="B701" s="2">
        <v>1</v>
      </c>
      <c r="C701" s="3">
        <v>2</v>
      </c>
    </row>
    <row r="702" spans="1:5" x14ac:dyDescent="0.25">
      <c r="A702">
        <v>701</v>
      </c>
      <c r="B702" s="2">
        <v>1</v>
      </c>
      <c r="C702" s="3">
        <v>2</v>
      </c>
    </row>
    <row r="703" spans="1:5" x14ac:dyDescent="0.25">
      <c r="A703">
        <v>702</v>
      </c>
      <c r="B703" s="2">
        <v>1</v>
      </c>
      <c r="C703" s="3">
        <v>2</v>
      </c>
    </row>
    <row r="704" spans="1:5" x14ac:dyDescent="0.25">
      <c r="A704">
        <v>703</v>
      </c>
      <c r="B704" s="2">
        <v>1</v>
      </c>
      <c r="C704" s="3">
        <v>2</v>
      </c>
    </row>
    <row r="705" spans="1:5" x14ac:dyDescent="0.25">
      <c r="A705">
        <v>704</v>
      </c>
      <c r="B705" s="2">
        <v>1</v>
      </c>
      <c r="C705" s="3">
        <v>2</v>
      </c>
    </row>
    <row r="706" spans="1:5" x14ac:dyDescent="0.25">
      <c r="A706">
        <v>705</v>
      </c>
      <c r="B706" s="2">
        <v>1</v>
      </c>
    </row>
    <row r="707" spans="1:5" x14ac:dyDescent="0.25">
      <c r="A707">
        <v>706</v>
      </c>
      <c r="B707" s="2">
        <v>1</v>
      </c>
      <c r="D707" s="4">
        <v>3</v>
      </c>
      <c r="E707" s="5">
        <v>4</v>
      </c>
    </row>
    <row r="708" spans="1:5" x14ac:dyDescent="0.25">
      <c r="A708">
        <v>707</v>
      </c>
      <c r="B708" s="2">
        <v>1</v>
      </c>
      <c r="D708" s="4">
        <v>3</v>
      </c>
      <c r="E708" s="5">
        <v>4</v>
      </c>
    </row>
    <row r="709" spans="1:5" x14ac:dyDescent="0.25">
      <c r="A709">
        <v>708</v>
      </c>
      <c r="D709" s="4">
        <v>3</v>
      </c>
      <c r="E709" s="5">
        <v>4</v>
      </c>
    </row>
    <row r="710" spans="1:5" x14ac:dyDescent="0.25">
      <c r="A710">
        <v>709</v>
      </c>
      <c r="D710" s="4">
        <v>3</v>
      </c>
      <c r="E710" s="5">
        <v>4</v>
      </c>
    </row>
    <row r="711" spans="1:5" x14ac:dyDescent="0.25">
      <c r="A711">
        <v>710</v>
      </c>
      <c r="D711" s="4">
        <v>3</v>
      </c>
      <c r="E711" s="5">
        <v>4</v>
      </c>
    </row>
    <row r="712" spans="1:5" x14ac:dyDescent="0.25">
      <c r="A712">
        <v>711</v>
      </c>
      <c r="D712" s="4">
        <v>3</v>
      </c>
      <c r="E712" s="5">
        <v>4</v>
      </c>
    </row>
    <row r="713" spans="1:5" x14ac:dyDescent="0.25">
      <c r="A713">
        <v>712</v>
      </c>
      <c r="D713" s="4">
        <v>3</v>
      </c>
      <c r="E713" s="5">
        <v>4</v>
      </c>
    </row>
    <row r="714" spans="1:5" x14ac:dyDescent="0.25">
      <c r="A714">
        <v>713</v>
      </c>
      <c r="D714" s="4">
        <v>3</v>
      </c>
      <c r="E714" s="5">
        <v>4</v>
      </c>
    </row>
    <row r="715" spans="1:5" x14ac:dyDescent="0.25">
      <c r="A715">
        <v>714</v>
      </c>
      <c r="D715" s="4">
        <v>3</v>
      </c>
      <c r="E715" s="5">
        <v>4</v>
      </c>
    </row>
    <row r="716" spans="1:5" x14ac:dyDescent="0.25">
      <c r="A716">
        <v>715</v>
      </c>
    </row>
    <row r="717" spans="1:5" x14ac:dyDescent="0.25">
      <c r="A717">
        <v>716</v>
      </c>
    </row>
    <row r="718" spans="1:5" x14ac:dyDescent="0.25">
      <c r="A718">
        <v>717</v>
      </c>
    </row>
    <row r="719" spans="1:5" x14ac:dyDescent="0.25">
      <c r="A719">
        <v>718</v>
      </c>
    </row>
    <row r="720" spans="1:5" x14ac:dyDescent="0.25">
      <c r="A720">
        <v>719</v>
      </c>
    </row>
    <row r="721" spans="1:5" x14ac:dyDescent="0.25">
      <c r="A721">
        <v>720</v>
      </c>
      <c r="C721" s="3">
        <v>2</v>
      </c>
    </row>
    <row r="722" spans="1:5" x14ac:dyDescent="0.25">
      <c r="A722">
        <v>721</v>
      </c>
      <c r="C722" s="3">
        <v>2</v>
      </c>
    </row>
    <row r="723" spans="1:5" x14ac:dyDescent="0.25">
      <c r="A723">
        <v>722</v>
      </c>
      <c r="C723" s="3">
        <v>2</v>
      </c>
    </row>
    <row r="724" spans="1:5" x14ac:dyDescent="0.25">
      <c r="A724">
        <v>723</v>
      </c>
      <c r="B724" s="2">
        <v>1</v>
      </c>
      <c r="C724" s="3">
        <v>2</v>
      </c>
    </row>
    <row r="725" spans="1:5" x14ac:dyDescent="0.25">
      <c r="A725">
        <v>724</v>
      </c>
      <c r="B725" s="2">
        <v>1</v>
      </c>
      <c r="C725" s="3">
        <v>2</v>
      </c>
    </row>
    <row r="726" spans="1:5" x14ac:dyDescent="0.25">
      <c r="A726">
        <v>725</v>
      </c>
      <c r="B726" s="2">
        <v>1</v>
      </c>
      <c r="C726" s="3">
        <v>2</v>
      </c>
    </row>
    <row r="727" spans="1:5" x14ac:dyDescent="0.25">
      <c r="A727">
        <v>726</v>
      </c>
      <c r="B727" s="2">
        <v>1</v>
      </c>
      <c r="C727" s="3">
        <v>2</v>
      </c>
    </row>
    <row r="728" spans="1:5" x14ac:dyDescent="0.25">
      <c r="A728">
        <v>727</v>
      </c>
      <c r="B728" s="2">
        <v>1</v>
      </c>
      <c r="C728" s="3">
        <v>2</v>
      </c>
    </row>
    <row r="729" spans="1:5" x14ac:dyDescent="0.25">
      <c r="A729">
        <v>728</v>
      </c>
      <c r="B729" s="2">
        <v>1</v>
      </c>
      <c r="E729" s="5">
        <v>4</v>
      </c>
    </row>
    <row r="730" spans="1:5" x14ac:dyDescent="0.25">
      <c r="A730">
        <v>729</v>
      </c>
      <c r="B730" s="2">
        <v>1</v>
      </c>
      <c r="D730" s="4">
        <v>3</v>
      </c>
      <c r="E730" s="5">
        <v>4</v>
      </c>
    </row>
    <row r="731" spans="1:5" x14ac:dyDescent="0.25">
      <c r="A731">
        <v>730</v>
      </c>
      <c r="D731" s="4">
        <v>3</v>
      </c>
      <c r="E731" s="5">
        <v>4</v>
      </c>
    </row>
    <row r="732" spans="1:5" x14ac:dyDescent="0.25">
      <c r="A732">
        <v>731</v>
      </c>
      <c r="D732" s="4">
        <v>3</v>
      </c>
      <c r="E732" s="5">
        <v>4</v>
      </c>
    </row>
    <row r="733" spans="1:5" x14ac:dyDescent="0.25">
      <c r="A733">
        <v>732</v>
      </c>
      <c r="D733" s="4">
        <v>3</v>
      </c>
      <c r="E733" s="5">
        <v>4</v>
      </c>
    </row>
    <row r="734" spans="1:5" x14ac:dyDescent="0.25">
      <c r="A734">
        <v>733</v>
      </c>
      <c r="D734" s="4">
        <v>3</v>
      </c>
      <c r="E734" s="5">
        <v>4</v>
      </c>
    </row>
    <row r="735" spans="1:5" x14ac:dyDescent="0.25">
      <c r="A735">
        <v>734</v>
      </c>
      <c r="D735" s="4">
        <v>3</v>
      </c>
      <c r="E735" s="5">
        <v>4</v>
      </c>
    </row>
    <row r="736" spans="1:5" x14ac:dyDescent="0.25">
      <c r="A736">
        <v>735</v>
      </c>
      <c r="D736" s="4">
        <v>3</v>
      </c>
      <c r="E736" s="5">
        <v>4</v>
      </c>
    </row>
    <row r="737" spans="1:5" x14ac:dyDescent="0.25">
      <c r="A737">
        <v>736</v>
      </c>
      <c r="D737" s="4">
        <v>3</v>
      </c>
      <c r="E737" s="5">
        <v>4</v>
      </c>
    </row>
    <row r="738" spans="1:5" x14ac:dyDescent="0.25">
      <c r="A738">
        <v>737</v>
      </c>
      <c r="D738" s="4">
        <v>3</v>
      </c>
    </row>
    <row r="739" spans="1:5" x14ac:dyDescent="0.25">
      <c r="A739">
        <v>738</v>
      </c>
    </row>
    <row r="740" spans="1:5" x14ac:dyDescent="0.25">
      <c r="A740">
        <v>739</v>
      </c>
    </row>
    <row r="741" spans="1:5" x14ac:dyDescent="0.25">
      <c r="A741">
        <v>740</v>
      </c>
    </row>
    <row r="742" spans="1:5" x14ac:dyDescent="0.25">
      <c r="A742">
        <v>741</v>
      </c>
    </row>
    <row r="743" spans="1:5" x14ac:dyDescent="0.25">
      <c r="A743">
        <v>742</v>
      </c>
      <c r="C743" s="3">
        <v>2</v>
      </c>
    </row>
    <row r="744" spans="1:5" x14ac:dyDescent="0.25">
      <c r="A744">
        <v>743</v>
      </c>
      <c r="C744" s="3">
        <v>2</v>
      </c>
    </row>
    <row r="745" spans="1:5" x14ac:dyDescent="0.25">
      <c r="A745">
        <v>744</v>
      </c>
      <c r="C745" s="3">
        <v>2</v>
      </c>
    </row>
    <row r="746" spans="1:5" x14ac:dyDescent="0.25">
      <c r="A746">
        <v>745</v>
      </c>
      <c r="B746" s="2">
        <v>1</v>
      </c>
      <c r="C746" s="3">
        <v>2</v>
      </c>
    </row>
    <row r="747" spans="1:5" x14ac:dyDescent="0.25">
      <c r="A747">
        <v>746</v>
      </c>
      <c r="B747" s="2">
        <v>1</v>
      </c>
      <c r="C747" s="3">
        <v>2</v>
      </c>
    </row>
    <row r="748" spans="1:5" x14ac:dyDescent="0.25">
      <c r="A748">
        <v>747</v>
      </c>
      <c r="B748" s="2">
        <v>1</v>
      </c>
      <c r="C748" s="3">
        <v>2</v>
      </c>
    </row>
    <row r="749" spans="1:5" x14ac:dyDescent="0.25">
      <c r="A749">
        <v>748</v>
      </c>
      <c r="B749" s="2">
        <v>1</v>
      </c>
      <c r="C749" s="3">
        <v>2</v>
      </c>
    </row>
    <row r="750" spans="1:5" x14ac:dyDescent="0.25">
      <c r="A750">
        <v>749</v>
      </c>
      <c r="B750" s="2">
        <v>1</v>
      </c>
    </row>
    <row r="751" spans="1:5" x14ac:dyDescent="0.25">
      <c r="A751">
        <v>750</v>
      </c>
      <c r="B751" s="2">
        <v>1</v>
      </c>
    </row>
    <row r="752" spans="1:5" x14ac:dyDescent="0.25">
      <c r="A752">
        <v>751</v>
      </c>
      <c r="B752" s="2">
        <v>1</v>
      </c>
      <c r="D752" s="4">
        <v>3</v>
      </c>
    </row>
    <row r="753" spans="1:5" x14ac:dyDescent="0.25">
      <c r="A753">
        <v>752</v>
      </c>
      <c r="D753" s="4">
        <v>3</v>
      </c>
      <c r="E753" s="5">
        <v>4</v>
      </c>
    </row>
    <row r="754" spans="1:5" x14ac:dyDescent="0.25">
      <c r="A754">
        <v>753</v>
      </c>
      <c r="D754" s="4">
        <v>3</v>
      </c>
      <c r="E754" s="5">
        <v>4</v>
      </c>
    </row>
    <row r="755" spans="1:5" x14ac:dyDescent="0.25">
      <c r="A755">
        <v>754</v>
      </c>
      <c r="D755" s="4">
        <v>3</v>
      </c>
      <c r="E755" s="5">
        <v>4</v>
      </c>
    </row>
    <row r="756" spans="1:5" x14ac:dyDescent="0.25">
      <c r="A756">
        <v>755</v>
      </c>
      <c r="D756" s="4">
        <v>3</v>
      </c>
      <c r="E756" s="5">
        <v>4</v>
      </c>
    </row>
    <row r="757" spans="1:5" x14ac:dyDescent="0.25">
      <c r="A757">
        <v>756</v>
      </c>
      <c r="D757" s="4">
        <v>3</v>
      </c>
      <c r="E757" s="5">
        <v>4</v>
      </c>
    </row>
    <row r="758" spans="1:5" x14ac:dyDescent="0.25">
      <c r="A758">
        <v>757</v>
      </c>
      <c r="D758" s="4">
        <v>3</v>
      </c>
      <c r="E758" s="5">
        <v>4</v>
      </c>
    </row>
    <row r="759" spans="1:5" x14ac:dyDescent="0.25">
      <c r="A759">
        <v>758</v>
      </c>
      <c r="D759" s="4">
        <v>3</v>
      </c>
      <c r="E759" s="5">
        <v>4</v>
      </c>
    </row>
    <row r="760" spans="1:5" x14ac:dyDescent="0.25">
      <c r="A760">
        <v>759</v>
      </c>
    </row>
    <row r="761" spans="1:5" x14ac:dyDescent="0.25">
      <c r="A761">
        <v>760</v>
      </c>
    </row>
    <row r="762" spans="1:5" x14ac:dyDescent="0.25">
      <c r="A762">
        <v>761</v>
      </c>
    </row>
    <row r="763" spans="1:5" x14ac:dyDescent="0.25">
      <c r="A763">
        <v>762</v>
      </c>
      <c r="C763" s="3">
        <v>2</v>
      </c>
    </row>
    <row r="764" spans="1:5" x14ac:dyDescent="0.25">
      <c r="A764">
        <v>763</v>
      </c>
      <c r="C764" s="3">
        <v>2</v>
      </c>
    </row>
    <row r="765" spans="1:5" x14ac:dyDescent="0.25">
      <c r="A765">
        <v>764</v>
      </c>
      <c r="B765" s="2">
        <v>1</v>
      </c>
      <c r="C765" s="3">
        <v>2</v>
      </c>
    </row>
    <row r="766" spans="1:5" x14ac:dyDescent="0.25">
      <c r="A766">
        <v>765</v>
      </c>
      <c r="B766" s="2">
        <v>1</v>
      </c>
      <c r="C766" s="3">
        <v>2</v>
      </c>
    </row>
    <row r="767" spans="1:5" x14ac:dyDescent="0.25">
      <c r="A767">
        <v>766</v>
      </c>
      <c r="B767" s="2">
        <v>1</v>
      </c>
      <c r="C767" s="3">
        <v>2</v>
      </c>
    </row>
    <row r="768" spans="1:5" x14ac:dyDescent="0.25">
      <c r="A768">
        <v>767</v>
      </c>
      <c r="B768" s="2">
        <v>1</v>
      </c>
      <c r="C768" s="3">
        <v>2</v>
      </c>
    </row>
    <row r="769" spans="1:5" x14ac:dyDescent="0.25">
      <c r="A769">
        <v>768</v>
      </c>
      <c r="B769" s="2">
        <v>1</v>
      </c>
      <c r="C769" s="3">
        <v>2</v>
      </c>
    </row>
    <row r="770" spans="1:5" x14ac:dyDescent="0.25">
      <c r="A770">
        <v>769</v>
      </c>
      <c r="B770" s="2">
        <v>1</v>
      </c>
    </row>
    <row r="771" spans="1:5" x14ac:dyDescent="0.25">
      <c r="A771">
        <v>770</v>
      </c>
      <c r="B771" s="2">
        <v>1</v>
      </c>
    </row>
    <row r="772" spans="1:5" x14ac:dyDescent="0.25">
      <c r="A772">
        <v>771</v>
      </c>
      <c r="D772" s="4">
        <v>3</v>
      </c>
    </row>
    <row r="773" spans="1:5" x14ac:dyDescent="0.25">
      <c r="A773">
        <v>772</v>
      </c>
      <c r="D773" s="4">
        <v>3</v>
      </c>
      <c r="E773" s="5">
        <v>4</v>
      </c>
    </row>
    <row r="774" spans="1:5" x14ac:dyDescent="0.25">
      <c r="A774">
        <v>773</v>
      </c>
      <c r="D774" s="4">
        <v>3</v>
      </c>
      <c r="E774" s="5">
        <v>4</v>
      </c>
    </row>
    <row r="775" spans="1:5" x14ac:dyDescent="0.25">
      <c r="A775">
        <v>774</v>
      </c>
      <c r="D775" s="4">
        <v>3</v>
      </c>
      <c r="E775" s="5">
        <v>4</v>
      </c>
    </row>
    <row r="776" spans="1:5" x14ac:dyDescent="0.25">
      <c r="A776">
        <v>775</v>
      </c>
      <c r="D776" s="4">
        <v>3</v>
      </c>
      <c r="E776" s="5">
        <v>4</v>
      </c>
    </row>
    <row r="777" spans="1:5" x14ac:dyDescent="0.25">
      <c r="A777">
        <v>776</v>
      </c>
      <c r="D777" s="4">
        <v>3</v>
      </c>
      <c r="E777" s="5">
        <v>4</v>
      </c>
    </row>
    <row r="778" spans="1:5" x14ac:dyDescent="0.25">
      <c r="A778">
        <v>777</v>
      </c>
      <c r="D778" s="4">
        <v>3</v>
      </c>
      <c r="E778" s="5">
        <v>4</v>
      </c>
    </row>
    <row r="779" spans="1:5" x14ac:dyDescent="0.25">
      <c r="A779">
        <v>778</v>
      </c>
      <c r="D779" s="4">
        <v>3</v>
      </c>
      <c r="E779" s="5">
        <v>4</v>
      </c>
    </row>
    <row r="780" spans="1:5" x14ac:dyDescent="0.25">
      <c r="A780">
        <v>779</v>
      </c>
      <c r="E780" s="5">
        <v>4</v>
      </c>
    </row>
    <row r="781" spans="1:5" x14ac:dyDescent="0.25">
      <c r="A781">
        <v>780</v>
      </c>
    </row>
    <row r="782" spans="1:5" x14ac:dyDescent="0.25">
      <c r="A782">
        <v>781</v>
      </c>
      <c r="C782" s="3">
        <v>2</v>
      </c>
    </row>
    <row r="783" spans="1:5" x14ac:dyDescent="0.25">
      <c r="A783">
        <v>782</v>
      </c>
      <c r="C783" s="3">
        <v>2</v>
      </c>
    </row>
    <row r="784" spans="1:5" x14ac:dyDescent="0.25">
      <c r="A784">
        <v>783</v>
      </c>
      <c r="C784" s="3">
        <v>2</v>
      </c>
    </row>
    <row r="785" spans="1:5" x14ac:dyDescent="0.25">
      <c r="A785">
        <v>784</v>
      </c>
      <c r="C785" s="3">
        <v>2</v>
      </c>
    </row>
    <row r="786" spans="1:5" x14ac:dyDescent="0.25">
      <c r="A786">
        <v>785</v>
      </c>
      <c r="B786" s="2">
        <v>1</v>
      </c>
      <c r="C786" s="3">
        <v>2</v>
      </c>
    </row>
    <row r="787" spans="1:5" x14ac:dyDescent="0.25">
      <c r="A787">
        <v>786</v>
      </c>
      <c r="B787" s="2">
        <v>1</v>
      </c>
      <c r="C787" s="3">
        <v>2</v>
      </c>
    </row>
    <row r="788" spans="1:5" x14ac:dyDescent="0.25">
      <c r="A788">
        <v>787</v>
      </c>
      <c r="B788" s="2">
        <v>1</v>
      </c>
      <c r="C788" s="3">
        <v>2</v>
      </c>
    </row>
    <row r="789" spans="1:5" x14ac:dyDescent="0.25">
      <c r="A789">
        <v>788</v>
      </c>
      <c r="B789" s="2">
        <v>1</v>
      </c>
      <c r="C789" s="3">
        <v>2</v>
      </c>
    </row>
    <row r="790" spans="1:5" x14ac:dyDescent="0.25">
      <c r="A790">
        <v>789</v>
      </c>
      <c r="B790" s="2">
        <v>1</v>
      </c>
    </row>
    <row r="791" spans="1:5" x14ac:dyDescent="0.25">
      <c r="A791">
        <v>790</v>
      </c>
      <c r="B791" s="2">
        <v>1</v>
      </c>
    </row>
    <row r="792" spans="1:5" x14ac:dyDescent="0.25">
      <c r="A792">
        <v>791</v>
      </c>
      <c r="B792" s="2">
        <v>1</v>
      </c>
    </row>
    <row r="793" spans="1:5" x14ac:dyDescent="0.25">
      <c r="A793">
        <v>792</v>
      </c>
      <c r="E793" s="5">
        <v>4</v>
      </c>
    </row>
    <row r="794" spans="1:5" x14ac:dyDescent="0.25">
      <c r="A794">
        <v>793</v>
      </c>
      <c r="E794" s="5">
        <v>4</v>
      </c>
    </row>
    <row r="795" spans="1:5" x14ac:dyDescent="0.25">
      <c r="A795">
        <v>794</v>
      </c>
      <c r="D795" s="4">
        <v>3</v>
      </c>
      <c r="E795" s="5">
        <v>4</v>
      </c>
    </row>
    <row r="796" spans="1:5" x14ac:dyDescent="0.25">
      <c r="A796">
        <v>795</v>
      </c>
      <c r="D796" s="4">
        <v>3</v>
      </c>
      <c r="E796" s="5">
        <v>4</v>
      </c>
    </row>
    <row r="797" spans="1:5" x14ac:dyDescent="0.25">
      <c r="A797">
        <v>796</v>
      </c>
      <c r="D797" s="4">
        <v>3</v>
      </c>
      <c r="E797" s="5">
        <v>4</v>
      </c>
    </row>
    <row r="798" spans="1:5" x14ac:dyDescent="0.25">
      <c r="A798">
        <v>797</v>
      </c>
      <c r="D798" s="4">
        <v>3</v>
      </c>
      <c r="E798" s="5">
        <v>4</v>
      </c>
    </row>
    <row r="799" spans="1:5" x14ac:dyDescent="0.25">
      <c r="A799">
        <v>798</v>
      </c>
      <c r="D799" s="4">
        <v>3</v>
      </c>
      <c r="E799" s="5">
        <v>4</v>
      </c>
    </row>
    <row r="800" spans="1:5" x14ac:dyDescent="0.25">
      <c r="A800">
        <v>799</v>
      </c>
      <c r="D800" s="4">
        <v>3</v>
      </c>
      <c r="E800" s="5">
        <v>4</v>
      </c>
    </row>
    <row r="801" spans="1:5" x14ac:dyDescent="0.25">
      <c r="A801">
        <v>800</v>
      </c>
      <c r="D801" s="4">
        <v>3</v>
      </c>
      <c r="E801" s="5">
        <v>4</v>
      </c>
    </row>
    <row r="802" spans="1:5" x14ac:dyDescent="0.25">
      <c r="A802">
        <v>801</v>
      </c>
      <c r="C802" s="3">
        <v>2</v>
      </c>
    </row>
    <row r="803" spans="1:5" x14ac:dyDescent="0.25">
      <c r="A803">
        <v>802</v>
      </c>
      <c r="C803" s="3">
        <v>2</v>
      </c>
    </row>
    <row r="804" spans="1:5" x14ac:dyDescent="0.25">
      <c r="A804">
        <v>803</v>
      </c>
      <c r="C804" s="3">
        <v>2</v>
      </c>
    </row>
    <row r="805" spans="1:5" x14ac:dyDescent="0.25">
      <c r="A805">
        <v>804</v>
      </c>
      <c r="C805" s="3">
        <v>2</v>
      </c>
    </row>
    <row r="806" spans="1:5" x14ac:dyDescent="0.25">
      <c r="A806">
        <v>805</v>
      </c>
      <c r="C806" s="3">
        <v>2</v>
      </c>
    </row>
    <row r="807" spans="1:5" x14ac:dyDescent="0.25">
      <c r="A807">
        <v>806</v>
      </c>
      <c r="B807" s="2">
        <v>1</v>
      </c>
      <c r="C807" s="3">
        <v>2</v>
      </c>
    </row>
    <row r="808" spans="1:5" x14ac:dyDescent="0.25">
      <c r="A808">
        <v>807</v>
      </c>
      <c r="B808" s="2">
        <v>1</v>
      </c>
      <c r="C808" s="3">
        <v>2</v>
      </c>
    </row>
    <row r="809" spans="1:5" x14ac:dyDescent="0.25">
      <c r="A809">
        <v>808</v>
      </c>
      <c r="B809" s="2">
        <v>1</v>
      </c>
      <c r="C809" s="3">
        <v>2</v>
      </c>
    </row>
    <row r="810" spans="1:5" x14ac:dyDescent="0.25">
      <c r="A810">
        <v>809</v>
      </c>
      <c r="B810" s="2">
        <v>1</v>
      </c>
      <c r="C810" s="3">
        <v>2</v>
      </c>
    </row>
    <row r="811" spans="1:5" x14ac:dyDescent="0.25">
      <c r="A811">
        <v>810</v>
      </c>
      <c r="B811" s="2">
        <v>1</v>
      </c>
    </row>
    <row r="812" spans="1:5" x14ac:dyDescent="0.25">
      <c r="A812">
        <v>811</v>
      </c>
      <c r="B812" s="2">
        <v>1</v>
      </c>
    </row>
    <row r="813" spans="1:5" x14ac:dyDescent="0.25">
      <c r="A813">
        <v>812</v>
      </c>
      <c r="B813" s="2">
        <v>1</v>
      </c>
    </row>
    <row r="814" spans="1:5" x14ac:dyDescent="0.25">
      <c r="A814">
        <v>813</v>
      </c>
      <c r="B814" s="2">
        <v>1</v>
      </c>
    </row>
    <row r="815" spans="1:5" x14ac:dyDescent="0.25">
      <c r="A815">
        <v>814</v>
      </c>
      <c r="B815" s="2">
        <v>1</v>
      </c>
    </row>
    <row r="816" spans="1:5" x14ac:dyDescent="0.25">
      <c r="A816">
        <v>815</v>
      </c>
    </row>
    <row r="817" spans="1:5" x14ac:dyDescent="0.25">
      <c r="A817">
        <v>816</v>
      </c>
      <c r="D817" s="4">
        <v>3</v>
      </c>
      <c r="E817" s="5">
        <v>4</v>
      </c>
    </row>
    <row r="818" spans="1:5" x14ac:dyDescent="0.25">
      <c r="A818">
        <v>817</v>
      </c>
      <c r="D818" s="4">
        <v>3</v>
      </c>
      <c r="E818" s="5">
        <v>4</v>
      </c>
    </row>
    <row r="819" spans="1:5" x14ac:dyDescent="0.25">
      <c r="A819">
        <v>818</v>
      </c>
      <c r="D819" s="4">
        <v>3</v>
      </c>
      <c r="E819" s="5">
        <v>4</v>
      </c>
    </row>
    <row r="820" spans="1:5" x14ac:dyDescent="0.25">
      <c r="A820">
        <v>819</v>
      </c>
      <c r="D820" s="4">
        <v>3</v>
      </c>
      <c r="E820" s="5">
        <v>4</v>
      </c>
    </row>
    <row r="821" spans="1:5" x14ac:dyDescent="0.25">
      <c r="A821">
        <v>820</v>
      </c>
      <c r="C821" s="3">
        <v>2</v>
      </c>
      <c r="D821" s="4">
        <v>3</v>
      </c>
      <c r="E821" s="5">
        <v>4</v>
      </c>
    </row>
    <row r="822" spans="1:5" x14ac:dyDescent="0.25">
      <c r="A822">
        <v>821</v>
      </c>
      <c r="C822" s="3">
        <v>2</v>
      </c>
      <c r="D822" s="4">
        <v>3</v>
      </c>
      <c r="E822" s="5">
        <v>4</v>
      </c>
    </row>
    <row r="823" spans="1:5" x14ac:dyDescent="0.25">
      <c r="A823">
        <v>822</v>
      </c>
      <c r="C823" s="3">
        <v>2</v>
      </c>
      <c r="D823" s="4">
        <v>3</v>
      </c>
      <c r="E823" s="5">
        <v>4</v>
      </c>
    </row>
    <row r="824" spans="1:5" x14ac:dyDescent="0.25">
      <c r="A824">
        <v>823</v>
      </c>
      <c r="C824" s="3">
        <v>2</v>
      </c>
      <c r="D824" s="4">
        <v>3</v>
      </c>
      <c r="E824" s="5">
        <v>4</v>
      </c>
    </row>
    <row r="825" spans="1:5" x14ac:dyDescent="0.25">
      <c r="A825">
        <v>824</v>
      </c>
      <c r="C825" s="3">
        <v>2</v>
      </c>
      <c r="D825" s="4">
        <v>3</v>
      </c>
      <c r="E825" s="5">
        <v>4</v>
      </c>
    </row>
    <row r="826" spans="1:5" x14ac:dyDescent="0.25">
      <c r="A826">
        <v>825</v>
      </c>
      <c r="C826" s="3">
        <v>2</v>
      </c>
      <c r="D826" s="4">
        <v>3</v>
      </c>
    </row>
    <row r="827" spans="1:5" x14ac:dyDescent="0.25">
      <c r="A827">
        <v>826</v>
      </c>
      <c r="C827" s="3">
        <v>2</v>
      </c>
    </row>
    <row r="828" spans="1:5" x14ac:dyDescent="0.25">
      <c r="A828">
        <v>827</v>
      </c>
      <c r="C828" s="3">
        <v>2</v>
      </c>
    </row>
    <row r="829" spans="1:5" x14ac:dyDescent="0.25">
      <c r="A829">
        <v>828</v>
      </c>
      <c r="C829" s="3">
        <v>2</v>
      </c>
    </row>
    <row r="830" spans="1:5" x14ac:dyDescent="0.25">
      <c r="A830">
        <v>829</v>
      </c>
      <c r="C830" s="3">
        <v>2</v>
      </c>
    </row>
    <row r="831" spans="1:5" x14ac:dyDescent="0.25">
      <c r="A831">
        <v>830</v>
      </c>
      <c r="B831" s="2">
        <v>1</v>
      </c>
      <c r="C831" s="3">
        <v>2</v>
      </c>
    </row>
    <row r="832" spans="1:5" x14ac:dyDescent="0.25">
      <c r="A832">
        <v>831</v>
      </c>
      <c r="B832" s="2">
        <v>1</v>
      </c>
      <c r="C832" s="3">
        <v>2</v>
      </c>
    </row>
    <row r="833" spans="1:6" x14ac:dyDescent="0.25">
      <c r="A833">
        <v>832</v>
      </c>
      <c r="B833" s="2">
        <v>1</v>
      </c>
      <c r="C833" s="3">
        <v>2</v>
      </c>
    </row>
    <row r="834" spans="1:6" x14ac:dyDescent="0.25">
      <c r="A834">
        <v>833</v>
      </c>
      <c r="B834" s="2">
        <v>1</v>
      </c>
    </row>
    <row r="835" spans="1:6" x14ac:dyDescent="0.25">
      <c r="A835">
        <v>834</v>
      </c>
      <c r="B835" s="2">
        <v>1</v>
      </c>
    </row>
    <row r="836" spans="1:6" x14ac:dyDescent="0.25">
      <c r="A836">
        <v>835</v>
      </c>
      <c r="B836" s="2">
        <v>1</v>
      </c>
    </row>
    <row r="837" spans="1:6" x14ac:dyDescent="0.25">
      <c r="A837">
        <v>836</v>
      </c>
      <c r="B837" s="2">
        <v>1</v>
      </c>
    </row>
    <row r="838" spans="1:6" x14ac:dyDescent="0.25">
      <c r="A838">
        <v>837</v>
      </c>
      <c r="B838" s="2">
        <v>1</v>
      </c>
      <c r="E838" s="5">
        <v>4</v>
      </c>
    </row>
    <row r="839" spans="1:6" x14ac:dyDescent="0.25">
      <c r="A839">
        <v>838</v>
      </c>
      <c r="B839" s="2">
        <v>1</v>
      </c>
      <c r="E839" s="5">
        <v>4</v>
      </c>
    </row>
    <row r="840" spans="1:6" x14ac:dyDescent="0.25">
      <c r="A840">
        <v>839</v>
      </c>
      <c r="B840" s="2">
        <v>1</v>
      </c>
      <c r="E840" s="5">
        <v>4</v>
      </c>
    </row>
    <row r="841" spans="1:6" x14ac:dyDescent="0.25">
      <c r="A841">
        <v>840</v>
      </c>
      <c r="B841" s="2">
        <v>1</v>
      </c>
      <c r="E841" s="5">
        <v>4</v>
      </c>
    </row>
    <row r="842" spans="1:6" x14ac:dyDescent="0.25">
      <c r="A842">
        <v>841</v>
      </c>
      <c r="B842" s="2">
        <v>1</v>
      </c>
      <c r="E842" s="5">
        <v>4</v>
      </c>
    </row>
    <row r="843" spans="1:6" x14ac:dyDescent="0.25">
      <c r="A843">
        <v>842</v>
      </c>
      <c r="B843" s="2">
        <v>1</v>
      </c>
      <c r="E843" s="5">
        <v>4</v>
      </c>
    </row>
    <row r="844" spans="1:6" x14ac:dyDescent="0.25">
      <c r="A844">
        <v>843</v>
      </c>
      <c r="B844" s="2">
        <v>1</v>
      </c>
      <c r="E844" s="5">
        <v>4</v>
      </c>
    </row>
    <row r="845" spans="1:6" x14ac:dyDescent="0.25">
      <c r="A845">
        <v>844</v>
      </c>
      <c r="C845" s="3">
        <v>2</v>
      </c>
      <c r="D845" s="4">
        <v>3</v>
      </c>
      <c r="E845" s="5">
        <v>4</v>
      </c>
    </row>
    <row r="846" spans="1:6" x14ac:dyDescent="0.25">
      <c r="A846">
        <v>845</v>
      </c>
      <c r="C846" s="3">
        <v>2</v>
      </c>
      <c r="D846" s="4">
        <v>3</v>
      </c>
      <c r="E846" s="5">
        <v>4</v>
      </c>
      <c r="F846" t="s">
        <v>22</v>
      </c>
    </row>
    <row r="847" spans="1:6" x14ac:dyDescent="0.25">
      <c r="A847">
        <v>846</v>
      </c>
    </row>
    <row r="848" spans="1:6" x14ac:dyDescent="0.25">
      <c r="A848">
        <v>847</v>
      </c>
      <c r="F848" t="s">
        <v>22</v>
      </c>
    </row>
    <row r="849" spans="1:5" x14ac:dyDescent="0.25">
      <c r="A849">
        <v>848</v>
      </c>
      <c r="B849" s="2">
        <v>1</v>
      </c>
    </row>
    <row r="850" spans="1:5" x14ac:dyDescent="0.25">
      <c r="A850">
        <v>849</v>
      </c>
      <c r="B850" s="2">
        <v>1</v>
      </c>
    </row>
    <row r="851" spans="1:5" x14ac:dyDescent="0.25">
      <c r="A851">
        <v>850</v>
      </c>
      <c r="B851" s="2">
        <v>1</v>
      </c>
      <c r="E851" s="5">
        <v>4</v>
      </c>
    </row>
    <row r="852" spans="1:5" x14ac:dyDescent="0.25">
      <c r="A852">
        <v>851</v>
      </c>
      <c r="B852" s="2">
        <v>1</v>
      </c>
      <c r="E852" s="5">
        <v>4</v>
      </c>
    </row>
    <row r="853" spans="1:5" x14ac:dyDescent="0.25">
      <c r="A853">
        <v>852</v>
      </c>
      <c r="B853" s="2">
        <v>1</v>
      </c>
      <c r="E853" s="5">
        <v>4</v>
      </c>
    </row>
    <row r="854" spans="1:5" x14ac:dyDescent="0.25">
      <c r="A854">
        <v>853</v>
      </c>
      <c r="B854" s="2">
        <v>1</v>
      </c>
      <c r="E854" s="5">
        <v>4</v>
      </c>
    </row>
    <row r="855" spans="1:5" x14ac:dyDescent="0.25">
      <c r="A855">
        <v>854</v>
      </c>
      <c r="B855" s="2">
        <v>1</v>
      </c>
      <c r="E855" s="5">
        <v>4</v>
      </c>
    </row>
    <row r="856" spans="1:5" x14ac:dyDescent="0.25">
      <c r="A856">
        <v>855</v>
      </c>
      <c r="B856" s="2">
        <v>1</v>
      </c>
      <c r="E856" s="5">
        <v>4</v>
      </c>
    </row>
    <row r="857" spans="1:5" x14ac:dyDescent="0.25">
      <c r="A857">
        <v>856</v>
      </c>
      <c r="B857" s="2">
        <v>1</v>
      </c>
      <c r="E857" s="5">
        <v>4</v>
      </c>
    </row>
    <row r="858" spans="1:5" x14ac:dyDescent="0.25">
      <c r="A858">
        <v>857</v>
      </c>
      <c r="E858" s="5">
        <v>4</v>
      </c>
    </row>
    <row r="859" spans="1:5" x14ac:dyDescent="0.25">
      <c r="A859">
        <v>858</v>
      </c>
      <c r="E859" s="5">
        <v>4</v>
      </c>
    </row>
    <row r="860" spans="1:5" x14ac:dyDescent="0.25">
      <c r="A860">
        <v>859</v>
      </c>
    </row>
    <row r="861" spans="1:5" x14ac:dyDescent="0.25">
      <c r="A861">
        <v>860</v>
      </c>
    </row>
    <row r="862" spans="1:5" x14ac:dyDescent="0.25">
      <c r="A862">
        <v>861</v>
      </c>
    </row>
    <row r="863" spans="1:5" x14ac:dyDescent="0.25">
      <c r="A863">
        <v>862</v>
      </c>
      <c r="C863" s="3">
        <v>2</v>
      </c>
    </row>
    <row r="864" spans="1:5" x14ac:dyDescent="0.25">
      <c r="A864">
        <v>863</v>
      </c>
      <c r="C864" s="3">
        <v>2</v>
      </c>
      <c r="D864" s="4">
        <v>3</v>
      </c>
    </row>
    <row r="865" spans="1:5" x14ac:dyDescent="0.25">
      <c r="A865">
        <v>864</v>
      </c>
      <c r="C865" s="3">
        <v>2</v>
      </c>
      <c r="D865" s="4">
        <v>3</v>
      </c>
    </row>
    <row r="866" spans="1:5" x14ac:dyDescent="0.25">
      <c r="A866">
        <v>865</v>
      </c>
      <c r="C866" s="3">
        <v>2</v>
      </c>
      <c r="D866" s="4">
        <v>3</v>
      </c>
    </row>
    <row r="867" spans="1:5" x14ac:dyDescent="0.25">
      <c r="A867">
        <v>866</v>
      </c>
      <c r="C867" s="3">
        <v>2</v>
      </c>
      <c r="D867" s="4">
        <v>3</v>
      </c>
    </row>
    <row r="868" spans="1:5" x14ac:dyDescent="0.25">
      <c r="A868">
        <v>867</v>
      </c>
      <c r="C868" s="3">
        <v>2</v>
      </c>
      <c r="D868" s="4">
        <v>3</v>
      </c>
    </row>
    <row r="869" spans="1:5" x14ac:dyDescent="0.25">
      <c r="A869">
        <v>868</v>
      </c>
      <c r="C869" s="3">
        <v>2</v>
      </c>
      <c r="D869" s="4">
        <v>3</v>
      </c>
    </row>
    <row r="870" spans="1:5" x14ac:dyDescent="0.25">
      <c r="A870">
        <v>869</v>
      </c>
      <c r="D870" s="4">
        <v>3</v>
      </c>
    </row>
    <row r="871" spans="1:5" x14ac:dyDescent="0.25">
      <c r="A871">
        <v>870</v>
      </c>
      <c r="D871" s="4">
        <v>3</v>
      </c>
      <c r="E871" s="5">
        <v>4</v>
      </c>
    </row>
    <row r="872" spans="1:5" x14ac:dyDescent="0.25">
      <c r="A872">
        <v>871</v>
      </c>
      <c r="E872" s="5">
        <v>4</v>
      </c>
    </row>
    <row r="873" spans="1:5" x14ac:dyDescent="0.25">
      <c r="A873">
        <v>872</v>
      </c>
      <c r="E873" s="5">
        <v>4</v>
      </c>
    </row>
    <row r="874" spans="1:5" x14ac:dyDescent="0.25">
      <c r="A874">
        <v>873</v>
      </c>
      <c r="E874" s="5">
        <v>4</v>
      </c>
    </row>
    <row r="875" spans="1:5" x14ac:dyDescent="0.25">
      <c r="A875">
        <v>874</v>
      </c>
      <c r="E875" s="5">
        <v>4</v>
      </c>
    </row>
    <row r="876" spans="1:5" x14ac:dyDescent="0.25">
      <c r="A876">
        <v>875</v>
      </c>
      <c r="E876" s="5">
        <v>4</v>
      </c>
    </row>
    <row r="877" spans="1:5" x14ac:dyDescent="0.25">
      <c r="A877">
        <v>876</v>
      </c>
      <c r="B877" s="2">
        <v>1</v>
      </c>
    </row>
    <row r="878" spans="1:5" x14ac:dyDescent="0.25">
      <c r="A878">
        <v>877</v>
      </c>
      <c r="B878" s="2">
        <v>1</v>
      </c>
    </row>
    <row r="879" spans="1:5" x14ac:dyDescent="0.25">
      <c r="A879">
        <v>878</v>
      </c>
      <c r="B879" s="2">
        <v>1</v>
      </c>
    </row>
    <row r="880" spans="1:5" x14ac:dyDescent="0.25">
      <c r="A880">
        <v>879</v>
      </c>
      <c r="B880" s="2">
        <v>1</v>
      </c>
      <c r="C880" s="3">
        <v>2</v>
      </c>
    </row>
    <row r="881" spans="1:5" x14ac:dyDescent="0.25">
      <c r="A881">
        <v>880</v>
      </c>
      <c r="B881" s="2">
        <v>1</v>
      </c>
      <c r="C881" s="3">
        <v>2</v>
      </c>
    </row>
    <row r="882" spans="1:5" x14ac:dyDescent="0.25">
      <c r="A882">
        <v>881</v>
      </c>
      <c r="B882" s="2">
        <v>1</v>
      </c>
      <c r="C882" s="3">
        <v>2</v>
      </c>
    </row>
    <row r="883" spans="1:5" x14ac:dyDescent="0.25">
      <c r="A883">
        <v>882</v>
      </c>
      <c r="B883" s="2">
        <v>1</v>
      </c>
      <c r="C883" s="3">
        <v>2</v>
      </c>
    </row>
    <row r="884" spans="1:5" x14ac:dyDescent="0.25">
      <c r="A884">
        <v>883</v>
      </c>
      <c r="C884" s="3">
        <v>2</v>
      </c>
    </row>
    <row r="885" spans="1:5" x14ac:dyDescent="0.25">
      <c r="A885">
        <v>884</v>
      </c>
      <c r="C885" s="3">
        <v>2</v>
      </c>
      <c r="D885" s="4">
        <v>3</v>
      </c>
      <c r="E885" s="5">
        <v>4</v>
      </c>
    </row>
    <row r="886" spans="1:5" x14ac:dyDescent="0.25">
      <c r="A886">
        <v>885</v>
      </c>
      <c r="D886" s="4">
        <v>3</v>
      </c>
      <c r="E886" s="5">
        <v>4</v>
      </c>
    </row>
    <row r="887" spans="1:5" x14ac:dyDescent="0.25">
      <c r="A887">
        <v>886</v>
      </c>
      <c r="D887" s="4">
        <v>3</v>
      </c>
      <c r="E887" s="5">
        <v>4</v>
      </c>
    </row>
    <row r="888" spans="1:5" x14ac:dyDescent="0.25">
      <c r="A888">
        <v>887</v>
      </c>
      <c r="D888" s="4">
        <v>3</v>
      </c>
      <c r="E888" s="5">
        <v>4</v>
      </c>
    </row>
    <row r="889" spans="1:5" x14ac:dyDescent="0.25">
      <c r="A889">
        <v>888</v>
      </c>
      <c r="D889" s="4">
        <v>3</v>
      </c>
      <c r="E889" s="5">
        <v>4</v>
      </c>
    </row>
    <row r="890" spans="1:5" x14ac:dyDescent="0.25">
      <c r="A890">
        <v>889</v>
      </c>
      <c r="D890" s="4">
        <v>3</v>
      </c>
      <c r="E890" s="5">
        <v>4</v>
      </c>
    </row>
    <row r="891" spans="1:5" x14ac:dyDescent="0.25">
      <c r="A891">
        <v>890</v>
      </c>
      <c r="D891" s="4">
        <v>3</v>
      </c>
      <c r="E891" s="5">
        <v>4</v>
      </c>
    </row>
    <row r="892" spans="1:5" x14ac:dyDescent="0.25">
      <c r="A892">
        <v>891</v>
      </c>
      <c r="D892" s="4">
        <v>3</v>
      </c>
      <c r="E892" s="5">
        <v>4</v>
      </c>
    </row>
    <row r="893" spans="1:5" x14ac:dyDescent="0.25">
      <c r="A893">
        <v>892</v>
      </c>
    </row>
    <row r="894" spans="1:5" x14ac:dyDescent="0.25">
      <c r="A894">
        <v>893</v>
      </c>
    </row>
    <row r="895" spans="1:5" x14ac:dyDescent="0.25">
      <c r="A895">
        <v>894</v>
      </c>
    </row>
    <row r="896" spans="1:5" x14ac:dyDescent="0.25">
      <c r="A896">
        <v>895</v>
      </c>
    </row>
    <row r="897" spans="1:5" x14ac:dyDescent="0.25">
      <c r="A897">
        <v>896</v>
      </c>
    </row>
    <row r="898" spans="1:5" x14ac:dyDescent="0.25">
      <c r="A898">
        <v>897</v>
      </c>
      <c r="B898" s="2">
        <v>1</v>
      </c>
    </row>
    <row r="899" spans="1:5" x14ac:dyDescent="0.25">
      <c r="A899">
        <v>898</v>
      </c>
      <c r="B899" s="2">
        <v>1</v>
      </c>
      <c r="C899" s="3">
        <v>2</v>
      </c>
    </row>
    <row r="900" spans="1:5" x14ac:dyDescent="0.25">
      <c r="A900">
        <v>899</v>
      </c>
      <c r="B900" s="2">
        <v>1</v>
      </c>
      <c r="C900" s="3">
        <v>2</v>
      </c>
    </row>
    <row r="901" spans="1:5" x14ac:dyDescent="0.25">
      <c r="A901">
        <v>900</v>
      </c>
      <c r="B901" s="2">
        <v>1</v>
      </c>
      <c r="C901" s="3">
        <v>2</v>
      </c>
    </row>
    <row r="902" spans="1:5" x14ac:dyDescent="0.25">
      <c r="A902">
        <v>901</v>
      </c>
      <c r="B902" s="2">
        <v>1</v>
      </c>
      <c r="C902" s="3">
        <v>2</v>
      </c>
    </row>
    <row r="903" spans="1:5" x14ac:dyDescent="0.25">
      <c r="A903">
        <v>902</v>
      </c>
      <c r="B903" s="2">
        <v>1</v>
      </c>
      <c r="C903" s="3">
        <v>2</v>
      </c>
    </row>
    <row r="904" spans="1:5" x14ac:dyDescent="0.25">
      <c r="A904">
        <v>903</v>
      </c>
      <c r="B904" s="2">
        <v>1</v>
      </c>
      <c r="C904" s="3">
        <v>2</v>
      </c>
    </row>
    <row r="905" spans="1:5" x14ac:dyDescent="0.25">
      <c r="A905">
        <v>904</v>
      </c>
      <c r="C905" s="3">
        <v>2</v>
      </c>
    </row>
    <row r="906" spans="1:5" x14ac:dyDescent="0.25">
      <c r="A906">
        <v>905</v>
      </c>
      <c r="D906" s="4">
        <v>3</v>
      </c>
    </row>
    <row r="907" spans="1:5" x14ac:dyDescent="0.25">
      <c r="A907">
        <v>906</v>
      </c>
      <c r="D907" s="4">
        <v>3</v>
      </c>
      <c r="E907" s="5">
        <v>4</v>
      </c>
    </row>
    <row r="908" spans="1:5" x14ac:dyDescent="0.25">
      <c r="A908">
        <v>907</v>
      </c>
      <c r="D908" s="4">
        <v>3</v>
      </c>
      <c r="E908" s="5">
        <v>4</v>
      </c>
    </row>
    <row r="909" spans="1:5" x14ac:dyDescent="0.25">
      <c r="A909">
        <v>908</v>
      </c>
      <c r="D909" s="4">
        <v>3</v>
      </c>
      <c r="E909" s="5">
        <v>4</v>
      </c>
    </row>
    <row r="910" spans="1:5" x14ac:dyDescent="0.25">
      <c r="A910">
        <v>909</v>
      </c>
      <c r="D910" s="4">
        <v>3</v>
      </c>
      <c r="E910" s="5">
        <v>4</v>
      </c>
    </row>
    <row r="911" spans="1:5" x14ac:dyDescent="0.25">
      <c r="A911">
        <v>910</v>
      </c>
      <c r="D911" s="4">
        <v>3</v>
      </c>
      <c r="E911" s="5">
        <v>4</v>
      </c>
    </row>
    <row r="912" spans="1:5" x14ac:dyDescent="0.25">
      <c r="A912">
        <v>911</v>
      </c>
      <c r="D912" s="4">
        <v>3</v>
      </c>
      <c r="E912" s="5">
        <v>4</v>
      </c>
    </row>
    <row r="913" spans="1:5" x14ac:dyDescent="0.25">
      <c r="A913">
        <v>912</v>
      </c>
      <c r="E913" s="5">
        <v>4</v>
      </c>
    </row>
    <row r="914" spans="1:5" x14ac:dyDescent="0.25">
      <c r="A914">
        <v>913</v>
      </c>
    </row>
    <row r="915" spans="1:5" x14ac:dyDescent="0.25">
      <c r="A915">
        <v>914</v>
      </c>
    </row>
    <row r="916" spans="1:5" x14ac:dyDescent="0.25">
      <c r="A916">
        <v>915</v>
      </c>
    </row>
    <row r="917" spans="1:5" x14ac:dyDescent="0.25">
      <c r="A917">
        <v>916</v>
      </c>
    </row>
    <row r="918" spans="1:5" x14ac:dyDescent="0.25">
      <c r="A918">
        <v>917</v>
      </c>
      <c r="C918" s="3">
        <v>2</v>
      </c>
    </row>
    <row r="919" spans="1:5" x14ac:dyDescent="0.25">
      <c r="A919">
        <v>918</v>
      </c>
      <c r="C919" s="3">
        <v>2</v>
      </c>
    </row>
    <row r="920" spans="1:5" x14ac:dyDescent="0.25">
      <c r="A920">
        <v>919</v>
      </c>
      <c r="B920" s="2">
        <v>1</v>
      </c>
      <c r="C920" s="3">
        <v>2</v>
      </c>
    </row>
    <row r="921" spans="1:5" x14ac:dyDescent="0.25">
      <c r="A921">
        <v>920</v>
      </c>
      <c r="B921" s="2">
        <v>1</v>
      </c>
      <c r="C921" s="3">
        <v>2</v>
      </c>
    </row>
    <row r="922" spans="1:5" x14ac:dyDescent="0.25">
      <c r="A922">
        <v>921</v>
      </c>
      <c r="B922" s="2">
        <v>1</v>
      </c>
      <c r="C922" s="3">
        <v>2</v>
      </c>
    </row>
    <row r="923" spans="1:5" x14ac:dyDescent="0.25">
      <c r="A923">
        <v>922</v>
      </c>
      <c r="B923" s="2">
        <v>1</v>
      </c>
      <c r="C923" s="3">
        <v>2</v>
      </c>
    </row>
    <row r="924" spans="1:5" x14ac:dyDescent="0.25">
      <c r="A924">
        <v>923</v>
      </c>
      <c r="B924" s="2">
        <v>1</v>
      </c>
      <c r="C924" s="3">
        <v>2</v>
      </c>
    </row>
    <row r="925" spans="1:5" x14ac:dyDescent="0.25">
      <c r="A925">
        <v>924</v>
      </c>
      <c r="B925" s="2">
        <v>1</v>
      </c>
    </row>
    <row r="926" spans="1:5" x14ac:dyDescent="0.25">
      <c r="A926">
        <v>925</v>
      </c>
      <c r="B926" s="2">
        <v>1</v>
      </c>
    </row>
    <row r="927" spans="1:5" x14ac:dyDescent="0.25">
      <c r="A927">
        <v>926</v>
      </c>
    </row>
    <row r="928" spans="1:5" x14ac:dyDescent="0.25">
      <c r="A928">
        <v>927</v>
      </c>
      <c r="D928" s="4">
        <v>3</v>
      </c>
      <c r="E928" s="5">
        <v>4</v>
      </c>
    </row>
    <row r="929" spans="1:5" x14ac:dyDescent="0.25">
      <c r="A929">
        <v>928</v>
      </c>
      <c r="D929" s="4">
        <v>3</v>
      </c>
      <c r="E929" s="5">
        <v>4</v>
      </c>
    </row>
    <row r="930" spans="1:5" x14ac:dyDescent="0.25">
      <c r="A930">
        <v>929</v>
      </c>
      <c r="D930" s="4">
        <v>3</v>
      </c>
      <c r="E930" s="5">
        <v>4</v>
      </c>
    </row>
    <row r="931" spans="1:5" x14ac:dyDescent="0.25">
      <c r="A931">
        <v>930</v>
      </c>
      <c r="D931" s="4">
        <v>3</v>
      </c>
      <c r="E931" s="5">
        <v>4</v>
      </c>
    </row>
    <row r="932" spans="1:5" x14ac:dyDescent="0.25">
      <c r="A932">
        <v>931</v>
      </c>
      <c r="D932" s="4">
        <v>3</v>
      </c>
      <c r="E932" s="5">
        <v>4</v>
      </c>
    </row>
    <row r="933" spans="1:5" x14ac:dyDescent="0.25">
      <c r="A933">
        <v>932</v>
      </c>
      <c r="D933" s="4">
        <v>3</v>
      </c>
      <c r="E933" s="5">
        <v>4</v>
      </c>
    </row>
    <row r="934" spans="1:5" x14ac:dyDescent="0.25">
      <c r="A934">
        <v>933</v>
      </c>
      <c r="E934" s="5">
        <v>4</v>
      </c>
    </row>
    <row r="935" spans="1:5" x14ac:dyDescent="0.25">
      <c r="A935">
        <v>934</v>
      </c>
      <c r="E935" s="5">
        <v>4</v>
      </c>
    </row>
    <row r="936" spans="1:5" x14ac:dyDescent="0.25">
      <c r="A936">
        <v>935</v>
      </c>
    </row>
    <row r="937" spans="1:5" x14ac:dyDescent="0.25">
      <c r="A937">
        <v>936</v>
      </c>
    </row>
    <row r="938" spans="1:5" x14ac:dyDescent="0.25">
      <c r="A938">
        <v>937</v>
      </c>
    </row>
    <row r="939" spans="1:5" x14ac:dyDescent="0.25">
      <c r="A939">
        <v>938</v>
      </c>
      <c r="C939" s="3">
        <v>2</v>
      </c>
    </row>
    <row r="940" spans="1:5" x14ac:dyDescent="0.25">
      <c r="A940">
        <v>939</v>
      </c>
      <c r="C940" s="3">
        <v>2</v>
      </c>
    </row>
    <row r="941" spans="1:5" x14ac:dyDescent="0.25">
      <c r="A941">
        <v>940</v>
      </c>
      <c r="C941" s="3">
        <v>2</v>
      </c>
    </row>
    <row r="942" spans="1:5" x14ac:dyDescent="0.25">
      <c r="A942">
        <v>941</v>
      </c>
      <c r="B942" s="2">
        <v>1</v>
      </c>
      <c r="C942" s="3">
        <v>2</v>
      </c>
    </row>
    <row r="943" spans="1:5" x14ac:dyDescent="0.25">
      <c r="A943">
        <v>942</v>
      </c>
      <c r="B943" s="2">
        <v>1</v>
      </c>
      <c r="C943" s="3">
        <v>2</v>
      </c>
    </row>
    <row r="944" spans="1:5" x14ac:dyDescent="0.25">
      <c r="A944">
        <v>943</v>
      </c>
      <c r="B944" s="2">
        <v>1</v>
      </c>
      <c r="C944" s="3">
        <v>2</v>
      </c>
    </row>
    <row r="945" spans="1:5" x14ac:dyDescent="0.25">
      <c r="A945">
        <v>944</v>
      </c>
      <c r="B945" s="2">
        <v>1</v>
      </c>
      <c r="C945" s="3">
        <v>2</v>
      </c>
    </row>
    <row r="946" spans="1:5" x14ac:dyDescent="0.25">
      <c r="A946">
        <v>945</v>
      </c>
      <c r="B946" s="2">
        <v>1</v>
      </c>
      <c r="C946" s="3">
        <v>2</v>
      </c>
    </row>
    <row r="947" spans="1:5" x14ac:dyDescent="0.25">
      <c r="A947">
        <v>946</v>
      </c>
      <c r="B947" s="2">
        <v>1</v>
      </c>
    </row>
    <row r="948" spans="1:5" x14ac:dyDescent="0.25">
      <c r="A948">
        <v>947</v>
      </c>
      <c r="B948" s="2">
        <v>1</v>
      </c>
    </row>
    <row r="949" spans="1:5" x14ac:dyDescent="0.25">
      <c r="A949">
        <v>948</v>
      </c>
    </row>
    <row r="950" spans="1:5" x14ac:dyDescent="0.25">
      <c r="A950">
        <v>949</v>
      </c>
      <c r="D950" s="4">
        <v>3</v>
      </c>
      <c r="E950" s="5">
        <v>4</v>
      </c>
    </row>
    <row r="951" spans="1:5" x14ac:dyDescent="0.25">
      <c r="A951">
        <v>950</v>
      </c>
      <c r="D951" s="4">
        <v>3</v>
      </c>
      <c r="E951" s="5">
        <v>4</v>
      </c>
    </row>
    <row r="952" spans="1:5" x14ac:dyDescent="0.25">
      <c r="A952">
        <v>951</v>
      </c>
      <c r="D952" s="4">
        <v>3</v>
      </c>
      <c r="E952" s="5">
        <v>4</v>
      </c>
    </row>
    <row r="953" spans="1:5" x14ac:dyDescent="0.25">
      <c r="A953">
        <v>952</v>
      </c>
      <c r="D953" s="4">
        <v>3</v>
      </c>
      <c r="E953" s="5">
        <v>4</v>
      </c>
    </row>
    <row r="954" spans="1:5" x14ac:dyDescent="0.25">
      <c r="A954">
        <v>953</v>
      </c>
      <c r="D954" s="4">
        <v>3</v>
      </c>
      <c r="E954" s="5">
        <v>4</v>
      </c>
    </row>
    <row r="955" spans="1:5" x14ac:dyDescent="0.25">
      <c r="A955">
        <v>954</v>
      </c>
      <c r="D955" s="4">
        <v>3</v>
      </c>
      <c r="E955" s="5">
        <v>4</v>
      </c>
    </row>
    <row r="956" spans="1:5" x14ac:dyDescent="0.25">
      <c r="A956">
        <v>955</v>
      </c>
      <c r="D956" s="4">
        <v>3</v>
      </c>
      <c r="E956" s="5">
        <v>4</v>
      </c>
    </row>
    <row r="957" spans="1:5" x14ac:dyDescent="0.25">
      <c r="A957">
        <v>956</v>
      </c>
      <c r="D957" s="4">
        <v>3</v>
      </c>
    </row>
    <row r="958" spans="1:5" x14ac:dyDescent="0.25">
      <c r="A958">
        <v>957</v>
      </c>
    </row>
    <row r="959" spans="1:5" x14ac:dyDescent="0.25">
      <c r="A959">
        <v>958</v>
      </c>
    </row>
    <row r="960" spans="1:5" x14ac:dyDescent="0.25">
      <c r="A960">
        <v>959</v>
      </c>
      <c r="C960" s="3">
        <v>2</v>
      </c>
    </row>
    <row r="961" spans="1:5" x14ac:dyDescent="0.25">
      <c r="A961">
        <v>960</v>
      </c>
      <c r="C961" s="3">
        <v>2</v>
      </c>
    </row>
    <row r="962" spans="1:5" x14ac:dyDescent="0.25">
      <c r="A962">
        <v>961</v>
      </c>
      <c r="B962" s="2">
        <v>1</v>
      </c>
      <c r="C962" s="3">
        <v>2</v>
      </c>
    </row>
    <row r="963" spans="1:5" x14ac:dyDescent="0.25">
      <c r="A963">
        <v>962</v>
      </c>
      <c r="B963" s="2">
        <v>1</v>
      </c>
      <c r="C963" s="3">
        <v>2</v>
      </c>
    </row>
    <row r="964" spans="1:5" x14ac:dyDescent="0.25">
      <c r="A964">
        <v>963</v>
      </c>
      <c r="B964" s="2">
        <v>1</v>
      </c>
      <c r="C964" s="3">
        <v>2</v>
      </c>
    </row>
    <row r="965" spans="1:5" x14ac:dyDescent="0.25">
      <c r="A965">
        <v>964</v>
      </c>
      <c r="B965" s="2">
        <v>1</v>
      </c>
      <c r="C965" s="3">
        <v>2</v>
      </c>
    </row>
    <row r="966" spans="1:5" x14ac:dyDescent="0.25">
      <c r="A966">
        <v>965</v>
      </c>
      <c r="B966" s="2">
        <v>1</v>
      </c>
      <c r="C966" s="3">
        <v>2</v>
      </c>
    </row>
    <row r="967" spans="1:5" x14ac:dyDescent="0.25">
      <c r="A967">
        <v>966</v>
      </c>
      <c r="B967" s="2">
        <v>1</v>
      </c>
      <c r="C967" s="3">
        <v>2</v>
      </c>
    </row>
    <row r="968" spans="1:5" x14ac:dyDescent="0.25">
      <c r="A968">
        <v>967</v>
      </c>
      <c r="B968" s="2">
        <v>1</v>
      </c>
      <c r="C968" s="3">
        <v>2</v>
      </c>
    </row>
    <row r="969" spans="1:5" x14ac:dyDescent="0.25">
      <c r="A969">
        <v>968</v>
      </c>
      <c r="B969" s="2">
        <v>1</v>
      </c>
    </row>
    <row r="970" spans="1:5" x14ac:dyDescent="0.25">
      <c r="A970">
        <v>969</v>
      </c>
      <c r="B970" s="2">
        <v>1</v>
      </c>
    </row>
    <row r="971" spans="1:5" x14ac:dyDescent="0.25">
      <c r="A971">
        <v>970</v>
      </c>
    </row>
    <row r="972" spans="1:5" x14ac:dyDescent="0.25">
      <c r="A972">
        <v>971</v>
      </c>
      <c r="D972" s="4">
        <v>3</v>
      </c>
      <c r="E972" s="5">
        <v>4</v>
      </c>
    </row>
    <row r="973" spans="1:5" x14ac:dyDescent="0.25">
      <c r="A973">
        <v>972</v>
      </c>
      <c r="D973" s="4">
        <v>3</v>
      </c>
      <c r="E973" s="5">
        <v>4</v>
      </c>
    </row>
    <row r="974" spans="1:5" x14ac:dyDescent="0.25">
      <c r="A974">
        <v>973</v>
      </c>
      <c r="D974" s="4">
        <v>3</v>
      </c>
      <c r="E974" s="5">
        <v>4</v>
      </c>
    </row>
    <row r="975" spans="1:5" x14ac:dyDescent="0.25">
      <c r="A975">
        <v>974</v>
      </c>
      <c r="D975" s="4">
        <v>3</v>
      </c>
      <c r="E975" s="5">
        <v>4</v>
      </c>
    </row>
    <row r="976" spans="1:5" x14ac:dyDescent="0.25">
      <c r="A976">
        <v>975</v>
      </c>
      <c r="D976" s="4">
        <v>3</v>
      </c>
      <c r="E976" s="5">
        <v>4</v>
      </c>
    </row>
    <row r="977" spans="1:5" x14ac:dyDescent="0.25">
      <c r="A977">
        <v>976</v>
      </c>
      <c r="D977" s="4">
        <v>3</v>
      </c>
      <c r="E977" s="5">
        <v>4</v>
      </c>
    </row>
    <row r="978" spans="1:5" x14ac:dyDescent="0.25">
      <c r="A978">
        <v>977</v>
      </c>
      <c r="D978" s="4">
        <v>3</v>
      </c>
      <c r="E978" s="5">
        <v>4</v>
      </c>
    </row>
    <row r="979" spans="1:5" x14ac:dyDescent="0.25">
      <c r="A979">
        <v>978</v>
      </c>
      <c r="D979" s="4">
        <v>3</v>
      </c>
      <c r="E979" s="5">
        <v>4</v>
      </c>
    </row>
    <row r="980" spans="1:5" x14ac:dyDescent="0.25">
      <c r="A980">
        <v>979</v>
      </c>
      <c r="C980" s="3">
        <v>2</v>
      </c>
      <c r="D980" s="4">
        <v>3</v>
      </c>
    </row>
    <row r="981" spans="1:5" x14ac:dyDescent="0.25">
      <c r="A981">
        <v>980</v>
      </c>
      <c r="C981" s="3">
        <v>2</v>
      </c>
      <c r="D981" s="4">
        <v>3</v>
      </c>
    </row>
    <row r="982" spans="1:5" x14ac:dyDescent="0.25">
      <c r="A982">
        <v>981</v>
      </c>
      <c r="C982" s="3">
        <v>2</v>
      </c>
    </row>
    <row r="983" spans="1:5" x14ac:dyDescent="0.25">
      <c r="A983">
        <v>982</v>
      </c>
      <c r="C983" s="3">
        <v>2</v>
      </c>
    </row>
    <row r="984" spans="1:5" x14ac:dyDescent="0.25">
      <c r="A984">
        <v>983</v>
      </c>
      <c r="C984" s="3">
        <v>2</v>
      </c>
    </row>
    <row r="985" spans="1:5" x14ac:dyDescent="0.25">
      <c r="A985">
        <v>984</v>
      </c>
      <c r="B985" s="2">
        <v>1</v>
      </c>
      <c r="C985" s="3">
        <v>2</v>
      </c>
    </row>
    <row r="986" spans="1:5" x14ac:dyDescent="0.25">
      <c r="A986">
        <v>985</v>
      </c>
      <c r="B986" s="2">
        <v>1</v>
      </c>
      <c r="C986" s="3">
        <v>2</v>
      </c>
    </row>
    <row r="987" spans="1:5" x14ac:dyDescent="0.25">
      <c r="A987">
        <v>986</v>
      </c>
      <c r="B987" s="2">
        <v>1</v>
      </c>
      <c r="C987" s="3">
        <v>2</v>
      </c>
    </row>
    <row r="988" spans="1:5" x14ac:dyDescent="0.25">
      <c r="A988">
        <v>987</v>
      </c>
      <c r="B988" s="2">
        <v>1</v>
      </c>
      <c r="C988" s="3">
        <v>2</v>
      </c>
    </row>
    <row r="989" spans="1:5" x14ac:dyDescent="0.25">
      <c r="A989">
        <v>988</v>
      </c>
      <c r="B989" s="2">
        <v>1</v>
      </c>
      <c r="C989" s="3">
        <v>2</v>
      </c>
    </row>
    <row r="990" spans="1:5" x14ac:dyDescent="0.25">
      <c r="A990">
        <v>989</v>
      </c>
      <c r="B990" s="2">
        <v>1</v>
      </c>
    </row>
    <row r="991" spans="1:5" x14ac:dyDescent="0.25">
      <c r="A991">
        <v>990</v>
      </c>
      <c r="B991" s="2">
        <v>1</v>
      </c>
    </row>
    <row r="992" spans="1:5" x14ac:dyDescent="0.25">
      <c r="A992">
        <v>991</v>
      </c>
      <c r="B992" s="2">
        <v>1</v>
      </c>
    </row>
    <row r="993" spans="1:5" x14ac:dyDescent="0.25">
      <c r="A993">
        <v>992</v>
      </c>
      <c r="B993" s="2">
        <v>1</v>
      </c>
    </row>
    <row r="994" spans="1:5" x14ac:dyDescent="0.25">
      <c r="A994">
        <v>993</v>
      </c>
      <c r="B994" s="2">
        <v>1</v>
      </c>
      <c r="E994" s="5">
        <v>4</v>
      </c>
    </row>
    <row r="995" spans="1:5" x14ac:dyDescent="0.25">
      <c r="A995">
        <v>994</v>
      </c>
      <c r="E995" s="5">
        <v>4</v>
      </c>
    </row>
    <row r="996" spans="1:5" x14ac:dyDescent="0.25">
      <c r="A996">
        <v>995</v>
      </c>
      <c r="D996" s="4">
        <v>3</v>
      </c>
      <c r="E996" s="5">
        <v>4</v>
      </c>
    </row>
    <row r="997" spans="1:5" x14ac:dyDescent="0.25">
      <c r="A997">
        <v>996</v>
      </c>
      <c r="D997" s="4">
        <v>3</v>
      </c>
      <c r="E997" s="5">
        <v>4</v>
      </c>
    </row>
    <row r="998" spans="1:5" x14ac:dyDescent="0.25">
      <c r="A998">
        <v>997</v>
      </c>
      <c r="D998" s="4">
        <v>3</v>
      </c>
      <c r="E998" s="5">
        <v>4</v>
      </c>
    </row>
    <row r="999" spans="1:5" x14ac:dyDescent="0.25">
      <c r="A999">
        <v>998</v>
      </c>
      <c r="D999" s="4">
        <v>3</v>
      </c>
      <c r="E999" s="5">
        <v>4</v>
      </c>
    </row>
    <row r="1000" spans="1:5" x14ac:dyDescent="0.25">
      <c r="A1000">
        <v>999</v>
      </c>
      <c r="D1000" s="4">
        <v>3</v>
      </c>
      <c r="E1000" s="5">
        <v>4</v>
      </c>
    </row>
    <row r="1001" spans="1:5" x14ac:dyDescent="0.25">
      <c r="A1001">
        <v>1000</v>
      </c>
      <c r="C1001" s="3">
        <v>2</v>
      </c>
      <c r="D1001" s="4">
        <v>3</v>
      </c>
      <c r="E1001" s="5">
        <v>4</v>
      </c>
    </row>
    <row r="1002" spans="1:5" x14ac:dyDescent="0.25">
      <c r="A1002">
        <v>1001</v>
      </c>
      <c r="C1002" s="3">
        <v>2</v>
      </c>
      <c r="D1002" s="4">
        <v>3</v>
      </c>
      <c r="E1002" s="5">
        <v>4</v>
      </c>
    </row>
    <row r="1003" spans="1:5" x14ac:dyDescent="0.25">
      <c r="A1003">
        <v>1002</v>
      </c>
      <c r="C1003" s="3">
        <v>2</v>
      </c>
      <c r="D1003" s="4">
        <v>3</v>
      </c>
      <c r="E1003" s="5">
        <v>4</v>
      </c>
    </row>
    <row r="1004" spans="1:5" x14ac:dyDescent="0.25">
      <c r="A1004">
        <v>1003</v>
      </c>
      <c r="C1004" s="3">
        <v>2</v>
      </c>
      <c r="D1004" s="4">
        <v>3</v>
      </c>
      <c r="E1004" s="5">
        <v>4</v>
      </c>
    </row>
    <row r="1005" spans="1:5" x14ac:dyDescent="0.25">
      <c r="A1005">
        <v>1004</v>
      </c>
      <c r="C1005" s="3">
        <v>2</v>
      </c>
      <c r="D1005" s="4">
        <v>3</v>
      </c>
    </row>
    <row r="1006" spans="1:5" x14ac:dyDescent="0.25">
      <c r="A1006">
        <v>1005</v>
      </c>
      <c r="C1006" s="3">
        <v>2</v>
      </c>
      <c r="D1006" s="4">
        <v>3</v>
      </c>
    </row>
    <row r="1007" spans="1:5" x14ac:dyDescent="0.25">
      <c r="A1007">
        <v>1006</v>
      </c>
      <c r="C1007" s="3">
        <v>2</v>
      </c>
    </row>
    <row r="1008" spans="1:5" x14ac:dyDescent="0.25">
      <c r="A1008">
        <v>1007</v>
      </c>
      <c r="C1008" s="3">
        <v>2</v>
      </c>
    </row>
    <row r="1009" spans="1:5" x14ac:dyDescent="0.25">
      <c r="A1009">
        <v>1008</v>
      </c>
      <c r="C1009" s="3">
        <v>2</v>
      </c>
    </row>
    <row r="1010" spans="1:5" x14ac:dyDescent="0.25">
      <c r="A1010">
        <v>1009</v>
      </c>
      <c r="B1010" s="2">
        <v>1</v>
      </c>
      <c r="C1010" s="3">
        <v>2</v>
      </c>
    </row>
    <row r="1011" spans="1:5" x14ac:dyDescent="0.25">
      <c r="A1011">
        <v>1010</v>
      </c>
      <c r="B1011" s="2">
        <v>1</v>
      </c>
      <c r="C1011" s="3">
        <v>2</v>
      </c>
    </row>
    <row r="1012" spans="1:5" x14ac:dyDescent="0.25">
      <c r="A1012">
        <v>1011</v>
      </c>
      <c r="B1012" s="2">
        <v>1</v>
      </c>
      <c r="C1012" s="3">
        <v>2</v>
      </c>
    </row>
    <row r="1013" spans="1:5" x14ac:dyDescent="0.25">
      <c r="A1013">
        <v>1012</v>
      </c>
      <c r="B1013" s="2">
        <v>1</v>
      </c>
      <c r="C1013" s="3">
        <v>2</v>
      </c>
    </row>
    <row r="1014" spans="1:5" x14ac:dyDescent="0.25">
      <c r="A1014">
        <v>1013</v>
      </c>
      <c r="B1014" s="2">
        <v>1</v>
      </c>
      <c r="C1014" s="3">
        <v>2</v>
      </c>
    </row>
    <row r="1015" spans="1:5" x14ac:dyDescent="0.25">
      <c r="A1015">
        <v>1014</v>
      </c>
      <c r="B1015" s="2">
        <v>1</v>
      </c>
    </row>
    <row r="1016" spans="1:5" x14ac:dyDescent="0.25">
      <c r="A1016">
        <v>1015</v>
      </c>
      <c r="B1016" s="2">
        <v>1</v>
      </c>
    </row>
    <row r="1017" spans="1:5" x14ac:dyDescent="0.25">
      <c r="A1017">
        <v>1016</v>
      </c>
      <c r="B1017" s="2">
        <v>1</v>
      </c>
      <c r="E1017" s="5">
        <v>4</v>
      </c>
    </row>
    <row r="1018" spans="1:5" x14ac:dyDescent="0.25">
      <c r="A1018">
        <v>1017</v>
      </c>
      <c r="B1018" s="2">
        <v>1</v>
      </c>
      <c r="E1018" s="5">
        <v>4</v>
      </c>
    </row>
    <row r="1019" spans="1:5" x14ac:dyDescent="0.25">
      <c r="A1019">
        <v>1018</v>
      </c>
      <c r="B1019" s="2">
        <v>1</v>
      </c>
      <c r="E1019" s="5">
        <v>4</v>
      </c>
    </row>
    <row r="1020" spans="1:5" x14ac:dyDescent="0.25">
      <c r="A1020">
        <v>1019</v>
      </c>
      <c r="B1020" s="2">
        <v>1</v>
      </c>
      <c r="E1020" s="5">
        <v>4</v>
      </c>
    </row>
    <row r="1021" spans="1:5" x14ac:dyDescent="0.25">
      <c r="A1021">
        <v>1020</v>
      </c>
      <c r="B1021" s="2">
        <v>1</v>
      </c>
      <c r="E1021" s="5">
        <v>4</v>
      </c>
    </row>
    <row r="1022" spans="1:5" x14ac:dyDescent="0.25">
      <c r="A1022">
        <v>1021</v>
      </c>
      <c r="B1022" s="2">
        <v>1</v>
      </c>
      <c r="D1022" s="4">
        <v>3</v>
      </c>
      <c r="E1022" s="5">
        <v>4</v>
      </c>
    </row>
    <row r="1023" spans="1:5" x14ac:dyDescent="0.25">
      <c r="A1023">
        <v>1022</v>
      </c>
      <c r="B1023" s="2">
        <v>1</v>
      </c>
      <c r="D1023" s="4">
        <v>3</v>
      </c>
      <c r="E1023" s="5">
        <v>4</v>
      </c>
    </row>
    <row r="1024" spans="1:5" x14ac:dyDescent="0.25">
      <c r="A1024">
        <v>1023</v>
      </c>
      <c r="D1024" s="4">
        <v>3</v>
      </c>
      <c r="E1024" s="5">
        <v>4</v>
      </c>
    </row>
    <row r="1025" spans="1:6" x14ac:dyDescent="0.25">
      <c r="A1025">
        <v>1024</v>
      </c>
      <c r="D1025" s="4">
        <v>3</v>
      </c>
      <c r="E1025" s="5">
        <v>4</v>
      </c>
    </row>
    <row r="1026" spans="1:6" x14ac:dyDescent="0.25">
      <c r="A1026">
        <v>1025</v>
      </c>
      <c r="C1026" s="3">
        <v>2</v>
      </c>
      <c r="D1026" s="4">
        <v>3</v>
      </c>
      <c r="E1026" s="5">
        <v>4</v>
      </c>
    </row>
    <row r="1027" spans="1:6" x14ac:dyDescent="0.25">
      <c r="A1027">
        <v>1026</v>
      </c>
      <c r="C1027" s="3">
        <v>2</v>
      </c>
      <c r="D1027" s="4">
        <v>3</v>
      </c>
      <c r="E1027" s="5">
        <v>4</v>
      </c>
    </row>
    <row r="1028" spans="1:6" x14ac:dyDescent="0.25">
      <c r="A1028">
        <v>1027</v>
      </c>
      <c r="C1028" s="3">
        <v>2</v>
      </c>
      <c r="D1028" s="4">
        <v>3</v>
      </c>
      <c r="E1028" s="5">
        <v>4</v>
      </c>
      <c r="F1028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2025-07-11T17:46:45Z</dcterms:created>
  <dcterms:modified xsi:type="dcterms:W3CDTF">2025-07-11T18:00:50Z</dcterms:modified>
</cp:coreProperties>
</file>