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S:\L25-BL\L25-BL_all_given_data\L25_v3-bhg-2025-05-07\videos\L25-272025-BL-13.mqa\"/>
    </mc:Choice>
  </mc:AlternateContent>
  <xr:revisionPtr revIDLastSave="0" documentId="13_ncr:1_{9117E81B-8FE7-464B-B3B6-CC020260DAD3}" xr6:coauthVersionLast="47" xr6:coauthVersionMax="47" xr10:uidLastSave="{00000000-0000-0000-0000-000000000000}"/>
  <bookViews>
    <workbookView xWindow="-120" yWindow="-120" windowWidth="29040" windowHeight="16440" activeTab="2" xr2:uid="{79504FFD-2EBE-4FD1-9312-58A4AE3B513C}"/>
  </bookViews>
  <sheets>
    <sheet name="Sheet1" sheetId="1" r:id="rId1"/>
    <sheet name="Data" sheetId="2" r:id="rId2"/>
    <sheet name="Cycle" sheetId="3" r:id="rId3"/>
    <sheet name="Coordination" sheetId="4" r:id="rId4"/>
    <sheet name="Graph" sheetId="5" r:id="rId5"/>
  </sheets>
  <definedNames>
    <definedName name="catRange">Coordination!$R$1079:$R$1082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R2" i="3" l="1"/>
  <c r="BP11" i="2" s="1"/>
  <c r="BS2" i="3"/>
  <c r="BR3" i="3"/>
  <c r="BS3" i="3"/>
  <c r="BP12" i="2" s="1"/>
  <c r="BR4" i="3"/>
  <c r="BS4" i="3"/>
  <c r="BR5" i="3"/>
  <c r="BS5" i="3"/>
  <c r="BR6" i="3"/>
  <c r="BS6" i="3"/>
  <c r="BR7" i="3"/>
  <c r="BS7" i="3"/>
  <c r="BR8" i="3"/>
  <c r="BS8" i="3"/>
  <c r="BR9" i="3"/>
  <c r="BS9" i="3"/>
  <c r="BR10" i="3"/>
  <c r="BS10" i="3"/>
  <c r="BR11" i="3"/>
  <c r="BS11" i="3"/>
  <c r="BS13" i="3"/>
  <c r="BR14" i="3"/>
  <c r="BS14" i="3"/>
  <c r="BR15" i="3"/>
  <c r="BS15" i="3"/>
  <c r="BR16" i="3"/>
  <c r="BS16" i="3"/>
  <c r="BR17" i="3"/>
  <c r="BS17" i="3"/>
  <c r="BR18" i="3"/>
  <c r="BS18" i="3"/>
  <c r="BR19" i="3"/>
  <c r="BS19" i="3"/>
  <c r="BR20" i="3"/>
  <c r="BS20" i="3"/>
  <c r="BR21" i="3"/>
  <c r="BS21" i="3"/>
  <c r="BR22" i="3"/>
  <c r="BS22" i="3"/>
  <c r="BR25" i="3"/>
  <c r="BS25" i="3"/>
  <c r="BR26" i="3"/>
  <c r="BS26" i="3"/>
  <c r="BR27" i="3"/>
  <c r="BS27" i="3"/>
  <c r="BR28" i="3"/>
  <c r="BS28" i="3"/>
  <c r="BR29" i="3"/>
  <c r="BS29" i="3"/>
  <c r="BR30" i="3"/>
  <c r="BS30" i="3"/>
  <c r="BR31" i="3"/>
  <c r="BS31" i="3"/>
  <c r="BR32" i="3"/>
  <c r="BS32" i="3"/>
  <c r="BR33" i="3"/>
  <c r="BS33" i="3"/>
  <c r="BS34" i="3"/>
  <c r="BR36" i="3"/>
  <c r="BR37" i="3"/>
  <c r="BS37" i="3"/>
  <c r="BR38" i="3"/>
  <c r="BS38" i="3"/>
  <c r="BR39" i="3"/>
  <c r="BS39" i="3"/>
  <c r="BR40" i="3"/>
  <c r="BS40" i="3"/>
  <c r="BR41" i="3"/>
  <c r="BS41" i="3"/>
  <c r="BR42" i="3"/>
  <c r="BS42" i="3"/>
  <c r="BR43" i="3"/>
  <c r="BS43" i="3"/>
  <c r="BR44" i="3"/>
  <c r="BS44" i="3"/>
  <c r="BR45" i="3"/>
  <c r="BR46" i="3"/>
  <c r="BZ50" i="4"/>
  <c r="CB50" i="4"/>
  <c r="CA50" i="4"/>
  <c r="BZ49" i="4"/>
  <c r="CB49" i="4"/>
  <c r="CA49" i="4"/>
  <c r="BZ48" i="4"/>
  <c r="CB48" i="4"/>
  <c r="CA48" i="4"/>
  <c r="BZ47" i="4"/>
  <c r="CB47" i="4"/>
  <c r="CA47" i="4"/>
  <c r="BZ46" i="4"/>
  <c r="CB46" i="4"/>
  <c r="CA46" i="4"/>
  <c r="BZ45" i="4"/>
  <c r="CB45" i="4"/>
  <c r="CA45" i="4"/>
  <c r="BZ44" i="4"/>
  <c r="CB44" i="4"/>
  <c r="CA44" i="4"/>
  <c r="BZ43" i="4"/>
  <c r="CB43" i="4"/>
  <c r="CA43" i="4"/>
  <c r="BZ42" i="4"/>
  <c r="CB42" i="4"/>
  <c r="CA42" i="4"/>
  <c r="BZ41" i="4"/>
  <c r="CB41" i="4"/>
  <c r="CA41" i="4"/>
  <c r="BY50" i="4"/>
  <c r="BW50" i="4"/>
  <c r="BX51" i="4"/>
  <c r="BY49" i="4"/>
  <c r="BW49" i="4"/>
  <c r="BX50" i="4"/>
  <c r="BY48" i="4"/>
  <c r="BW48" i="4"/>
  <c r="BX49" i="4"/>
  <c r="BY47" i="4"/>
  <c r="BW47" i="4"/>
  <c r="BX48" i="4"/>
  <c r="BY46" i="4"/>
  <c r="BW46" i="4"/>
  <c r="BX47" i="4"/>
  <c r="BY45" i="4"/>
  <c r="BW45" i="4"/>
  <c r="BX46" i="4"/>
  <c r="BY44" i="4"/>
  <c r="BW44" i="4"/>
  <c r="BX45" i="4"/>
  <c r="BY43" i="4"/>
  <c r="BW43" i="4"/>
  <c r="BX44" i="4"/>
  <c r="BY42" i="4"/>
  <c r="BW42" i="4"/>
  <c r="BX43" i="4"/>
  <c r="BY41" i="4"/>
  <c r="BW41" i="4"/>
  <c r="BX42" i="4"/>
  <c r="BX41" i="4"/>
  <c r="BV50" i="4"/>
  <c r="BT50" i="4"/>
  <c r="BU50" i="4"/>
  <c r="BV49" i="4"/>
  <c r="BT49" i="4"/>
  <c r="BU49" i="4"/>
  <c r="BV48" i="4"/>
  <c r="BT48" i="4"/>
  <c r="BU48" i="4"/>
  <c r="BV47" i="4"/>
  <c r="BT47" i="4"/>
  <c r="BU47" i="4"/>
  <c r="BV46" i="4"/>
  <c r="BT46" i="4"/>
  <c r="BU46" i="4"/>
  <c r="BV45" i="4"/>
  <c r="BT45" i="4"/>
  <c r="BU45" i="4"/>
  <c r="BV44" i="4"/>
  <c r="BT44" i="4"/>
  <c r="BU44" i="4"/>
  <c r="BV43" i="4"/>
  <c r="BT43" i="4"/>
  <c r="BU43" i="4"/>
  <c r="BV42" i="4"/>
  <c r="BT42" i="4"/>
  <c r="BU42" i="4"/>
  <c r="BV41" i="4"/>
  <c r="BT41" i="4"/>
  <c r="BU41" i="4"/>
  <c r="BS50" i="4"/>
  <c r="BR49" i="4"/>
  <c r="BQ49" i="4"/>
  <c r="BS49" i="4"/>
  <c r="BR48" i="4"/>
  <c r="BQ48" i="4"/>
  <c r="BS48" i="4"/>
  <c r="BR47" i="4"/>
  <c r="BQ47" i="4"/>
  <c r="BS47" i="4"/>
  <c r="BR46" i="4"/>
  <c r="BQ46" i="4"/>
  <c r="BS46" i="4"/>
  <c r="BR45" i="4"/>
  <c r="BQ45" i="4"/>
  <c r="BS45" i="4"/>
  <c r="BR44" i="4"/>
  <c r="BQ44" i="4"/>
  <c r="BS44" i="4"/>
  <c r="BR43" i="4"/>
  <c r="BQ43" i="4"/>
  <c r="BS43" i="4"/>
  <c r="BR42" i="4"/>
  <c r="BQ42" i="4"/>
  <c r="BS42" i="4"/>
  <c r="BS41" i="4"/>
  <c r="BR41" i="4"/>
  <c r="BQ41" i="4"/>
  <c r="BZ38" i="4"/>
  <c r="CB38" i="4"/>
  <c r="CA38" i="4"/>
  <c r="BZ37" i="4"/>
  <c r="CB37" i="4"/>
  <c r="CA37" i="4"/>
  <c r="BZ36" i="4"/>
  <c r="CB36" i="4"/>
  <c r="CA36" i="4"/>
  <c r="BZ35" i="4"/>
  <c r="CB35" i="4"/>
  <c r="CA35" i="4"/>
  <c r="BZ34" i="4"/>
  <c r="CB34" i="4"/>
  <c r="CA34" i="4"/>
  <c r="BZ33" i="4"/>
  <c r="CB33" i="4"/>
  <c r="CA33" i="4"/>
  <c r="BZ32" i="4"/>
  <c r="CB32" i="4"/>
  <c r="CA32" i="4"/>
  <c r="BZ31" i="4"/>
  <c r="CB31" i="4"/>
  <c r="CA31" i="4"/>
  <c r="BZ30" i="4"/>
  <c r="CB30" i="4"/>
  <c r="CA30" i="4"/>
  <c r="BZ29" i="4"/>
  <c r="CB29" i="4"/>
  <c r="CA29" i="4"/>
  <c r="BY37" i="4"/>
  <c r="BW37" i="4"/>
  <c r="BX37" i="4"/>
  <c r="BY36" i="4"/>
  <c r="BW36" i="4"/>
  <c r="BX36" i="4"/>
  <c r="BY35" i="4"/>
  <c r="BW35" i="4"/>
  <c r="BX35" i="4"/>
  <c r="BY34" i="4"/>
  <c r="BW34" i="4"/>
  <c r="BX34" i="4"/>
  <c r="BY33" i="4"/>
  <c r="BW33" i="4"/>
  <c r="BX33" i="4"/>
  <c r="BY32" i="4"/>
  <c r="BW32" i="4"/>
  <c r="BX32" i="4"/>
  <c r="BY31" i="4"/>
  <c r="BW31" i="4"/>
  <c r="BX31" i="4"/>
  <c r="BY30" i="4"/>
  <c r="BW30" i="4"/>
  <c r="BX30" i="4"/>
  <c r="BY29" i="4"/>
  <c r="BW29" i="4"/>
  <c r="BX29" i="4"/>
  <c r="BV37" i="4"/>
  <c r="BT37" i="4"/>
  <c r="BU37" i="4"/>
  <c r="BV36" i="4"/>
  <c r="BT36" i="4"/>
  <c r="BU36" i="4"/>
  <c r="BV35" i="4"/>
  <c r="BT35" i="4"/>
  <c r="BU35" i="4"/>
  <c r="BV34" i="4"/>
  <c r="BT34" i="4"/>
  <c r="BU34" i="4"/>
  <c r="BV33" i="4"/>
  <c r="BT33" i="4"/>
  <c r="BU33" i="4"/>
  <c r="BV32" i="4"/>
  <c r="BT32" i="4"/>
  <c r="BU32" i="4"/>
  <c r="BV31" i="4"/>
  <c r="BT31" i="4"/>
  <c r="BU31" i="4"/>
  <c r="BV30" i="4"/>
  <c r="BT30" i="4"/>
  <c r="BU30" i="4"/>
  <c r="BV29" i="4"/>
  <c r="BT29" i="4"/>
  <c r="BU29" i="4"/>
  <c r="BS38" i="4"/>
  <c r="BR38" i="4"/>
  <c r="BQ38" i="4"/>
  <c r="BS37" i="4"/>
  <c r="BR37" i="4"/>
  <c r="BQ37" i="4"/>
  <c r="BS36" i="4"/>
  <c r="BR36" i="4"/>
  <c r="BQ36" i="4"/>
  <c r="BS35" i="4"/>
  <c r="BR35" i="4"/>
  <c r="BQ35" i="4"/>
  <c r="BS34" i="4"/>
  <c r="BR34" i="4"/>
  <c r="BQ34" i="4"/>
  <c r="BS33" i="4"/>
  <c r="BR33" i="4"/>
  <c r="BQ33" i="4"/>
  <c r="BS32" i="4"/>
  <c r="BR32" i="4"/>
  <c r="BQ32" i="4"/>
  <c r="BS31" i="4"/>
  <c r="BR31" i="4"/>
  <c r="BQ31" i="4"/>
  <c r="BS30" i="4"/>
  <c r="BR30" i="4"/>
  <c r="BQ30" i="4"/>
  <c r="BS29" i="4"/>
  <c r="BR29" i="4"/>
  <c r="BQ29" i="4"/>
  <c r="BZ26" i="4"/>
  <c r="CB26" i="4"/>
  <c r="CA26" i="4"/>
  <c r="BZ25" i="4"/>
  <c r="CB25" i="4"/>
  <c r="CA25" i="4"/>
  <c r="BZ24" i="4"/>
  <c r="CB24" i="4"/>
  <c r="CA24" i="4"/>
  <c r="BZ23" i="4"/>
  <c r="CB23" i="4"/>
  <c r="CA23" i="4"/>
  <c r="BZ22" i="4"/>
  <c r="CB22" i="4"/>
  <c r="CA22" i="4"/>
  <c r="BZ21" i="4"/>
  <c r="CB21" i="4"/>
  <c r="CA21" i="4"/>
  <c r="BZ20" i="4"/>
  <c r="BZ19" i="4"/>
  <c r="CB20" i="4"/>
  <c r="CA20" i="4"/>
  <c r="BZ18" i="4"/>
  <c r="CB19" i="4"/>
  <c r="CA19" i="4"/>
  <c r="CB18" i="4"/>
  <c r="CA18" i="4"/>
  <c r="BZ17" i="4"/>
  <c r="CB17" i="4"/>
  <c r="CA17" i="4"/>
  <c r="BZ16" i="4"/>
  <c r="CB16" i="4"/>
  <c r="CA16" i="4"/>
  <c r="BY25" i="4"/>
  <c r="BW25" i="4"/>
  <c r="BX24" i="4"/>
  <c r="BY24" i="4"/>
  <c r="BW24" i="4"/>
  <c r="BX23" i="4"/>
  <c r="BY23" i="4"/>
  <c r="BW23" i="4"/>
  <c r="BX22" i="4"/>
  <c r="BY22" i="4"/>
  <c r="BW22" i="4"/>
  <c r="BX21" i="4"/>
  <c r="BY21" i="4"/>
  <c r="BW21" i="4"/>
  <c r="BX20" i="4"/>
  <c r="BY20" i="4"/>
  <c r="BW20" i="4"/>
  <c r="BY19" i="4"/>
  <c r="BW19" i="4"/>
  <c r="BX19" i="4"/>
  <c r="BY18" i="4"/>
  <c r="BW18" i="4"/>
  <c r="BX18" i="4"/>
  <c r="BY17" i="4"/>
  <c r="BW17" i="4"/>
  <c r="BX17" i="4"/>
  <c r="BY16" i="4"/>
  <c r="BW16" i="4"/>
  <c r="BX16" i="4"/>
  <c r="BV25" i="4"/>
  <c r="BT25" i="4"/>
  <c r="BU26" i="4"/>
  <c r="BV24" i="4"/>
  <c r="BT24" i="4"/>
  <c r="BU25" i="4"/>
  <c r="BV23" i="4"/>
  <c r="BT23" i="4"/>
  <c r="BU24" i="4"/>
  <c r="BV22" i="4"/>
  <c r="BT22" i="4"/>
  <c r="BU23" i="4"/>
  <c r="BV21" i="4"/>
  <c r="BT21" i="4"/>
  <c r="BU22" i="4"/>
  <c r="BU21" i="4"/>
  <c r="BV20" i="4"/>
  <c r="BT20" i="4"/>
  <c r="BU20" i="4"/>
  <c r="BV19" i="4"/>
  <c r="BT19" i="4"/>
  <c r="BU19" i="4"/>
  <c r="BV18" i="4"/>
  <c r="BT18" i="4"/>
  <c r="BU18" i="4"/>
  <c r="BV17" i="4"/>
  <c r="BT17" i="4"/>
  <c r="BU17" i="4"/>
  <c r="BV16" i="4"/>
  <c r="BT16" i="4"/>
  <c r="BU16" i="4"/>
  <c r="BS26" i="4"/>
  <c r="BR26" i="4"/>
  <c r="BQ26" i="4"/>
  <c r="BS25" i="4"/>
  <c r="BR25" i="4"/>
  <c r="BQ25" i="4"/>
  <c r="BS24" i="4"/>
  <c r="BR24" i="4"/>
  <c r="BQ24" i="4"/>
  <c r="BS23" i="4"/>
  <c r="BR23" i="4"/>
  <c r="BQ23" i="4"/>
  <c r="BS22" i="4"/>
  <c r="BR22" i="4"/>
  <c r="BQ22" i="4"/>
  <c r="BS21" i="4"/>
  <c r="BR21" i="4"/>
  <c r="BQ21" i="4"/>
  <c r="BS20" i="4"/>
  <c r="BR20" i="4"/>
  <c r="BQ20" i="4"/>
  <c r="BS19" i="4"/>
  <c r="BR19" i="4"/>
  <c r="BQ19" i="4"/>
  <c r="BS18" i="4"/>
  <c r="BR18" i="4"/>
  <c r="BQ18" i="4"/>
  <c r="BS17" i="4"/>
  <c r="BR17" i="4"/>
  <c r="BQ17" i="4"/>
  <c r="BS16" i="4"/>
  <c r="BR16" i="4"/>
  <c r="BQ16" i="4"/>
  <c r="CB12" i="4"/>
  <c r="CA12" i="4"/>
  <c r="BZ11" i="4"/>
  <c r="CB11" i="4"/>
  <c r="CA11" i="4"/>
  <c r="BZ10" i="4"/>
  <c r="CB10" i="4"/>
  <c r="CA10" i="4"/>
  <c r="BZ9" i="4"/>
  <c r="CB9" i="4"/>
  <c r="CA9" i="4"/>
  <c r="BZ8" i="4"/>
  <c r="CB8" i="4"/>
  <c r="CA8" i="4"/>
  <c r="BZ7" i="4"/>
  <c r="CB7" i="4"/>
  <c r="CA7" i="4"/>
  <c r="BZ6" i="4"/>
  <c r="CB6" i="4"/>
  <c r="CA6" i="4"/>
  <c r="BZ5" i="4"/>
  <c r="CB5" i="4"/>
  <c r="CA5" i="4"/>
  <c r="BZ4" i="4"/>
  <c r="CB4" i="4"/>
  <c r="CA4" i="4"/>
  <c r="AV3" i="2" s="1"/>
  <c r="BZ3" i="4"/>
  <c r="CB3" i="4"/>
  <c r="CA3" i="4"/>
  <c r="AU3" i="2" s="1"/>
  <c r="BZ2" i="4"/>
  <c r="AV2" i="2" s="1"/>
  <c r="CB2" i="4"/>
  <c r="AV4" i="2" s="1"/>
  <c r="CA2" i="4"/>
  <c r="BY11" i="4"/>
  <c r="BX11" i="4"/>
  <c r="BW11" i="4"/>
  <c r="BY10" i="4"/>
  <c r="BX10" i="4"/>
  <c r="BW10" i="4"/>
  <c r="BY9" i="4"/>
  <c r="BX9" i="4"/>
  <c r="BW9" i="4"/>
  <c r="BY8" i="4"/>
  <c r="BX8" i="4"/>
  <c r="BW8" i="4"/>
  <c r="BY7" i="4"/>
  <c r="BX7" i="4"/>
  <c r="BW7" i="4"/>
  <c r="BY6" i="4"/>
  <c r="BX6" i="4"/>
  <c r="BW6" i="4"/>
  <c r="BY5" i="4"/>
  <c r="BX5" i="4"/>
  <c r="BW5" i="4"/>
  <c r="BY4" i="4"/>
  <c r="BX4" i="4"/>
  <c r="BW4" i="4"/>
  <c r="BX3" i="4"/>
  <c r="BY3" i="4"/>
  <c r="BW3" i="4"/>
  <c r="BY2" i="4"/>
  <c r="AS4" i="2" s="1"/>
  <c r="BX2" i="4"/>
  <c r="AS3" i="2" s="1"/>
  <c r="BW2" i="4"/>
  <c r="AS2" i="2" s="1"/>
  <c r="BV11" i="4"/>
  <c r="BT11" i="4"/>
  <c r="BU11" i="4"/>
  <c r="BV10" i="4"/>
  <c r="BT10" i="4"/>
  <c r="BU10" i="4"/>
  <c r="BV9" i="4"/>
  <c r="BT9" i="4"/>
  <c r="BU9" i="4"/>
  <c r="BV8" i="4"/>
  <c r="BT8" i="4"/>
  <c r="BU8" i="4"/>
  <c r="BV7" i="4"/>
  <c r="BT7" i="4"/>
  <c r="BU7" i="4"/>
  <c r="BV6" i="4"/>
  <c r="BT6" i="4"/>
  <c r="BU6" i="4"/>
  <c r="BV5" i="4"/>
  <c r="BT5" i="4"/>
  <c r="BU5" i="4"/>
  <c r="BV4" i="4"/>
  <c r="BT4" i="4"/>
  <c r="BU4" i="4"/>
  <c r="BV3" i="4"/>
  <c r="BT3" i="4"/>
  <c r="AO2" i="2" s="1"/>
  <c r="BU3" i="4"/>
  <c r="BV2" i="4"/>
  <c r="AP4" i="2" s="1"/>
  <c r="BT2" i="4"/>
  <c r="AP2" i="2" s="1"/>
  <c r="BU2" i="4"/>
  <c r="AP3" i="2" s="1"/>
  <c r="BS13" i="4"/>
  <c r="BR12" i="4"/>
  <c r="BQ12" i="4"/>
  <c r="BS12" i="4"/>
  <c r="BR11" i="4"/>
  <c r="BQ11" i="4"/>
  <c r="BS11" i="4"/>
  <c r="BR10" i="4"/>
  <c r="BQ10" i="4"/>
  <c r="BS10" i="4"/>
  <c r="BS9" i="4"/>
  <c r="BR9" i="4"/>
  <c r="BQ9" i="4"/>
  <c r="BR8" i="4"/>
  <c r="BQ8" i="4"/>
  <c r="BS8" i="4"/>
  <c r="BS7" i="4"/>
  <c r="BR7" i="4"/>
  <c r="BQ7" i="4"/>
  <c r="BR6" i="4"/>
  <c r="BQ6" i="4"/>
  <c r="BS6" i="4"/>
  <c r="BS5" i="4"/>
  <c r="BR5" i="4"/>
  <c r="BQ5" i="4"/>
  <c r="BS4" i="4"/>
  <c r="BR4" i="4"/>
  <c r="BQ4" i="4"/>
  <c r="AM2" i="2" s="1"/>
  <c r="BS3" i="4"/>
  <c r="AM4" i="2" s="1"/>
  <c r="BR3" i="4"/>
  <c r="BQ3" i="4"/>
  <c r="AL2" i="2" s="1"/>
  <c r="BS2" i="4"/>
  <c r="AL4" i="2" s="1"/>
  <c r="BR2" i="4"/>
  <c r="AL3" i="2" s="1"/>
  <c r="BQ2" i="4"/>
  <c r="BC50" i="4"/>
  <c r="BE50" i="4"/>
  <c r="BD50" i="4"/>
  <c r="BC49" i="4"/>
  <c r="BE49" i="4"/>
  <c r="BD49" i="4"/>
  <c r="BC48" i="4"/>
  <c r="BE48" i="4"/>
  <c r="BD48" i="4"/>
  <c r="BC47" i="4"/>
  <c r="BE47" i="4"/>
  <c r="BD47" i="4"/>
  <c r="BC46" i="4"/>
  <c r="BE46" i="4"/>
  <c r="BD46" i="4"/>
  <c r="BC45" i="4"/>
  <c r="BE45" i="4"/>
  <c r="BD45" i="4"/>
  <c r="BC44" i="4"/>
  <c r="BE44" i="4"/>
  <c r="BD44" i="4"/>
  <c r="BC43" i="4"/>
  <c r="BE43" i="4"/>
  <c r="BD43" i="4"/>
  <c r="BC42" i="4"/>
  <c r="BE42" i="4"/>
  <c r="BD42" i="4"/>
  <c r="BC41" i="4"/>
  <c r="BE41" i="4"/>
  <c r="BD41" i="4"/>
  <c r="BB50" i="4"/>
  <c r="AZ50" i="4"/>
  <c r="BA51" i="4"/>
  <c r="BB49" i="4"/>
  <c r="AZ49" i="4"/>
  <c r="BA50" i="4"/>
  <c r="BB48" i="4"/>
  <c r="AZ48" i="4"/>
  <c r="BA49" i="4"/>
  <c r="BB47" i="4"/>
  <c r="AZ47" i="4"/>
  <c r="BA48" i="4"/>
  <c r="BB46" i="4"/>
  <c r="AZ46" i="4"/>
  <c r="BA47" i="4"/>
  <c r="BB45" i="4"/>
  <c r="AZ45" i="4"/>
  <c r="BA46" i="4"/>
  <c r="BB44" i="4"/>
  <c r="AZ44" i="4"/>
  <c r="BA45" i="4"/>
  <c r="BB43" i="4"/>
  <c r="AZ43" i="4"/>
  <c r="BA44" i="4"/>
  <c r="BB42" i="4"/>
  <c r="AZ42" i="4"/>
  <c r="BA43" i="4"/>
  <c r="BB41" i="4"/>
  <c r="AZ41" i="4"/>
  <c r="BA42" i="4"/>
  <c r="BA41" i="4"/>
  <c r="AY50" i="4"/>
  <c r="AW50" i="4"/>
  <c r="AX50" i="4"/>
  <c r="AY49" i="4"/>
  <c r="AW49" i="4"/>
  <c r="AX49" i="4"/>
  <c r="AY48" i="4"/>
  <c r="AW48" i="4"/>
  <c r="AX48" i="4"/>
  <c r="AY47" i="4"/>
  <c r="AW47" i="4"/>
  <c r="AX47" i="4"/>
  <c r="AY46" i="4"/>
  <c r="AW46" i="4"/>
  <c r="AX46" i="4"/>
  <c r="AY45" i="4"/>
  <c r="AW45" i="4"/>
  <c r="AX45" i="4"/>
  <c r="AY44" i="4"/>
  <c r="AW44" i="4"/>
  <c r="AX44" i="4"/>
  <c r="AY43" i="4"/>
  <c r="AW43" i="4"/>
  <c r="AX43" i="4"/>
  <c r="AY42" i="4"/>
  <c r="AW42" i="4"/>
  <c r="AX42" i="4"/>
  <c r="AY41" i="4"/>
  <c r="AW41" i="4"/>
  <c r="AX41" i="4"/>
  <c r="AV50" i="4"/>
  <c r="AU49" i="4"/>
  <c r="AT49" i="4"/>
  <c r="AV49" i="4"/>
  <c r="AU48" i="4"/>
  <c r="AT48" i="4"/>
  <c r="AV48" i="4"/>
  <c r="AU47" i="4"/>
  <c r="AT47" i="4"/>
  <c r="AV47" i="4"/>
  <c r="AU46" i="4"/>
  <c r="AT46" i="4"/>
  <c r="AV46" i="4"/>
  <c r="AU45" i="4"/>
  <c r="AT45" i="4"/>
  <c r="AV45" i="4"/>
  <c r="AU44" i="4"/>
  <c r="AT44" i="4"/>
  <c r="AV44" i="4"/>
  <c r="AU43" i="4"/>
  <c r="AT43" i="4"/>
  <c r="AV43" i="4"/>
  <c r="AU42" i="4"/>
  <c r="AT42" i="4"/>
  <c r="AV42" i="4"/>
  <c r="AV41" i="4"/>
  <c r="AU41" i="4"/>
  <c r="AT41" i="4"/>
  <c r="BC38" i="4"/>
  <c r="BE38" i="4"/>
  <c r="BD38" i="4"/>
  <c r="BC37" i="4"/>
  <c r="BE37" i="4"/>
  <c r="BD37" i="4"/>
  <c r="BC36" i="4"/>
  <c r="BE36" i="4"/>
  <c r="BD36" i="4"/>
  <c r="BC35" i="4"/>
  <c r="BE35" i="4"/>
  <c r="BD35" i="4"/>
  <c r="BC34" i="4"/>
  <c r="BE34" i="4"/>
  <c r="BD34" i="4"/>
  <c r="BC33" i="4"/>
  <c r="BE33" i="4"/>
  <c r="BD33" i="4"/>
  <c r="BC32" i="4"/>
  <c r="BE32" i="4"/>
  <c r="BD32" i="4"/>
  <c r="BC31" i="4"/>
  <c r="BE31" i="4"/>
  <c r="BD31" i="4"/>
  <c r="BC30" i="4"/>
  <c r="BE30" i="4"/>
  <c r="BD30" i="4"/>
  <c r="BC29" i="4"/>
  <c r="BE29" i="4"/>
  <c r="BD29" i="4"/>
  <c r="BB37" i="4"/>
  <c r="AZ37" i="4"/>
  <c r="BA37" i="4"/>
  <c r="BB36" i="4"/>
  <c r="AZ36" i="4"/>
  <c r="BA36" i="4"/>
  <c r="BB35" i="4"/>
  <c r="AZ35" i="4"/>
  <c r="BA35" i="4"/>
  <c r="BB34" i="4"/>
  <c r="AZ34" i="4"/>
  <c r="BA34" i="4"/>
  <c r="BB33" i="4"/>
  <c r="AZ33" i="4"/>
  <c r="BA33" i="4"/>
  <c r="BB32" i="4"/>
  <c r="AZ32" i="4"/>
  <c r="BA32" i="4"/>
  <c r="BB31" i="4"/>
  <c r="AZ31" i="4"/>
  <c r="BA31" i="4"/>
  <c r="BB30" i="4"/>
  <c r="AZ30" i="4"/>
  <c r="BA30" i="4"/>
  <c r="BB29" i="4"/>
  <c r="AZ29" i="4"/>
  <c r="BA29" i="4"/>
  <c r="AY37" i="4"/>
  <c r="AW37" i="4"/>
  <c r="AX37" i="4"/>
  <c r="AY36" i="4"/>
  <c r="AW36" i="4"/>
  <c r="AX36" i="4"/>
  <c r="AY35" i="4"/>
  <c r="AW35" i="4"/>
  <c r="AX35" i="4"/>
  <c r="AY34" i="4"/>
  <c r="AW34" i="4"/>
  <c r="AX34" i="4"/>
  <c r="AY33" i="4"/>
  <c r="AW33" i="4"/>
  <c r="AX33" i="4"/>
  <c r="AY32" i="4"/>
  <c r="AW32" i="4"/>
  <c r="AX32" i="4"/>
  <c r="AY31" i="4"/>
  <c r="AW31" i="4"/>
  <c r="AX31" i="4"/>
  <c r="AY30" i="4"/>
  <c r="AW30" i="4"/>
  <c r="AX30" i="4"/>
  <c r="AY29" i="4"/>
  <c r="AW29" i="4"/>
  <c r="AX29" i="4"/>
  <c r="AV38" i="4"/>
  <c r="AU38" i="4"/>
  <c r="AT38" i="4"/>
  <c r="AV37" i="4"/>
  <c r="AU37" i="4"/>
  <c r="AT37" i="4"/>
  <c r="AV36" i="4"/>
  <c r="AU36" i="4"/>
  <c r="AT36" i="4"/>
  <c r="AV35" i="4"/>
  <c r="AU35" i="4"/>
  <c r="AT35" i="4"/>
  <c r="AV34" i="4"/>
  <c r="AU34" i="4"/>
  <c r="AT34" i="4"/>
  <c r="AV33" i="4"/>
  <c r="AU33" i="4"/>
  <c r="AT33" i="4"/>
  <c r="AV32" i="4"/>
  <c r="AU32" i="4"/>
  <c r="AT32" i="4"/>
  <c r="AV31" i="4"/>
  <c r="AU31" i="4"/>
  <c r="AT31" i="4"/>
  <c r="AV30" i="4"/>
  <c r="AU30" i="4"/>
  <c r="AT30" i="4"/>
  <c r="AV29" i="4"/>
  <c r="AU29" i="4"/>
  <c r="AT29" i="4"/>
  <c r="BC26" i="4"/>
  <c r="BE26" i="4"/>
  <c r="BD26" i="4"/>
  <c r="BC25" i="4"/>
  <c r="BE25" i="4"/>
  <c r="BD25" i="4"/>
  <c r="BC24" i="4"/>
  <c r="BE24" i="4"/>
  <c r="BD24" i="4"/>
  <c r="BC23" i="4"/>
  <c r="BE23" i="4"/>
  <c r="BD23" i="4"/>
  <c r="BC22" i="4"/>
  <c r="BE22" i="4"/>
  <c r="BD22" i="4"/>
  <c r="BC21" i="4"/>
  <c r="BE21" i="4"/>
  <c r="BD21" i="4"/>
  <c r="BC20" i="4"/>
  <c r="BC19" i="4"/>
  <c r="BE20" i="4"/>
  <c r="BD20" i="4"/>
  <c r="BC18" i="4"/>
  <c r="BE19" i="4"/>
  <c r="BD19" i="4"/>
  <c r="BE18" i="4"/>
  <c r="BD18" i="4"/>
  <c r="BC17" i="4"/>
  <c r="BE17" i="4"/>
  <c r="BD17" i="4"/>
  <c r="BC16" i="4"/>
  <c r="BE16" i="4"/>
  <c r="BD16" i="4"/>
  <c r="BB25" i="4"/>
  <c r="AZ25" i="4"/>
  <c r="BA24" i="4"/>
  <c r="BB24" i="4"/>
  <c r="AZ24" i="4"/>
  <c r="BA23" i="4"/>
  <c r="BB23" i="4"/>
  <c r="AZ23" i="4"/>
  <c r="BA22" i="4"/>
  <c r="BB22" i="4"/>
  <c r="AZ22" i="4"/>
  <c r="BA21" i="4"/>
  <c r="BB21" i="4"/>
  <c r="AZ21" i="4"/>
  <c r="BA20" i="4"/>
  <c r="BB20" i="4"/>
  <c r="AZ20" i="4"/>
  <c r="BB19" i="4"/>
  <c r="AZ19" i="4"/>
  <c r="BA19" i="4"/>
  <c r="BB18" i="4"/>
  <c r="AZ18" i="4"/>
  <c r="BA18" i="4"/>
  <c r="BB17" i="4"/>
  <c r="AZ17" i="4"/>
  <c r="BA17" i="4"/>
  <c r="BB16" i="4"/>
  <c r="AZ16" i="4"/>
  <c r="BA16" i="4"/>
  <c r="AY25" i="4"/>
  <c r="AW25" i="4"/>
  <c r="AX26" i="4"/>
  <c r="AY24" i="4"/>
  <c r="AW24" i="4"/>
  <c r="AX25" i="4"/>
  <c r="AY23" i="4"/>
  <c r="AW23" i="4"/>
  <c r="AX24" i="4"/>
  <c r="AY22" i="4"/>
  <c r="AW22" i="4"/>
  <c r="AX23" i="4"/>
  <c r="AY21" i="4"/>
  <c r="AW21" i="4"/>
  <c r="AX22" i="4"/>
  <c r="AX21" i="4"/>
  <c r="AY20" i="4"/>
  <c r="AW20" i="4"/>
  <c r="AX20" i="4"/>
  <c r="AY19" i="4"/>
  <c r="AW19" i="4"/>
  <c r="AX19" i="4"/>
  <c r="AY18" i="4"/>
  <c r="AW18" i="4"/>
  <c r="AX18" i="4"/>
  <c r="AY17" i="4"/>
  <c r="AW17" i="4"/>
  <c r="AX17" i="4"/>
  <c r="AY16" i="4"/>
  <c r="AW16" i="4"/>
  <c r="AX16" i="4"/>
  <c r="AV26" i="4"/>
  <c r="AU26" i="4"/>
  <c r="AT26" i="4"/>
  <c r="AV25" i="4"/>
  <c r="AU25" i="4"/>
  <c r="AT25" i="4"/>
  <c r="AV24" i="4"/>
  <c r="AU24" i="4"/>
  <c r="AT24" i="4"/>
  <c r="AV23" i="4"/>
  <c r="AU23" i="4"/>
  <c r="AT23" i="4"/>
  <c r="AV22" i="4"/>
  <c r="AU22" i="4"/>
  <c r="AT22" i="4"/>
  <c r="AV21" i="4"/>
  <c r="AU21" i="4"/>
  <c r="AT21" i="4"/>
  <c r="AV20" i="4"/>
  <c r="AU20" i="4"/>
  <c r="AT20" i="4"/>
  <c r="AV19" i="4"/>
  <c r="AU19" i="4"/>
  <c r="AT19" i="4"/>
  <c r="AV18" i="4"/>
  <c r="AU18" i="4"/>
  <c r="AT18" i="4"/>
  <c r="AV17" i="4"/>
  <c r="AU17" i="4"/>
  <c r="AT17" i="4"/>
  <c r="AV16" i="4"/>
  <c r="AU16" i="4"/>
  <c r="AT16" i="4"/>
  <c r="BE12" i="4"/>
  <c r="BD12" i="4"/>
  <c r="BC11" i="4"/>
  <c r="BE11" i="4"/>
  <c r="BD11" i="4"/>
  <c r="BC10" i="4"/>
  <c r="BE10" i="4"/>
  <c r="BD10" i="4"/>
  <c r="BC9" i="4"/>
  <c r="BE9" i="4"/>
  <c r="BD9" i="4"/>
  <c r="BC8" i="4"/>
  <c r="BE8" i="4"/>
  <c r="BD8" i="4"/>
  <c r="BC7" i="4"/>
  <c r="BE7" i="4"/>
  <c r="BD7" i="4"/>
  <c r="BC6" i="4"/>
  <c r="BE6" i="4"/>
  <c r="BD6" i="4"/>
  <c r="BC5" i="4"/>
  <c r="BE5" i="4"/>
  <c r="BD5" i="4"/>
  <c r="BC4" i="4"/>
  <c r="BE4" i="4"/>
  <c r="BD4" i="4"/>
  <c r="AH3" i="2" s="1"/>
  <c r="BC3" i="4"/>
  <c r="BE3" i="4"/>
  <c r="BD3" i="4"/>
  <c r="AG3" i="2" s="1"/>
  <c r="BC2" i="4"/>
  <c r="AH2" i="2" s="1"/>
  <c r="BE2" i="4"/>
  <c r="AH4" i="2" s="1"/>
  <c r="BD2" i="4"/>
  <c r="BB11" i="4"/>
  <c r="BA11" i="4"/>
  <c r="AZ11" i="4"/>
  <c r="BB10" i="4"/>
  <c r="BA10" i="4"/>
  <c r="AZ10" i="4"/>
  <c r="BB9" i="4"/>
  <c r="BA9" i="4"/>
  <c r="AZ9" i="4"/>
  <c r="BB8" i="4"/>
  <c r="BA8" i="4"/>
  <c r="AZ8" i="4"/>
  <c r="BB7" i="4"/>
  <c r="BA7" i="4"/>
  <c r="AZ7" i="4"/>
  <c r="BB6" i="4"/>
  <c r="BA6" i="4"/>
  <c r="AZ6" i="4"/>
  <c r="BB5" i="4"/>
  <c r="BA5" i="4"/>
  <c r="AZ5" i="4"/>
  <c r="BB4" i="4"/>
  <c r="BA4" i="4"/>
  <c r="AZ4" i="4"/>
  <c r="BA3" i="4"/>
  <c r="BB3" i="4"/>
  <c r="AZ3" i="4"/>
  <c r="BB2" i="4"/>
  <c r="AE4" i="2" s="1"/>
  <c r="BA2" i="4"/>
  <c r="AE3" i="2" s="1"/>
  <c r="AZ2" i="4"/>
  <c r="AE2" i="2" s="1"/>
  <c r="AY11" i="4"/>
  <c r="AW11" i="4"/>
  <c r="AX11" i="4"/>
  <c r="AY10" i="4"/>
  <c r="AW10" i="4"/>
  <c r="AX10" i="4"/>
  <c r="AY9" i="4"/>
  <c r="AW9" i="4"/>
  <c r="AX9" i="4"/>
  <c r="AY8" i="4"/>
  <c r="AW8" i="4"/>
  <c r="AX8" i="4"/>
  <c r="AY7" i="4"/>
  <c r="AW7" i="4"/>
  <c r="AX7" i="4"/>
  <c r="AY6" i="4"/>
  <c r="AW6" i="4"/>
  <c r="AX6" i="4"/>
  <c r="AY5" i="4"/>
  <c r="AW5" i="4"/>
  <c r="AX5" i="4"/>
  <c r="AY4" i="4"/>
  <c r="AW4" i="4"/>
  <c r="AX4" i="4"/>
  <c r="AY3" i="4"/>
  <c r="AW3" i="4"/>
  <c r="AX3" i="4"/>
  <c r="AY2" i="4"/>
  <c r="AB4" i="2" s="1"/>
  <c r="AW2" i="4"/>
  <c r="AB2" i="2" s="1"/>
  <c r="AX2" i="4"/>
  <c r="AB3" i="2" s="1"/>
  <c r="AV13" i="4"/>
  <c r="AU12" i="4"/>
  <c r="AT12" i="4"/>
  <c r="AV12" i="4"/>
  <c r="AU11" i="4"/>
  <c r="AT11" i="4"/>
  <c r="AV11" i="4"/>
  <c r="AU10" i="4"/>
  <c r="AT10" i="4"/>
  <c r="AV10" i="4"/>
  <c r="AV9" i="4"/>
  <c r="AU9" i="4"/>
  <c r="AT9" i="4"/>
  <c r="AU8" i="4"/>
  <c r="AT8" i="4"/>
  <c r="AV8" i="4"/>
  <c r="AV7" i="4"/>
  <c r="AU7" i="4"/>
  <c r="AT7" i="4"/>
  <c r="AU6" i="4"/>
  <c r="AT6" i="4"/>
  <c r="AV6" i="4"/>
  <c r="AV5" i="4"/>
  <c r="AU5" i="4"/>
  <c r="AT5" i="4"/>
  <c r="AV4" i="4"/>
  <c r="AU4" i="4"/>
  <c r="AT4" i="4"/>
  <c r="AV3" i="4"/>
  <c r="AU3" i="4"/>
  <c r="AT3" i="4"/>
  <c r="AV2" i="4"/>
  <c r="Y4" i="2" s="1"/>
  <c r="AU2" i="4"/>
  <c r="Y3" i="2" s="1"/>
  <c r="AT2" i="4"/>
  <c r="Y2" i="2" s="1"/>
  <c r="O9" i="2"/>
  <c r="O8" i="2"/>
  <c r="O7" i="2"/>
  <c r="O6" i="2"/>
  <c r="O5" i="2"/>
  <c r="O4" i="2"/>
  <c r="O3" i="2"/>
  <c r="AD4" i="4"/>
  <c r="AD2" i="4" s="1"/>
  <c r="Z2" i="4"/>
  <c r="V9" i="4"/>
  <c r="V8" i="4"/>
  <c r="V7" i="4"/>
  <c r="V6" i="4"/>
  <c r="V5" i="4"/>
  <c r="V4" i="4"/>
  <c r="V3" i="4"/>
  <c r="AF8" i="4"/>
  <c r="AF2" i="4" s="1"/>
  <c r="AF6" i="4"/>
  <c r="BK4" i="4"/>
  <c r="BN2" i="4" s="1"/>
  <c r="BK2" i="4"/>
  <c r="BJ5" i="4"/>
  <c r="BJ4" i="4"/>
  <c r="BJ3" i="4"/>
  <c r="BJ2" i="4"/>
  <c r="BI166" i="4"/>
  <c r="BI165" i="4"/>
  <c r="BI164" i="4"/>
  <c r="BI163" i="4"/>
  <c r="BI162" i="4"/>
  <c r="BI161" i="4"/>
  <c r="BI160" i="4"/>
  <c r="BI159" i="4"/>
  <c r="BI158" i="4"/>
  <c r="BI157" i="4"/>
  <c r="BI156" i="4"/>
  <c r="BI155" i="4"/>
  <c r="BI154" i="4"/>
  <c r="BI153" i="4"/>
  <c r="BI152" i="4"/>
  <c r="BI151" i="4"/>
  <c r="BI150" i="4"/>
  <c r="BI149" i="4"/>
  <c r="BI148" i="4"/>
  <c r="BI147" i="4"/>
  <c r="BI146" i="4"/>
  <c r="BI145" i="4"/>
  <c r="BI144" i="4"/>
  <c r="BI143" i="4"/>
  <c r="BI142" i="4"/>
  <c r="BI141" i="4"/>
  <c r="BI140" i="4"/>
  <c r="BI139" i="4"/>
  <c r="BI138" i="4"/>
  <c r="BI137" i="4"/>
  <c r="BI136" i="4"/>
  <c r="BI135" i="4"/>
  <c r="BI134" i="4"/>
  <c r="BI133" i="4"/>
  <c r="BI132" i="4"/>
  <c r="BI131" i="4"/>
  <c r="BI130" i="4"/>
  <c r="BI129" i="4"/>
  <c r="BI128" i="4"/>
  <c r="BI127" i="4"/>
  <c r="BI126" i="4"/>
  <c r="BI125" i="4"/>
  <c r="BI124" i="4"/>
  <c r="BI123" i="4"/>
  <c r="BI122" i="4"/>
  <c r="BI121" i="4"/>
  <c r="BI120" i="4"/>
  <c r="BI119" i="4"/>
  <c r="BI118" i="4"/>
  <c r="BI117" i="4"/>
  <c r="BI116" i="4"/>
  <c r="BI115" i="4"/>
  <c r="BI114" i="4"/>
  <c r="BI113" i="4"/>
  <c r="BI112" i="4"/>
  <c r="BI111" i="4"/>
  <c r="BI110" i="4"/>
  <c r="BI109" i="4"/>
  <c r="BI108" i="4"/>
  <c r="BI107" i="4"/>
  <c r="BI106" i="4"/>
  <c r="BI105" i="4"/>
  <c r="BI104" i="4"/>
  <c r="BI103" i="4"/>
  <c r="BI102" i="4"/>
  <c r="BI101" i="4"/>
  <c r="BI100" i="4"/>
  <c r="BI99" i="4"/>
  <c r="BI98" i="4"/>
  <c r="BI97" i="4"/>
  <c r="BI96" i="4"/>
  <c r="BI95" i="4"/>
  <c r="BI94" i="4"/>
  <c r="BI93" i="4"/>
  <c r="BI92" i="4"/>
  <c r="BI91" i="4"/>
  <c r="BI90" i="4"/>
  <c r="BI89" i="4"/>
  <c r="BI88" i="4"/>
  <c r="BI87" i="4"/>
  <c r="BI86" i="4"/>
  <c r="BI85" i="4"/>
  <c r="BI84" i="4"/>
  <c r="BI83" i="4"/>
  <c r="BI82" i="4"/>
  <c r="BI81" i="4"/>
  <c r="BI80" i="4"/>
  <c r="BI79" i="4"/>
  <c r="BI78" i="4"/>
  <c r="BI77" i="4"/>
  <c r="BI76" i="4"/>
  <c r="BI75" i="4"/>
  <c r="BI74" i="4"/>
  <c r="BI73" i="4"/>
  <c r="BI72" i="4"/>
  <c r="BI71" i="4"/>
  <c r="BI70" i="4"/>
  <c r="BI69" i="4"/>
  <c r="BI68" i="4"/>
  <c r="BI67" i="4"/>
  <c r="BI66" i="4"/>
  <c r="BI65" i="4"/>
  <c r="BI64" i="4"/>
  <c r="BI63" i="4"/>
  <c r="BI62" i="4"/>
  <c r="BI61" i="4"/>
  <c r="BI60" i="4"/>
  <c r="BI59" i="4"/>
  <c r="BI58" i="4"/>
  <c r="BI57" i="4"/>
  <c r="BI56" i="4"/>
  <c r="BI55" i="4"/>
  <c r="BI54" i="4"/>
  <c r="BI53" i="4"/>
  <c r="BI52" i="4"/>
  <c r="BI51" i="4"/>
  <c r="BI50" i="4"/>
  <c r="BI49" i="4"/>
  <c r="BI48" i="4"/>
  <c r="BI47" i="4"/>
  <c r="BI46" i="4"/>
  <c r="BI45" i="4"/>
  <c r="BI44" i="4"/>
  <c r="BI43" i="4"/>
  <c r="BI42" i="4"/>
  <c r="BI41" i="4"/>
  <c r="BI40" i="4"/>
  <c r="BI39" i="4"/>
  <c r="BI38" i="4"/>
  <c r="BI37" i="4"/>
  <c r="BI36" i="4"/>
  <c r="BI35" i="4"/>
  <c r="BI34" i="4"/>
  <c r="BI33" i="4"/>
  <c r="BI32" i="4"/>
  <c r="BI31" i="4"/>
  <c r="BI30" i="4"/>
  <c r="BI29" i="4"/>
  <c r="BI28" i="4"/>
  <c r="BI27" i="4"/>
  <c r="BI26" i="4"/>
  <c r="BI25" i="4"/>
  <c r="BI24" i="4"/>
  <c r="BI23" i="4"/>
  <c r="BI22" i="4"/>
  <c r="BI21" i="4"/>
  <c r="BI20" i="4"/>
  <c r="BI19" i="4"/>
  <c r="BI18" i="4"/>
  <c r="BI17" i="4"/>
  <c r="BI16" i="4"/>
  <c r="BI15" i="4"/>
  <c r="BI14" i="4"/>
  <c r="BI13" i="4"/>
  <c r="BI12" i="4"/>
  <c r="BI11" i="4"/>
  <c r="BI10" i="4"/>
  <c r="BI9" i="4"/>
  <c r="BI8" i="4"/>
  <c r="BI7" i="4"/>
  <c r="BI6" i="4"/>
  <c r="BI5" i="4"/>
  <c r="BI4" i="4"/>
  <c r="BI3" i="4"/>
  <c r="BM3" i="4" s="1"/>
  <c r="BI2" i="4"/>
  <c r="AC179" i="4"/>
  <c r="AC175" i="4"/>
  <c r="AC171" i="4"/>
  <c r="AC167" i="4"/>
  <c r="AC163" i="4"/>
  <c r="AC159" i="4"/>
  <c r="AC155" i="4"/>
  <c r="AC151" i="4"/>
  <c r="AC147" i="4"/>
  <c r="AC143" i="4"/>
  <c r="AC135" i="4"/>
  <c r="AC131" i="4"/>
  <c r="AC127" i="4"/>
  <c r="AC123" i="4"/>
  <c r="AC119" i="4"/>
  <c r="AC115" i="4"/>
  <c r="AC111" i="4"/>
  <c r="AC107" i="4"/>
  <c r="AC103" i="4"/>
  <c r="AC99" i="4"/>
  <c r="AC91" i="4"/>
  <c r="AC87" i="4"/>
  <c r="AC83" i="4"/>
  <c r="AC79" i="4"/>
  <c r="AC75" i="4"/>
  <c r="AC71" i="4"/>
  <c r="AC67" i="4"/>
  <c r="AC63" i="4"/>
  <c r="AC59" i="4"/>
  <c r="AC55" i="4"/>
  <c r="AC51" i="4"/>
  <c r="AC43" i="4"/>
  <c r="AC39" i="4"/>
  <c r="AC35" i="4"/>
  <c r="AC31" i="4"/>
  <c r="AC27" i="4"/>
  <c r="AC23" i="4"/>
  <c r="AC19" i="4"/>
  <c r="AC15" i="4"/>
  <c r="AC11" i="4"/>
  <c r="AC7" i="4"/>
  <c r="AC3" i="4"/>
  <c r="Q1079" i="4"/>
  <c r="Q1078" i="4"/>
  <c r="Q1077" i="4"/>
  <c r="Q1076" i="4"/>
  <c r="Q1075" i="4"/>
  <c r="Q1074" i="4"/>
  <c r="Q1073" i="4"/>
  <c r="Q1072" i="4"/>
  <c r="Q1071" i="4"/>
  <c r="Q1070" i="4"/>
  <c r="Q1069" i="4"/>
  <c r="Q1068" i="4"/>
  <c r="Q1067" i="4"/>
  <c r="Q1066" i="4"/>
  <c r="Q1065" i="4"/>
  <c r="Q1064" i="4"/>
  <c r="Q1063" i="4"/>
  <c r="Q1062" i="4"/>
  <c r="Q1061" i="4"/>
  <c r="Q1060" i="4"/>
  <c r="Q1059" i="4"/>
  <c r="Q1058" i="4"/>
  <c r="Q1057" i="4"/>
  <c r="Q1056" i="4"/>
  <c r="Q1055" i="4"/>
  <c r="Q1054" i="4"/>
  <c r="Q1053" i="4"/>
  <c r="Q1052" i="4"/>
  <c r="Q1051" i="4"/>
  <c r="Q1050" i="4"/>
  <c r="Q1049" i="4"/>
  <c r="Q1048" i="4"/>
  <c r="Q1047" i="4"/>
  <c r="Q1046" i="4"/>
  <c r="Q1045" i="4"/>
  <c r="Q1044" i="4"/>
  <c r="Q1043" i="4"/>
  <c r="Q1042" i="4"/>
  <c r="Q1041" i="4"/>
  <c r="Q1040" i="4"/>
  <c r="Q1039" i="4"/>
  <c r="Q1038" i="4"/>
  <c r="Q1037" i="4"/>
  <c r="Q1036" i="4"/>
  <c r="Q1035" i="4"/>
  <c r="Q1034" i="4"/>
  <c r="Q1033" i="4"/>
  <c r="Q1032" i="4"/>
  <c r="Q1031" i="4"/>
  <c r="Q1030" i="4"/>
  <c r="Q1029" i="4"/>
  <c r="Q1028" i="4"/>
  <c r="Q1027" i="4"/>
  <c r="Q1026" i="4"/>
  <c r="Q1025" i="4"/>
  <c r="Q1024" i="4"/>
  <c r="Q1023" i="4"/>
  <c r="Q1022" i="4"/>
  <c r="Q1021" i="4"/>
  <c r="Q1020" i="4"/>
  <c r="Q1019" i="4"/>
  <c r="Q1018" i="4"/>
  <c r="Q1017" i="4"/>
  <c r="Q1016" i="4"/>
  <c r="Q1015" i="4"/>
  <c r="Q1014" i="4"/>
  <c r="Q1013" i="4"/>
  <c r="Q1012" i="4"/>
  <c r="Q1011" i="4"/>
  <c r="Q1010" i="4"/>
  <c r="Q1009" i="4"/>
  <c r="Q1008" i="4"/>
  <c r="Q1007" i="4"/>
  <c r="Q1006" i="4"/>
  <c r="Q1005" i="4"/>
  <c r="Q1004" i="4"/>
  <c r="Q1003" i="4"/>
  <c r="Q1002" i="4"/>
  <c r="Q1001" i="4"/>
  <c r="Q1000" i="4"/>
  <c r="Q999" i="4"/>
  <c r="Q998" i="4"/>
  <c r="Q997" i="4"/>
  <c r="Q996" i="4"/>
  <c r="Q995" i="4"/>
  <c r="Q994" i="4"/>
  <c r="Q993" i="4"/>
  <c r="Q992" i="4"/>
  <c r="Q991" i="4"/>
  <c r="Q990" i="4"/>
  <c r="Q989" i="4"/>
  <c r="Q988" i="4"/>
  <c r="Q987" i="4"/>
  <c r="Q986" i="4"/>
  <c r="Q985" i="4"/>
  <c r="Q984" i="4"/>
  <c r="Q983" i="4"/>
  <c r="Q982" i="4"/>
  <c r="Q981" i="4"/>
  <c r="Q980" i="4"/>
  <c r="Q979" i="4"/>
  <c r="Q978" i="4"/>
  <c r="Q977" i="4"/>
  <c r="Q976" i="4"/>
  <c r="Q975" i="4"/>
  <c r="Q974" i="4"/>
  <c r="Q973" i="4"/>
  <c r="Q972" i="4"/>
  <c r="Q971" i="4"/>
  <c r="Q970" i="4"/>
  <c r="Q969" i="4"/>
  <c r="Q968" i="4"/>
  <c r="Q967" i="4"/>
  <c r="Q966" i="4"/>
  <c r="Q965" i="4"/>
  <c r="Q964" i="4"/>
  <c r="Q963" i="4"/>
  <c r="Q962" i="4"/>
  <c r="Q961" i="4"/>
  <c r="Q960" i="4"/>
  <c r="Q959" i="4"/>
  <c r="Q958" i="4"/>
  <c r="Q957" i="4"/>
  <c r="Q956" i="4"/>
  <c r="Q955" i="4"/>
  <c r="Q954" i="4"/>
  <c r="Q953" i="4"/>
  <c r="Q952" i="4"/>
  <c r="Q951" i="4"/>
  <c r="Q950" i="4"/>
  <c r="Q949" i="4"/>
  <c r="Q948" i="4"/>
  <c r="Q947" i="4"/>
  <c r="Q946" i="4"/>
  <c r="Q945" i="4"/>
  <c r="Q944" i="4"/>
  <c r="Q943" i="4"/>
  <c r="Q942" i="4"/>
  <c r="Q941" i="4"/>
  <c r="Q940" i="4"/>
  <c r="Q939" i="4"/>
  <c r="Q938" i="4"/>
  <c r="Q937" i="4"/>
  <c r="Q936" i="4"/>
  <c r="Q935" i="4"/>
  <c r="Q934" i="4"/>
  <c r="Q933" i="4"/>
  <c r="Q932" i="4"/>
  <c r="Q931" i="4"/>
  <c r="Q930" i="4"/>
  <c r="Q929" i="4"/>
  <c r="Q928" i="4"/>
  <c r="Q927" i="4"/>
  <c r="Q926" i="4"/>
  <c r="Q925" i="4"/>
  <c r="Q924" i="4"/>
  <c r="Q923" i="4"/>
  <c r="Q922" i="4"/>
  <c r="Q921" i="4"/>
  <c r="Q920" i="4"/>
  <c r="Q919" i="4"/>
  <c r="Q918" i="4"/>
  <c r="Q917" i="4"/>
  <c r="Q916" i="4"/>
  <c r="Q915" i="4"/>
  <c r="Q914" i="4"/>
  <c r="Q913" i="4"/>
  <c r="Q912" i="4"/>
  <c r="Q911" i="4"/>
  <c r="Q910" i="4"/>
  <c r="Q909" i="4"/>
  <c r="Q908" i="4"/>
  <c r="Q907" i="4"/>
  <c r="Q906" i="4"/>
  <c r="Q905" i="4"/>
  <c r="Q904" i="4"/>
  <c r="Q903" i="4"/>
  <c r="Q902" i="4"/>
  <c r="Q901" i="4"/>
  <c r="Q900" i="4"/>
  <c r="Q899" i="4"/>
  <c r="Q898" i="4"/>
  <c r="Q897" i="4"/>
  <c r="Q896" i="4"/>
  <c r="Q895" i="4"/>
  <c r="Q894" i="4"/>
  <c r="Q893" i="4"/>
  <c r="Q892" i="4"/>
  <c r="Q891" i="4"/>
  <c r="Q890" i="4"/>
  <c r="Q889" i="4"/>
  <c r="Q888" i="4"/>
  <c r="Q887" i="4"/>
  <c r="Q886" i="4"/>
  <c r="Q885" i="4"/>
  <c r="Q884" i="4"/>
  <c r="Q883" i="4"/>
  <c r="Q882" i="4"/>
  <c r="Q881" i="4"/>
  <c r="Q880" i="4"/>
  <c r="Q879" i="4"/>
  <c r="Q878" i="4"/>
  <c r="Q877" i="4"/>
  <c r="Q876" i="4"/>
  <c r="Q875" i="4"/>
  <c r="Q874" i="4"/>
  <c r="Q873" i="4"/>
  <c r="Q872" i="4"/>
  <c r="Q871" i="4"/>
  <c r="Q870" i="4"/>
  <c r="Q869" i="4"/>
  <c r="Q868" i="4"/>
  <c r="Q867" i="4"/>
  <c r="Q866" i="4"/>
  <c r="Q865" i="4"/>
  <c r="Q864" i="4"/>
  <c r="Q863" i="4"/>
  <c r="Q862" i="4"/>
  <c r="Q861" i="4"/>
  <c r="Q860" i="4"/>
  <c r="Q859" i="4"/>
  <c r="Q858" i="4"/>
  <c r="Q857" i="4"/>
  <c r="Q856" i="4"/>
  <c r="Q855" i="4"/>
  <c r="Q854" i="4"/>
  <c r="Q853" i="4"/>
  <c r="Q852" i="4"/>
  <c r="Q851" i="4"/>
  <c r="Q850" i="4"/>
  <c r="Q849" i="4"/>
  <c r="Q848" i="4"/>
  <c r="Q847" i="4"/>
  <c r="Q846" i="4"/>
  <c r="Q845" i="4"/>
  <c r="Q844" i="4"/>
  <c r="Q843" i="4"/>
  <c r="Q842" i="4"/>
  <c r="Q841" i="4"/>
  <c r="Q840" i="4"/>
  <c r="Q839" i="4"/>
  <c r="Q838" i="4"/>
  <c r="Q837" i="4"/>
  <c r="Q836" i="4"/>
  <c r="Q835" i="4"/>
  <c r="Q834" i="4"/>
  <c r="Q833" i="4"/>
  <c r="Q832" i="4"/>
  <c r="Q831" i="4"/>
  <c r="Q830" i="4"/>
  <c r="Q829" i="4"/>
  <c r="Q828" i="4"/>
  <c r="Q827" i="4"/>
  <c r="Q826" i="4"/>
  <c r="Q825" i="4"/>
  <c r="Q824" i="4"/>
  <c r="Q823" i="4"/>
  <c r="Q822" i="4"/>
  <c r="Q821" i="4"/>
  <c r="Q820" i="4"/>
  <c r="Q819" i="4"/>
  <c r="Q818" i="4"/>
  <c r="Q817" i="4"/>
  <c r="Q816" i="4"/>
  <c r="Q815" i="4"/>
  <c r="Q814" i="4"/>
  <c r="Q813" i="4"/>
  <c r="Q812" i="4"/>
  <c r="Q811" i="4"/>
  <c r="Q810" i="4"/>
  <c r="Q809" i="4"/>
  <c r="Q808" i="4"/>
  <c r="Q807" i="4"/>
  <c r="Q806" i="4"/>
  <c r="Q805" i="4"/>
  <c r="Q804" i="4"/>
  <c r="Q803" i="4"/>
  <c r="Q802" i="4"/>
  <c r="Q801" i="4"/>
  <c r="Q800" i="4"/>
  <c r="Q799" i="4"/>
  <c r="Q798" i="4"/>
  <c r="Q797" i="4"/>
  <c r="Q796" i="4"/>
  <c r="Q795" i="4"/>
  <c r="Q794" i="4"/>
  <c r="Q793" i="4"/>
  <c r="Q792" i="4"/>
  <c r="Q791" i="4"/>
  <c r="Q790" i="4"/>
  <c r="Q789" i="4"/>
  <c r="Q788" i="4"/>
  <c r="Q787" i="4"/>
  <c r="Q786" i="4"/>
  <c r="Q785" i="4"/>
  <c r="Q784" i="4"/>
  <c r="Q783" i="4"/>
  <c r="Q782" i="4"/>
  <c r="Q781" i="4"/>
  <c r="Q780" i="4"/>
  <c r="Q779" i="4"/>
  <c r="Q778" i="4"/>
  <c r="Q777" i="4"/>
  <c r="Q776" i="4"/>
  <c r="Q775" i="4"/>
  <c r="Q774" i="4"/>
  <c r="Q773" i="4"/>
  <c r="Q772" i="4"/>
  <c r="Q771" i="4"/>
  <c r="Q770" i="4"/>
  <c r="Q769" i="4"/>
  <c r="Q768" i="4"/>
  <c r="Q767" i="4"/>
  <c r="Q766" i="4"/>
  <c r="Q765" i="4"/>
  <c r="Q764" i="4"/>
  <c r="Q763" i="4"/>
  <c r="Q762" i="4"/>
  <c r="Q761" i="4"/>
  <c r="Q760" i="4"/>
  <c r="Q759" i="4"/>
  <c r="Q758" i="4"/>
  <c r="Q757" i="4"/>
  <c r="Q756" i="4"/>
  <c r="Q755" i="4"/>
  <c r="Q754" i="4"/>
  <c r="Q753" i="4"/>
  <c r="Q752" i="4"/>
  <c r="Q751" i="4"/>
  <c r="Q750" i="4"/>
  <c r="Q749" i="4"/>
  <c r="Q748" i="4"/>
  <c r="Q747" i="4"/>
  <c r="Q746" i="4"/>
  <c r="Q745" i="4"/>
  <c r="Q744" i="4"/>
  <c r="Q743" i="4"/>
  <c r="Q742" i="4"/>
  <c r="Q741" i="4"/>
  <c r="Q740" i="4"/>
  <c r="Q739" i="4"/>
  <c r="Q738" i="4"/>
  <c r="Q737" i="4"/>
  <c r="Q736" i="4"/>
  <c r="Q735" i="4"/>
  <c r="Q734" i="4"/>
  <c r="Q733" i="4"/>
  <c r="Q732" i="4"/>
  <c r="Q731" i="4"/>
  <c r="Q730" i="4"/>
  <c r="Q729" i="4"/>
  <c r="Q728" i="4"/>
  <c r="Q727" i="4"/>
  <c r="Q726" i="4"/>
  <c r="Q725" i="4"/>
  <c r="Q724" i="4"/>
  <c r="Q723" i="4"/>
  <c r="Q722" i="4"/>
  <c r="Q721" i="4"/>
  <c r="Q720" i="4"/>
  <c r="Q719" i="4"/>
  <c r="Q718" i="4"/>
  <c r="Q717" i="4"/>
  <c r="Q716" i="4"/>
  <c r="Q715" i="4"/>
  <c r="Q714" i="4"/>
  <c r="Q713" i="4"/>
  <c r="Q712" i="4"/>
  <c r="Q711" i="4"/>
  <c r="Q710" i="4"/>
  <c r="Q709" i="4"/>
  <c r="Q708" i="4"/>
  <c r="Q707" i="4"/>
  <c r="Q706" i="4"/>
  <c r="Q705" i="4"/>
  <c r="Q704" i="4"/>
  <c r="Q703" i="4"/>
  <c r="Q702" i="4"/>
  <c r="Q701" i="4"/>
  <c r="Q700" i="4"/>
  <c r="Q699" i="4"/>
  <c r="Q698" i="4"/>
  <c r="Q697" i="4"/>
  <c r="Q696" i="4"/>
  <c r="Q695" i="4"/>
  <c r="Q694" i="4"/>
  <c r="Q693" i="4"/>
  <c r="Q692" i="4"/>
  <c r="Q691" i="4"/>
  <c r="Q690" i="4"/>
  <c r="Q689" i="4"/>
  <c r="Q688" i="4"/>
  <c r="Q687" i="4"/>
  <c r="Q686" i="4"/>
  <c r="Q685" i="4"/>
  <c r="Q684" i="4"/>
  <c r="Q683" i="4"/>
  <c r="Q682" i="4"/>
  <c r="Q681" i="4"/>
  <c r="Q680" i="4"/>
  <c r="Q679" i="4"/>
  <c r="Q678" i="4"/>
  <c r="Q677" i="4"/>
  <c r="Q676" i="4"/>
  <c r="Q675" i="4"/>
  <c r="Q674" i="4"/>
  <c r="Q673" i="4"/>
  <c r="Q672" i="4"/>
  <c r="Q671" i="4"/>
  <c r="Q670" i="4"/>
  <c r="Q669" i="4"/>
  <c r="Q668" i="4"/>
  <c r="Q667" i="4"/>
  <c r="Q666" i="4"/>
  <c r="Q665" i="4"/>
  <c r="Q664" i="4"/>
  <c r="Q663" i="4"/>
  <c r="Q662" i="4"/>
  <c r="Q661" i="4"/>
  <c r="Q660" i="4"/>
  <c r="Q659" i="4"/>
  <c r="Q658" i="4"/>
  <c r="Q657" i="4"/>
  <c r="Q656" i="4"/>
  <c r="Q655" i="4"/>
  <c r="Q654" i="4"/>
  <c r="Q653" i="4"/>
  <c r="Q652" i="4"/>
  <c r="Q651" i="4"/>
  <c r="Q650" i="4"/>
  <c r="Q649" i="4"/>
  <c r="Q648" i="4"/>
  <c r="Q647" i="4"/>
  <c r="Q646" i="4"/>
  <c r="Q645" i="4"/>
  <c r="Q644" i="4"/>
  <c r="Q643" i="4"/>
  <c r="Q642" i="4"/>
  <c r="Q641" i="4"/>
  <c r="Q640" i="4"/>
  <c r="Q639" i="4"/>
  <c r="Q638" i="4"/>
  <c r="Q637" i="4"/>
  <c r="Q636" i="4"/>
  <c r="Q635" i="4"/>
  <c r="Q634" i="4"/>
  <c r="Q633" i="4"/>
  <c r="Q632" i="4"/>
  <c r="Q631" i="4"/>
  <c r="Q630" i="4"/>
  <c r="Q629" i="4"/>
  <c r="Q628" i="4"/>
  <c r="Q627" i="4"/>
  <c r="Q626" i="4"/>
  <c r="Q625" i="4"/>
  <c r="Q624" i="4"/>
  <c r="Q623" i="4"/>
  <c r="Q622" i="4"/>
  <c r="Q621" i="4"/>
  <c r="Q620" i="4"/>
  <c r="Q619" i="4"/>
  <c r="Q618" i="4"/>
  <c r="Q617" i="4"/>
  <c r="Q616" i="4"/>
  <c r="Q615" i="4"/>
  <c r="Q614" i="4"/>
  <c r="Q613" i="4"/>
  <c r="Q612" i="4"/>
  <c r="Q611" i="4"/>
  <c r="Q610" i="4"/>
  <c r="Q609" i="4"/>
  <c r="Q608" i="4"/>
  <c r="Q607" i="4"/>
  <c r="Q606" i="4"/>
  <c r="Q605" i="4"/>
  <c r="Q604" i="4"/>
  <c r="Q603" i="4"/>
  <c r="Q602" i="4"/>
  <c r="Q601" i="4"/>
  <c r="Q600" i="4"/>
  <c r="Q599" i="4"/>
  <c r="Q598" i="4"/>
  <c r="Q597" i="4"/>
  <c r="Q596" i="4"/>
  <c r="Q595" i="4"/>
  <c r="Q594" i="4"/>
  <c r="Q593" i="4"/>
  <c r="Q592" i="4"/>
  <c r="Q591" i="4"/>
  <c r="Q590" i="4"/>
  <c r="Q589" i="4"/>
  <c r="Q588" i="4"/>
  <c r="Q587" i="4"/>
  <c r="Q586" i="4"/>
  <c r="Q585" i="4"/>
  <c r="Q584" i="4"/>
  <c r="Q583" i="4"/>
  <c r="Q582" i="4"/>
  <c r="Q581" i="4"/>
  <c r="Q580" i="4"/>
  <c r="Q579" i="4"/>
  <c r="Q578" i="4"/>
  <c r="Q577" i="4"/>
  <c r="Q576" i="4"/>
  <c r="Q575" i="4"/>
  <c r="Q574" i="4"/>
  <c r="Q573" i="4"/>
  <c r="Q572" i="4"/>
  <c r="Q571" i="4"/>
  <c r="Q570" i="4"/>
  <c r="Q569" i="4"/>
  <c r="Q568" i="4"/>
  <c r="Q567" i="4"/>
  <c r="Q566" i="4"/>
  <c r="Q565" i="4"/>
  <c r="Q564" i="4"/>
  <c r="Q563" i="4"/>
  <c r="Q562" i="4"/>
  <c r="Q561" i="4"/>
  <c r="Q560" i="4"/>
  <c r="Q559" i="4"/>
  <c r="Q558" i="4"/>
  <c r="Q557" i="4"/>
  <c r="Q556" i="4"/>
  <c r="Q555" i="4"/>
  <c r="Q554" i="4"/>
  <c r="Q553" i="4"/>
  <c r="Q552" i="4"/>
  <c r="Q551" i="4"/>
  <c r="Q550" i="4"/>
  <c r="Q549" i="4"/>
  <c r="Q548" i="4"/>
  <c r="Q547" i="4"/>
  <c r="Q546" i="4"/>
  <c r="Q545" i="4"/>
  <c r="Q544" i="4"/>
  <c r="Q543" i="4"/>
  <c r="Q542" i="4"/>
  <c r="Q541" i="4"/>
  <c r="Q540" i="4"/>
  <c r="Q539" i="4"/>
  <c r="Q538" i="4"/>
  <c r="Q537" i="4"/>
  <c r="Q536" i="4"/>
  <c r="Q535" i="4"/>
  <c r="Q534" i="4"/>
  <c r="Q533" i="4"/>
  <c r="Q532" i="4"/>
  <c r="Q531" i="4"/>
  <c r="Q530" i="4"/>
  <c r="Q529" i="4"/>
  <c r="Q528" i="4"/>
  <c r="Q527" i="4"/>
  <c r="Q526" i="4"/>
  <c r="Q525" i="4"/>
  <c r="Q524" i="4"/>
  <c r="Q523" i="4"/>
  <c r="Q522" i="4"/>
  <c r="Q521" i="4"/>
  <c r="Q520" i="4"/>
  <c r="Q519" i="4"/>
  <c r="Q518" i="4"/>
  <c r="Q517" i="4"/>
  <c r="Q516" i="4"/>
  <c r="Q515" i="4"/>
  <c r="Q514" i="4"/>
  <c r="Q513" i="4"/>
  <c r="Q512" i="4"/>
  <c r="Q511" i="4"/>
  <c r="Q510" i="4"/>
  <c r="Q509" i="4"/>
  <c r="Q508" i="4"/>
  <c r="Q507" i="4"/>
  <c r="Q506" i="4"/>
  <c r="Q505" i="4"/>
  <c r="Q504" i="4"/>
  <c r="Q503" i="4"/>
  <c r="Q502" i="4"/>
  <c r="Q501" i="4"/>
  <c r="Q500" i="4"/>
  <c r="Q499" i="4"/>
  <c r="Q498" i="4"/>
  <c r="Q497" i="4"/>
  <c r="Q496" i="4"/>
  <c r="Q495" i="4"/>
  <c r="Q494" i="4"/>
  <c r="Q493" i="4"/>
  <c r="Q492" i="4"/>
  <c r="Q491" i="4"/>
  <c r="Q490" i="4"/>
  <c r="Q489" i="4"/>
  <c r="Q488" i="4"/>
  <c r="Q487" i="4"/>
  <c r="Q486" i="4"/>
  <c r="Q485" i="4"/>
  <c r="Q484" i="4"/>
  <c r="Q483" i="4"/>
  <c r="Q482" i="4"/>
  <c r="Q481" i="4"/>
  <c r="Q480" i="4"/>
  <c r="Q479" i="4"/>
  <c r="Q478" i="4"/>
  <c r="Q477" i="4"/>
  <c r="Q476" i="4"/>
  <c r="Q475" i="4"/>
  <c r="Q474" i="4"/>
  <c r="Q473" i="4"/>
  <c r="Q472" i="4"/>
  <c r="Q471" i="4"/>
  <c r="Q470" i="4"/>
  <c r="Q469" i="4"/>
  <c r="Q468" i="4"/>
  <c r="Q467" i="4"/>
  <c r="Q466" i="4"/>
  <c r="Q465" i="4"/>
  <c r="Q464" i="4"/>
  <c r="Q463" i="4"/>
  <c r="Q462" i="4"/>
  <c r="Q461" i="4"/>
  <c r="Q460" i="4"/>
  <c r="Q459" i="4"/>
  <c r="Q458" i="4"/>
  <c r="Q457" i="4"/>
  <c r="Q456" i="4"/>
  <c r="Q455" i="4"/>
  <c r="Q454" i="4"/>
  <c r="Q453" i="4"/>
  <c r="Q452" i="4"/>
  <c r="Q451" i="4"/>
  <c r="Q450" i="4"/>
  <c r="Q449" i="4"/>
  <c r="Q448" i="4"/>
  <c r="Q447" i="4"/>
  <c r="Q446" i="4"/>
  <c r="Q445" i="4"/>
  <c r="Q444" i="4"/>
  <c r="Q443" i="4"/>
  <c r="Q442" i="4"/>
  <c r="Q441" i="4"/>
  <c r="Q440" i="4"/>
  <c r="Q439" i="4"/>
  <c r="Q438" i="4"/>
  <c r="Q437" i="4"/>
  <c r="Q436" i="4"/>
  <c r="Q435" i="4"/>
  <c r="Q434" i="4"/>
  <c r="Q433" i="4"/>
  <c r="Q432" i="4"/>
  <c r="Q431" i="4"/>
  <c r="Q430" i="4"/>
  <c r="Q429" i="4"/>
  <c r="Q428" i="4"/>
  <c r="Q427" i="4"/>
  <c r="Q426" i="4"/>
  <c r="Q425" i="4"/>
  <c r="Q424" i="4"/>
  <c r="Q423" i="4"/>
  <c r="Q422" i="4"/>
  <c r="Q421" i="4"/>
  <c r="Q420" i="4"/>
  <c r="Q419" i="4"/>
  <c r="Q418" i="4"/>
  <c r="Q417" i="4"/>
  <c r="Q416" i="4"/>
  <c r="Q415" i="4"/>
  <c r="Q414" i="4"/>
  <c r="Q413" i="4"/>
  <c r="Q412" i="4"/>
  <c r="Q411" i="4"/>
  <c r="Q410" i="4"/>
  <c r="Q409" i="4"/>
  <c r="Q408" i="4"/>
  <c r="Q407" i="4"/>
  <c r="Q406" i="4"/>
  <c r="Q405" i="4"/>
  <c r="Q404" i="4"/>
  <c r="Q403" i="4"/>
  <c r="Q402" i="4"/>
  <c r="Q401" i="4"/>
  <c r="Q400" i="4"/>
  <c r="Q399" i="4"/>
  <c r="Q398" i="4"/>
  <c r="Q397" i="4"/>
  <c r="Q396" i="4"/>
  <c r="Q395" i="4"/>
  <c r="Q394" i="4"/>
  <c r="Q393" i="4"/>
  <c r="Q392" i="4"/>
  <c r="Q391" i="4"/>
  <c r="Q390" i="4"/>
  <c r="Q389" i="4"/>
  <c r="Q388" i="4"/>
  <c r="Q387" i="4"/>
  <c r="Q386" i="4"/>
  <c r="Q385" i="4"/>
  <c r="Q384" i="4"/>
  <c r="Q383" i="4"/>
  <c r="Q382" i="4"/>
  <c r="Q381" i="4"/>
  <c r="Q380" i="4"/>
  <c r="Q379" i="4"/>
  <c r="Q378" i="4"/>
  <c r="Q377" i="4"/>
  <c r="Q376" i="4"/>
  <c r="Q375" i="4"/>
  <c r="Q374" i="4"/>
  <c r="Q373" i="4"/>
  <c r="Q372" i="4"/>
  <c r="Q371" i="4"/>
  <c r="Q370" i="4"/>
  <c r="Q369" i="4"/>
  <c r="Q368" i="4"/>
  <c r="Q367" i="4"/>
  <c r="Q366" i="4"/>
  <c r="Q365" i="4"/>
  <c r="Q364" i="4"/>
  <c r="Q363" i="4"/>
  <c r="Q362" i="4"/>
  <c r="Q361" i="4"/>
  <c r="Q360" i="4"/>
  <c r="Q359" i="4"/>
  <c r="Q358" i="4"/>
  <c r="Q357" i="4"/>
  <c r="Q356" i="4"/>
  <c r="Q355" i="4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AL6" i="4"/>
  <c r="AL5" i="4"/>
  <c r="AL4" i="4"/>
  <c r="AL3" i="4"/>
  <c r="AL2" i="4"/>
  <c r="AK6" i="4"/>
  <c r="AJ7" i="4"/>
  <c r="AK4" i="4" s="1"/>
  <c r="AJ6" i="4"/>
  <c r="AJ5" i="4"/>
  <c r="AK5" i="4" s="1"/>
  <c r="AJ4" i="4"/>
  <c r="AJ3" i="4"/>
  <c r="AK3" i="4" s="1"/>
  <c r="AJ2" i="4"/>
  <c r="DV4" i="2"/>
  <c r="DU4" i="2"/>
  <c r="DS4" i="2"/>
  <c r="DR4" i="2"/>
  <c r="DP4" i="2"/>
  <c r="DO4" i="2"/>
  <c r="DM4" i="2"/>
  <c r="DL4" i="2"/>
  <c r="DV3" i="2"/>
  <c r="DU3" i="2"/>
  <c r="DS3" i="2"/>
  <c r="DR3" i="2"/>
  <c r="DP3" i="2"/>
  <c r="DO3" i="2"/>
  <c r="DM3" i="2"/>
  <c r="DL3" i="2"/>
  <c r="DV2" i="2"/>
  <c r="DU2" i="2"/>
  <c r="DS2" i="2"/>
  <c r="DR2" i="2"/>
  <c r="DP2" i="2"/>
  <c r="DO2" i="2"/>
  <c r="DM2" i="2"/>
  <c r="DL2" i="2"/>
  <c r="DI4" i="2"/>
  <c r="DH4" i="2"/>
  <c r="DF4" i="2"/>
  <c r="DE4" i="2"/>
  <c r="DC4" i="2"/>
  <c r="DB4" i="2"/>
  <c r="CZ4" i="2"/>
  <c r="CY4" i="2"/>
  <c r="DI3" i="2"/>
  <c r="DH3" i="2"/>
  <c r="DF3" i="2"/>
  <c r="DE3" i="2"/>
  <c r="DC3" i="2"/>
  <c r="DB3" i="2"/>
  <c r="CZ3" i="2"/>
  <c r="CY3" i="2"/>
  <c r="DI2" i="2"/>
  <c r="DH2" i="2"/>
  <c r="DF2" i="2"/>
  <c r="DE2" i="2"/>
  <c r="DC2" i="2"/>
  <c r="DB2" i="2"/>
  <c r="CZ2" i="2"/>
  <c r="CY2" i="2"/>
  <c r="EA49" i="3"/>
  <c r="DZ49" i="3"/>
  <c r="DY49" i="3"/>
  <c r="EA48" i="3"/>
  <c r="DZ48" i="3"/>
  <c r="DY48" i="3"/>
  <c r="EA47" i="3"/>
  <c r="DZ47" i="3"/>
  <c r="DY47" i="3"/>
  <c r="EA46" i="3"/>
  <c r="DZ46" i="3"/>
  <c r="DY46" i="3"/>
  <c r="EA45" i="3"/>
  <c r="DZ45" i="3"/>
  <c r="DY45" i="3"/>
  <c r="EA44" i="3"/>
  <c r="DZ44" i="3"/>
  <c r="DY44" i="3"/>
  <c r="EA43" i="3"/>
  <c r="DZ43" i="3"/>
  <c r="DY43" i="3"/>
  <c r="EA42" i="3"/>
  <c r="DZ42" i="3"/>
  <c r="DY42" i="3"/>
  <c r="EA41" i="3"/>
  <c r="DZ41" i="3"/>
  <c r="DY41" i="3"/>
  <c r="EA40" i="3"/>
  <c r="DZ40" i="3"/>
  <c r="DY40" i="3"/>
  <c r="EA37" i="3"/>
  <c r="DZ37" i="3"/>
  <c r="DY37" i="3"/>
  <c r="EA36" i="3"/>
  <c r="DZ36" i="3"/>
  <c r="DY36" i="3"/>
  <c r="EA35" i="3"/>
  <c r="DZ35" i="3"/>
  <c r="DY35" i="3"/>
  <c r="EA34" i="3"/>
  <c r="DZ34" i="3"/>
  <c r="DY34" i="3"/>
  <c r="EA33" i="3"/>
  <c r="DZ33" i="3"/>
  <c r="DY33" i="3"/>
  <c r="EA32" i="3"/>
  <c r="DZ32" i="3"/>
  <c r="DY32" i="3"/>
  <c r="EA31" i="3"/>
  <c r="DZ31" i="3"/>
  <c r="DY31" i="3"/>
  <c r="EA30" i="3"/>
  <c r="DZ30" i="3"/>
  <c r="DY30" i="3"/>
  <c r="EA29" i="3"/>
  <c r="DZ29" i="3"/>
  <c r="DY29" i="3"/>
  <c r="EA28" i="3"/>
  <c r="DZ28" i="3"/>
  <c r="DY28" i="3"/>
  <c r="EA25" i="3"/>
  <c r="DZ25" i="3"/>
  <c r="DY25" i="3"/>
  <c r="EA24" i="3"/>
  <c r="DZ24" i="3"/>
  <c r="DY24" i="3"/>
  <c r="EA23" i="3"/>
  <c r="DZ23" i="3"/>
  <c r="DY23" i="3"/>
  <c r="EA22" i="3"/>
  <c r="DZ22" i="3"/>
  <c r="DY22" i="3"/>
  <c r="EA21" i="3"/>
  <c r="DZ21" i="3"/>
  <c r="DY21" i="3"/>
  <c r="EA20" i="3"/>
  <c r="DZ20" i="3"/>
  <c r="DY20" i="3"/>
  <c r="EA19" i="3"/>
  <c r="DZ19" i="3"/>
  <c r="DY19" i="3"/>
  <c r="EA18" i="3"/>
  <c r="DZ18" i="3"/>
  <c r="DY18" i="3"/>
  <c r="EA17" i="3"/>
  <c r="DZ17" i="3"/>
  <c r="DY17" i="3"/>
  <c r="EA16" i="3"/>
  <c r="DZ16" i="3"/>
  <c r="DY16" i="3"/>
  <c r="EA15" i="3"/>
  <c r="DZ15" i="3"/>
  <c r="DY15" i="3"/>
  <c r="EA12" i="3"/>
  <c r="DZ12" i="3"/>
  <c r="DY12" i="3"/>
  <c r="EA11" i="3"/>
  <c r="DZ11" i="3"/>
  <c r="DY11" i="3"/>
  <c r="EA10" i="3"/>
  <c r="DZ10" i="3"/>
  <c r="DY10" i="3"/>
  <c r="EA9" i="3"/>
  <c r="DZ9" i="3"/>
  <c r="DY9" i="3"/>
  <c r="EA8" i="3"/>
  <c r="DZ8" i="3"/>
  <c r="DY8" i="3"/>
  <c r="EA7" i="3"/>
  <c r="DZ7" i="3"/>
  <c r="DY7" i="3"/>
  <c r="EA6" i="3"/>
  <c r="DZ6" i="3"/>
  <c r="DY6" i="3"/>
  <c r="EA5" i="3"/>
  <c r="DZ5" i="3"/>
  <c r="DY5" i="3"/>
  <c r="EA4" i="3"/>
  <c r="DZ4" i="3"/>
  <c r="DY4" i="3"/>
  <c r="EA3" i="3"/>
  <c r="DZ3" i="3"/>
  <c r="DY3" i="3"/>
  <c r="CV2" i="2" s="1"/>
  <c r="EA2" i="3"/>
  <c r="CV4" i="2" s="1"/>
  <c r="DZ2" i="3"/>
  <c r="CV3" i="2" s="1"/>
  <c r="DY2" i="3"/>
  <c r="DX49" i="3"/>
  <c r="DW49" i="3"/>
  <c r="DV49" i="3"/>
  <c r="DX48" i="3"/>
  <c r="DW48" i="3"/>
  <c r="DV48" i="3"/>
  <c r="DX47" i="3"/>
  <c r="DW47" i="3"/>
  <c r="DV47" i="3"/>
  <c r="DX46" i="3"/>
  <c r="DW46" i="3"/>
  <c r="DV46" i="3"/>
  <c r="DX45" i="3"/>
  <c r="DW45" i="3"/>
  <c r="DV45" i="3"/>
  <c r="DX44" i="3"/>
  <c r="DW44" i="3"/>
  <c r="DV44" i="3"/>
  <c r="DX43" i="3"/>
  <c r="DW43" i="3"/>
  <c r="DV43" i="3"/>
  <c r="DX42" i="3"/>
  <c r="DW42" i="3"/>
  <c r="DV42" i="3"/>
  <c r="DX41" i="3"/>
  <c r="DW41" i="3"/>
  <c r="DV41" i="3"/>
  <c r="DX40" i="3"/>
  <c r="DW40" i="3"/>
  <c r="DV40" i="3"/>
  <c r="DX37" i="3"/>
  <c r="DW37" i="3"/>
  <c r="DV37" i="3"/>
  <c r="DX36" i="3"/>
  <c r="DW36" i="3"/>
  <c r="DV36" i="3"/>
  <c r="DX35" i="3"/>
  <c r="DW35" i="3"/>
  <c r="DV35" i="3"/>
  <c r="DX34" i="3"/>
  <c r="DW34" i="3"/>
  <c r="DV34" i="3"/>
  <c r="DX33" i="3"/>
  <c r="DW33" i="3"/>
  <c r="DV33" i="3"/>
  <c r="DX32" i="3"/>
  <c r="DW32" i="3"/>
  <c r="DV32" i="3"/>
  <c r="DX31" i="3"/>
  <c r="DW31" i="3"/>
  <c r="DV31" i="3"/>
  <c r="DX30" i="3"/>
  <c r="DW30" i="3"/>
  <c r="DV30" i="3"/>
  <c r="DX29" i="3"/>
  <c r="DW29" i="3"/>
  <c r="DV29" i="3"/>
  <c r="DX28" i="3"/>
  <c r="DW28" i="3"/>
  <c r="DV28" i="3"/>
  <c r="DX25" i="3"/>
  <c r="DW25" i="3"/>
  <c r="DV25" i="3"/>
  <c r="DX24" i="3"/>
  <c r="DW24" i="3"/>
  <c r="DV24" i="3"/>
  <c r="DX23" i="3"/>
  <c r="DW23" i="3"/>
  <c r="DV23" i="3"/>
  <c r="DX22" i="3"/>
  <c r="DW22" i="3"/>
  <c r="DV22" i="3"/>
  <c r="DX21" i="3"/>
  <c r="DW21" i="3"/>
  <c r="DV21" i="3"/>
  <c r="DX20" i="3"/>
  <c r="DW20" i="3"/>
  <c r="DV20" i="3"/>
  <c r="DX19" i="3"/>
  <c r="DW19" i="3"/>
  <c r="DV19" i="3"/>
  <c r="DX18" i="3"/>
  <c r="DW18" i="3"/>
  <c r="DV18" i="3"/>
  <c r="DX17" i="3"/>
  <c r="DW17" i="3"/>
  <c r="DV17" i="3"/>
  <c r="DX16" i="3"/>
  <c r="DW16" i="3"/>
  <c r="DV16" i="3"/>
  <c r="DX15" i="3"/>
  <c r="DW15" i="3"/>
  <c r="DV15" i="3"/>
  <c r="DX11" i="3"/>
  <c r="DW11" i="3"/>
  <c r="DV11" i="3"/>
  <c r="DX10" i="3"/>
  <c r="DW10" i="3"/>
  <c r="DV10" i="3"/>
  <c r="DX9" i="3"/>
  <c r="DW9" i="3"/>
  <c r="DV9" i="3"/>
  <c r="DX8" i="3"/>
  <c r="DW8" i="3"/>
  <c r="DV8" i="3"/>
  <c r="DX7" i="3"/>
  <c r="DW7" i="3"/>
  <c r="DV7" i="3"/>
  <c r="DX6" i="3"/>
  <c r="DW6" i="3"/>
  <c r="CR3" i="2" s="1"/>
  <c r="DV6" i="3"/>
  <c r="DX5" i="3"/>
  <c r="DW5" i="3"/>
  <c r="DV5" i="3"/>
  <c r="DX4" i="3"/>
  <c r="DW4" i="3"/>
  <c r="DV4" i="3"/>
  <c r="DX3" i="3"/>
  <c r="DW3" i="3"/>
  <c r="DV3" i="3"/>
  <c r="DX2" i="3"/>
  <c r="CS4" i="2" s="1"/>
  <c r="DW2" i="3"/>
  <c r="CS3" i="2" s="1"/>
  <c r="DV2" i="3"/>
  <c r="CS2" i="2" s="1"/>
  <c r="DU50" i="3"/>
  <c r="DT50" i="3"/>
  <c r="DS50" i="3"/>
  <c r="DU49" i="3"/>
  <c r="DT49" i="3"/>
  <c r="DS49" i="3"/>
  <c r="DU48" i="3"/>
  <c r="DT48" i="3"/>
  <c r="DS48" i="3"/>
  <c r="DU47" i="3"/>
  <c r="DT47" i="3"/>
  <c r="DS47" i="3"/>
  <c r="DU46" i="3"/>
  <c r="DT46" i="3"/>
  <c r="DS46" i="3"/>
  <c r="DU45" i="3"/>
  <c r="DT45" i="3"/>
  <c r="DS45" i="3"/>
  <c r="DU44" i="3"/>
  <c r="DT44" i="3"/>
  <c r="DS44" i="3"/>
  <c r="DU43" i="3"/>
  <c r="DT43" i="3"/>
  <c r="DS43" i="3"/>
  <c r="DU42" i="3"/>
  <c r="DT42" i="3"/>
  <c r="DS42" i="3"/>
  <c r="DU41" i="3"/>
  <c r="DT41" i="3"/>
  <c r="DS41" i="3"/>
  <c r="DU40" i="3"/>
  <c r="DT40" i="3"/>
  <c r="DS40" i="3"/>
  <c r="DU37" i="3"/>
  <c r="DT37" i="3"/>
  <c r="DS37" i="3"/>
  <c r="DU36" i="3"/>
  <c r="DT36" i="3"/>
  <c r="DS36" i="3"/>
  <c r="DU35" i="3"/>
  <c r="DT35" i="3"/>
  <c r="DS35" i="3"/>
  <c r="DU34" i="3"/>
  <c r="DT34" i="3"/>
  <c r="DS34" i="3"/>
  <c r="DU33" i="3"/>
  <c r="DT33" i="3"/>
  <c r="DS33" i="3"/>
  <c r="DU32" i="3"/>
  <c r="DT32" i="3"/>
  <c r="DS32" i="3"/>
  <c r="DU31" i="3"/>
  <c r="DT31" i="3"/>
  <c r="DS31" i="3"/>
  <c r="DU30" i="3"/>
  <c r="DT30" i="3"/>
  <c r="DS30" i="3"/>
  <c r="DU29" i="3"/>
  <c r="DT29" i="3"/>
  <c r="DS29" i="3"/>
  <c r="DU28" i="3"/>
  <c r="DT28" i="3"/>
  <c r="DS28" i="3"/>
  <c r="DU25" i="3"/>
  <c r="DT25" i="3"/>
  <c r="DS25" i="3"/>
  <c r="DU24" i="3"/>
  <c r="DT24" i="3"/>
  <c r="DS24" i="3"/>
  <c r="DU23" i="3"/>
  <c r="DT23" i="3"/>
  <c r="DS23" i="3"/>
  <c r="DU22" i="3"/>
  <c r="DT22" i="3"/>
  <c r="DS22" i="3"/>
  <c r="DU21" i="3"/>
  <c r="DT21" i="3"/>
  <c r="DS21" i="3"/>
  <c r="DU20" i="3"/>
  <c r="DT20" i="3"/>
  <c r="DS20" i="3"/>
  <c r="DU19" i="3"/>
  <c r="DT19" i="3"/>
  <c r="DS19" i="3"/>
  <c r="DU18" i="3"/>
  <c r="DT18" i="3"/>
  <c r="DS18" i="3"/>
  <c r="DU17" i="3"/>
  <c r="DT17" i="3"/>
  <c r="DS17" i="3"/>
  <c r="DU16" i="3"/>
  <c r="DT16" i="3"/>
  <c r="DS16" i="3"/>
  <c r="CO2" i="2" s="1"/>
  <c r="DU15" i="3"/>
  <c r="DT15" i="3"/>
  <c r="DS15" i="3"/>
  <c r="DU12" i="3"/>
  <c r="DT12" i="3"/>
  <c r="DS12" i="3"/>
  <c r="DU11" i="3"/>
  <c r="DT11" i="3"/>
  <c r="DS11" i="3"/>
  <c r="DU10" i="3"/>
  <c r="DT10" i="3"/>
  <c r="DS10" i="3"/>
  <c r="DU9" i="3"/>
  <c r="DT9" i="3"/>
  <c r="DS9" i="3"/>
  <c r="DU8" i="3"/>
  <c r="CO4" i="2" s="1"/>
  <c r="DT8" i="3"/>
  <c r="DS8" i="3"/>
  <c r="DU7" i="3"/>
  <c r="DT7" i="3"/>
  <c r="DS7" i="3"/>
  <c r="DU6" i="3"/>
  <c r="DT6" i="3"/>
  <c r="DS6" i="3"/>
  <c r="DU5" i="3"/>
  <c r="DT5" i="3"/>
  <c r="DS5" i="3"/>
  <c r="DU4" i="3"/>
  <c r="DT4" i="3"/>
  <c r="DS4" i="3"/>
  <c r="DU3" i="3"/>
  <c r="DT3" i="3"/>
  <c r="CP3" i="2" s="1"/>
  <c r="DS3" i="3"/>
  <c r="DU2" i="3"/>
  <c r="CP4" i="2" s="1"/>
  <c r="DT2" i="3"/>
  <c r="CO3" i="2" s="1"/>
  <c r="DS2" i="3"/>
  <c r="CP2" i="2" s="1"/>
  <c r="DR49" i="3"/>
  <c r="DQ49" i="3"/>
  <c r="DP49" i="3"/>
  <c r="DR48" i="3"/>
  <c r="DQ48" i="3"/>
  <c r="DP48" i="3"/>
  <c r="DR47" i="3"/>
  <c r="DQ47" i="3"/>
  <c r="DP47" i="3"/>
  <c r="DR46" i="3"/>
  <c r="DQ46" i="3"/>
  <c r="DP46" i="3"/>
  <c r="DR45" i="3"/>
  <c r="DQ45" i="3"/>
  <c r="DP45" i="3"/>
  <c r="DR44" i="3"/>
  <c r="DQ44" i="3"/>
  <c r="DP44" i="3"/>
  <c r="DR43" i="3"/>
  <c r="DQ43" i="3"/>
  <c r="DP43" i="3"/>
  <c r="DR42" i="3"/>
  <c r="DQ42" i="3"/>
  <c r="DP42" i="3"/>
  <c r="DR41" i="3"/>
  <c r="DQ41" i="3"/>
  <c r="DP41" i="3"/>
  <c r="DR40" i="3"/>
  <c r="DQ40" i="3"/>
  <c r="DP40" i="3"/>
  <c r="DR37" i="3"/>
  <c r="DQ37" i="3"/>
  <c r="DP37" i="3"/>
  <c r="DR36" i="3"/>
  <c r="DQ36" i="3"/>
  <c r="DP36" i="3"/>
  <c r="DR35" i="3"/>
  <c r="DQ35" i="3"/>
  <c r="DP35" i="3"/>
  <c r="DR34" i="3"/>
  <c r="DQ34" i="3"/>
  <c r="DP34" i="3"/>
  <c r="DR33" i="3"/>
  <c r="DQ33" i="3"/>
  <c r="DP33" i="3"/>
  <c r="DR32" i="3"/>
  <c r="DQ32" i="3"/>
  <c r="DP32" i="3"/>
  <c r="DR31" i="3"/>
  <c r="DQ31" i="3"/>
  <c r="DP31" i="3"/>
  <c r="DR30" i="3"/>
  <c r="DQ30" i="3"/>
  <c r="DP30" i="3"/>
  <c r="DR29" i="3"/>
  <c r="DQ29" i="3"/>
  <c r="DP29" i="3"/>
  <c r="DR28" i="3"/>
  <c r="DQ28" i="3"/>
  <c r="DP28" i="3"/>
  <c r="DR25" i="3"/>
  <c r="DQ25" i="3"/>
  <c r="DP25" i="3"/>
  <c r="DR24" i="3"/>
  <c r="DQ24" i="3"/>
  <c r="DP24" i="3"/>
  <c r="DR23" i="3"/>
  <c r="DQ23" i="3"/>
  <c r="DP23" i="3"/>
  <c r="DR22" i="3"/>
  <c r="DQ22" i="3"/>
  <c r="DP22" i="3"/>
  <c r="DR21" i="3"/>
  <c r="DQ21" i="3"/>
  <c r="DP21" i="3"/>
  <c r="DR20" i="3"/>
  <c r="DQ20" i="3"/>
  <c r="DP20" i="3"/>
  <c r="DR19" i="3"/>
  <c r="DQ19" i="3"/>
  <c r="DP19" i="3"/>
  <c r="DR18" i="3"/>
  <c r="DQ18" i="3"/>
  <c r="DP18" i="3"/>
  <c r="DR17" i="3"/>
  <c r="DQ17" i="3"/>
  <c r="DP17" i="3"/>
  <c r="DR16" i="3"/>
  <c r="DQ16" i="3"/>
  <c r="DP16" i="3"/>
  <c r="DR15" i="3"/>
  <c r="DQ15" i="3"/>
  <c r="DP15" i="3"/>
  <c r="DR12" i="3"/>
  <c r="DQ12" i="3"/>
  <c r="DP12" i="3"/>
  <c r="DR11" i="3"/>
  <c r="DQ11" i="3"/>
  <c r="DP11" i="3"/>
  <c r="DR10" i="3"/>
  <c r="DQ10" i="3"/>
  <c r="DP10" i="3"/>
  <c r="DR9" i="3"/>
  <c r="DQ9" i="3"/>
  <c r="DP9" i="3"/>
  <c r="DR8" i="3"/>
  <c r="DQ8" i="3"/>
  <c r="DP8" i="3"/>
  <c r="DR7" i="3"/>
  <c r="DQ7" i="3"/>
  <c r="DP7" i="3"/>
  <c r="DR6" i="3"/>
  <c r="DQ6" i="3"/>
  <c r="DP6" i="3"/>
  <c r="DR5" i="3"/>
  <c r="DQ5" i="3"/>
  <c r="DP5" i="3"/>
  <c r="DR4" i="3"/>
  <c r="DQ4" i="3"/>
  <c r="DP4" i="3"/>
  <c r="CM2" i="2" s="1"/>
  <c r="DR3" i="3"/>
  <c r="DQ3" i="3"/>
  <c r="DP3" i="3"/>
  <c r="DR2" i="3"/>
  <c r="CM4" i="2" s="1"/>
  <c r="DQ2" i="3"/>
  <c r="CL3" i="2" s="1"/>
  <c r="DP2" i="3"/>
  <c r="CL2" i="2" s="1"/>
  <c r="DN48" i="3"/>
  <c r="DM48" i="3"/>
  <c r="DL48" i="3"/>
  <c r="DN47" i="3"/>
  <c r="DM47" i="3"/>
  <c r="DL47" i="3"/>
  <c r="DN46" i="3"/>
  <c r="DM46" i="3"/>
  <c r="DL46" i="3"/>
  <c r="DN45" i="3"/>
  <c r="DM45" i="3"/>
  <c r="DL45" i="3"/>
  <c r="DN44" i="3"/>
  <c r="DM44" i="3"/>
  <c r="DL44" i="3"/>
  <c r="DN43" i="3"/>
  <c r="DM43" i="3"/>
  <c r="DL43" i="3"/>
  <c r="DN42" i="3"/>
  <c r="DM42" i="3"/>
  <c r="DL42" i="3"/>
  <c r="DN41" i="3"/>
  <c r="DM41" i="3"/>
  <c r="DL41" i="3"/>
  <c r="DN40" i="3"/>
  <c r="DM40" i="3"/>
  <c r="DL40" i="3"/>
  <c r="DN36" i="3"/>
  <c r="DM36" i="3"/>
  <c r="DL36" i="3"/>
  <c r="DN35" i="3"/>
  <c r="DM35" i="3"/>
  <c r="DL35" i="3"/>
  <c r="DN34" i="3"/>
  <c r="DM34" i="3"/>
  <c r="DL34" i="3"/>
  <c r="DN33" i="3"/>
  <c r="DM33" i="3"/>
  <c r="DL33" i="3"/>
  <c r="DN32" i="3"/>
  <c r="DM32" i="3"/>
  <c r="DL32" i="3"/>
  <c r="DN31" i="3"/>
  <c r="DM31" i="3"/>
  <c r="DL31" i="3"/>
  <c r="DN30" i="3"/>
  <c r="DM30" i="3"/>
  <c r="DL30" i="3"/>
  <c r="DN29" i="3"/>
  <c r="DM29" i="3"/>
  <c r="DL29" i="3"/>
  <c r="DN28" i="3"/>
  <c r="DM28" i="3"/>
  <c r="DL28" i="3"/>
  <c r="DN25" i="3"/>
  <c r="DM25" i="3"/>
  <c r="DL25" i="3"/>
  <c r="DN24" i="3"/>
  <c r="DM24" i="3"/>
  <c r="DL24" i="3"/>
  <c r="DN23" i="3"/>
  <c r="DM23" i="3"/>
  <c r="DL23" i="3"/>
  <c r="DN22" i="3"/>
  <c r="DM22" i="3"/>
  <c r="DL22" i="3"/>
  <c r="DN21" i="3"/>
  <c r="DM21" i="3"/>
  <c r="DL21" i="3"/>
  <c r="DN20" i="3"/>
  <c r="DM20" i="3"/>
  <c r="DL20" i="3"/>
  <c r="DN19" i="3"/>
  <c r="DM19" i="3"/>
  <c r="DL19" i="3"/>
  <c r="DN18" i="3"/>
  <c r="DM18" i="3"/>
  <c r="DL18" i="3"/>
  <c r="DN17" i="3"/>
  <c r="DM17" i="3"/>
  <c r="DL17" i="3"/>
  <c r="DN16" i="3"/>
  <c r="DM16" i="3"/>
  <c r="DL16" i="3"/>
  <c r="DN15" i="3"/>
  <c r="DM15" i="3"/>
  <c r="DL15" i="3"/>
  <c r="DN12" i="3"/>
  <c r="DM12" i="3"/>
  <c r="DL12" i="3"/>
  <c r="DN11" i="3"/>
  <c r="DM11" i="3"/>
  <c r="DL11" i="3"/>
  <c r="DN10" i="3"/>
  <c r="DM10" i="3"/>
  <c r="DL10" i="3"/>
  <c r="DN9" i="3"/>
  <c r="DM9" i="3"/>
  <c r="DL9" i="3"/>
  <c r="DN8" i="3"/>
  <c r="DM8" i="3"/>
  <c r="DL8" i="3"/>
  <c r="DN7" i="3"/>
  <c r="DM7" i="3"/>
  <c r="DL7" i="3"/>
  <c r="DN6" i="3"/>
  <c r="DM6" i="3"/>
  <c r="DL6" i="3"/>
  <c r="DN5" i="3"/>
  <c r="DM5" i="3"/>
  <c r="DL5" i="3"/>
  <c r="DN4" i="3"/>
  <c r="DM4" i="3"/>
  <c r="DL4" i="3"/>
  <c r="DN3" i="3"/>
  <c r="CI4" i="2" s="1"/>
  <c r="DM3" i="3"/>
  <c r="DL3" i="3"/>
  <c r="CI2" i="2" s="1"/>
  <c r="DN2" i="3"/>
  <c r="DM2" i="3"/>
  <c r="CI3" i="2" s="1"/>
  <c r="DL2" i="3"/>
  <c r="DK49" i="3"/>
  <c r="DJ49" i="3"/>
  <c r="DI49" i="3"/>
  <c r="DK48" i="3"/>
  <c r="DJ48" i="3"/>
  <c r="DI48" i="3"/>
  <c r="DK47" i="3"/>
  <c r="DJ47" i="3"/>
  <c r="DI47" i="3"/>
  <c r="DK46" i="3"/>
  <c r="DJ46" i="3"/>
  <c r="DI46" i="3"/>
  <c r="DK45" i="3"/>
  <c r="DJ45" i="3"/>
  <c r="DI45" i="3"/>
  <c r="DK44" i="3"/>
  <c r="DJ44" i="3"/>
  <c r="DI44" i="3"/>
  <c r="DK43" i="3"/>
  <c r="DJ43" i="3"/>
  <c r="DI43" i="3"/>
  <c r="DK42" i="3"/>
  <c r="DJ42" i="3"/>
  <c r="DI42" i="3"/>
  <c r="DK41" i="3"/>
  <c r="DJ41" i="3"/>
  <c r="DI41" i="3"/>
  <c r="DK40" i="3"/>
  <c r="DJ40" i="3"/>
  <c r="DI40" i="3"/>
  <c r="DK36" i="3"/>
  <c r="DJ36" i="3"/>
  <c r="DI36" i="3"/>
  <c r="DK35" i="3"/>
  <c r="DJ35" i="3"/>
  <c r="DI35" i="3"/>
  <c r="DK34" i="3"/>
  <c r="DJ34" i="3"/>
  <c r="DI34" i="3"/>
  <c r="DK33" i="3"/>
  <c r="DJ33" i="3"/>
  <c r="DI33" i="3"/>
  <c r="DK32" i="3"/>
  <c r="DJ32" i="3"/>
  <c r="DI32" i="3"/>
  <c r="DK31" i="3"/>
  <c r="DJ31" i="3"/>
  <c r="DI31" i="3"/>
  <c r="DK30" i="3"/>
  <c r="DJ30" i="3"/>
  <c r="DI30" i="3"/>
  <c r="DK29" i="3"/>
  <c r="DJ29" i="3"/>
  <c r="DI29" i="3"/>
  <c r="DK28" i="3"/>
  <c r="DJ28" i="3"/>
  <c r="DI28" i="3"/>
  <c r="DK24" i="3"/>
  <c r="DJ24" i="3"/>
  <c r="DI24" i="3"/>
  <c r="DK23" i="3"/>
  <c r="DJ23" i="3"/>
  <c r="DI23" i="3"/>
  <c r="DK22" i="3"/>
  <c r="DJ22" i="3"/>
  <c r="DI22" i="3"/>
  <c r="DK21" i="3"/>
  <c r="DJ21" i="3"/>
  <c r="DI21" i="3"/>
  <c r="DK20" i="3"/>
  <c r="DJ20" i="3"/>
  <c r="DI20" i="3"/>
  <c r="DK19" i="3"/>
  <c r="DJ19" i="3"/>
  <c r="DI19" i="3"/>
  <c r="DK18" i="3"/>
  <c r="CE4" i="2" s="1"/>
  <c r="DJ18" i="3"/>
  <c r="DI18" i="3"/>
  <c r="DK17" i="3"/>
  <c r="DJ17" i="3"/>
  <c r="DI17" i="3"/>
  <c r="DK16" i="3"/>
  <c r="DJ16" i="3"/>
  <c r="DI16" i="3"/>
  <c r="DK15" i="3"/>
  <c r="DJ15" i="3"/>
  <c r="DI15" i="3"/>
  <c r="DK11" i="3"/>
  <c r="DJ11" i="3"/>
  <c r="DI11" i="3"/>
  <c r="DK10" i="3"/>
  <c r="DJ10" i="3"/>
  <c r="DI10" i="3"/>
  <c r="DK9" i="3"/>
  <c r="DJ9" i="3"/>
  <c r="DI9" i="3"/>
  <c r="DK8" i="3"/>
  <c r="DJ8" i="3"/>
  <c r="DI8" i="3"/>
  <c r="DK7" i="3"/>
  <c r="DJ7" i="3"/>
  <c r="DI7" i="3"/>
  <c r="DK6" i="3"/>
  <c r="DJ6" i="3"/>
  <c r="DI6" i="3"/>
  <c r="DK5" i="3"/>
  <c r="DJ5" i="3"/>
  <c r="DI5" i="3"/>
  <c r="CE2" i="2" s="1"/>
  <c r="DK4" i="3"/>
  <c r="CF4" i="2" s="1"/>
  <c r="DJ4" i="3"/>
  <c r="DI4" i="3"/>
  <c r="DK3" i="3"/>
  <c r="DJ3" i="3"/>
  <c r="DI3" i="3"/>
  <c r="CF2" i="2" s="1"/>
  <c r="DK2" i="3"/>
  <c r="DJ2" i="3"/>
  <c r="CF3" i="2" s="1"/>
  <c r="DI2" i="3"/>
  <c r="DH49" i="3"/>
  <c r="DG49" i="3"/>
  <c r="DF49" i="3"/>
  <c r="DH48" i="3"/>
  <c r="DG48" i="3"/>
  <c r="DF48" i="3"/>
  <c r="DH47" i="3"/>
  <c r="DG47" i="3"/>
  <c r="DF47" i="3"/>
  <c r="DH46" i="3"/>
  <c r="DG46" i="3"/>
  <c r="DF46" i="3"/>
  <c r="DH45" i="3"/>
  <c r="DG45" i="3"/>
  <c r="DF45" i="3"/>
  <c r="DH44" i="3"/>
  <c r="DG44" i="3"/>
  <c r="DF44" i="3"/>
  <c r="DH43" i="3"/>
  <c r="DG43" i="3"/>
  <c r="DF43" i="3"/>
  <c r="DH42" i="3"/>
  <c r="DG42" i="3"/>
  <c r="DF42" i="3"/>
  <c r="DH41" i="3"/>
  <c r="DG41" i="3"/>
  <c r="DF41" i="3"/>
  <c r="DH40" i="3"/>
  <c r="DG40" i="3"/>
  <c r="DF40" i="3"/>
  <c r="DH36" i="3"/>
  <c r="DG36" i="3"/>
  <c r="DF36" i="3"/>
  <c r="DH35" i="3"/>
  <c r="DG35" i="3"/>
  <c r="DF35" i="3"/>
  <c r="DH34" i="3"/>
  <c r="DG34" i="3"/>
  <c r="DF34" i="3"/>
  <c r="DH33" i="3"/>
  <c r="DG33" i="3"/>
  <c r="DF33" i="3"/>
  <c r="DH32" i="3"/>
  <c r="DG32" i="3"/>
  <c r="DF32" i="3"/>
  <c r="DH31" i="3"/>
  <c r="DG31" i="3"/>
  <c r="DF31" i="3"/>
  <c r="DH30" i="3"/>
  <c r="DG30" i="3"/>
  <c r="DF30" i="3"/>
  <c r="DH29" i="3"/>
  <c r="DG29" i="3"/>
  <c r="DF29" i="3"/>
  <c r="DH28" i="3"/>
  <c r="DG28" i="3"/>
  <c r="DF28" i="3"/>
  <c r="DH24" i="3"/>
  <c r="DG24" i="3"/>
  <c r="DF24" i="3"/>
  <c r="DH23" i="3"/>
  <c r="DG23" i="3"/>
  <c r="DF23" i="3"/>
  <c r="DH22" i="3"/>
  <c r="DG22" i="3"/>
  <c r="DF22" i="3"/>
  <c r="DH21" i="3"/>
  <c r="DG21" i="3"/>
  <c r="DF21" i="3"/>
  <c r="DH20" i="3"/>
  <c r="DG20" i="3"/>
  <c r="DF20" i="3"/>
  <c r="DH19" i="3"/>
  <c r="DG19" i="3"/>
  <c r="DF19" i="3"/>
  <c r="DH18" i="3"/>
  <c r="DG18" i="3"/>
  <c r="DF18" i="3"/>
  <c r="DH17" i="3"/>
  <c r="DG17" i="3"/>
  <c r="DF17" i="3"/>
  <c r="DH16" i="3"/>
  <c r="DG16" i="3"/>
  <c r="DF16" i="3"/>
  <c r="DH15" i="3"/>
  <c r="DG15" i="3"/>
  <c r="DF15" i="3"/>
  <c r="CC2" i="2" s="1"/>
  <c r="DH11" i="3"/>
  <c r="DG11" i="3"/>
  <c r="DF11" i="3"/>
  <c r="DH10" i="3"/>
  <c r="DG10" i="3"/>
  <c r="DF10" i="3"/>
  <c r="DH9" i="3"/>
  <c r="DG9" i="3"/>
  <c r="DF9" i="3"/>
  <c r="DH8" i="3"/>
  <c r="DG8" i="3"/>
  <c r="DF8" i="3"/>
  <c r="DH7" i="3"/>
  <c r="DG7" i="3"/>
  <c r="DF7" i="3"/>
  <c r="DH6" i="3"/>
  <c r="CC4" i="2" s="1"/>
  <c r="DG6" i="3"/>
  <c r="DF6" i="3"/>
  <c r="DH5" i="3"/>
  <c r="DG5" i="3"/>
  <c r="DF5" i="3"/>
  <c r="DH4" i="3"/>
  <c r="DG4" i="3"/>
  <c r="DF4" i="3"/>
  <c r="DH3" i="3"/>
  <c r="DG3" i="3"/>
  <c r="CB3" i="2" s="1"/>
  <c r="DF3" i="3"/>
  <c r="DH2" i="3"/>
  <c r="CB4" i="2" s="1"/>
  <c r="DG2" i="3"/>
  <c r="CC3" i="2" s="1"/>
  <c r="DF2" i="3"/>
  <c r="CB2" i="2" s="1"/>
  <c r="DE48" i="3"/>
  <c r="DD48" i="3"/>
  <c r="DC48" i="3"/>
  <c r="DE47" i="3"/>
  <c r="DD47" i="3"/>
  <c r="DC47" i="3"/>
  <c r="DE46" i="3"/>
  <c r="DD46" i="3"/>
  <c r="DC46" i="3"/>
  <c r="DE45" i="3"/>
  <c r="DD45" i="3"/>
  <c r="DC45" i="3"/>
  <c r="DE44" i="3"/>
  <c r="DD44" i="3"/>
  <c r="DC44" i="3"/>
  <c r="DE43" i="3"/>
  <c r="DD43" i="3"/>
  <c r="DC43" i="3"/>
  <c r="DE42" i="3"/>
  <c r="DD42" i="3"/>
  <c r="DC42" i="3"/>
  <c r="DE41" i="3"/>
  <c r="DD41" i="3"/>
  <c r="DC41" i="3"/>
  <c r="DE40" i="3"/>
  <c r="DD40" i="3"/>
  <c r="DC40" i="3"/>
  <c r="DE37" i="3"/>
  <c r="DD37" i="3"/>
  <c r="DC37" i="3"/>
  <c r="DE36" i="3"/>
  <c r="DD36" i="3"/>
  <c r="DC36" i="3"/>
  <c r="DE35" i="3"/>
  <c r="DD35" i="3"/>
  <c r="DC35" i="3"/>
  <c r="DE34" i="3"/>
  <c r="DD34" i="3"/>
  <c r="DC34" i="3"/>
  <c r="DE33" i="3"/>
  <c r="DD33" i="3"/>
  <c r="DC33" i="3"/>
  <c r="DE32" i="3"/>
  <c r="DD32" i="3"/>
  <c r="DC32" i="3"/>
  <c r="DE31" i="3"/>
  <c r="DD31" i="3"/>
  <c r="DC31" i="3"/>
  <c r="DE30" i="3"/>
  <c r="DD30" i="3"/>
  <c r="DC30" i="3"/>
  <c r="DE29" i="3"/>
  <c r="DD29" i="3"/>
  <c r="DC29" i="3"/>
  <c r="DE28" i="3"/>
  <c r="DD28" i="3"/>
  <c r="DC28" i="3"/>
  <c r="DE25" i="3"/>
  <c r="DD25" i="3"/>
  <c r="DC25" i="3"/>
  <c r="DE24" i="3"/>
  <c r="DD24" i="3"/>
  <c r="DC24" i="3"/>
  <c r="DE23" i="3"/>
  <c r="DD23" i="3"/>
  <c r="DC23" i="3"/>
  <c r="DE22" i="3"/>
  <c r="DD22" i="3"/>
  <c r="DC22" i="3"/>
  <c r="DE21" i="3"/>
  <c r="DD21" i="3"/>
  <c r="DC21" i="3"/>
  <c r="DE20" i="3"/>
  <c r="DD20" i="3"/>
  <c r="DC20" i="3"/>
  <c r="DE19" i="3"/>
  <c r="DD19" i="3"/>
  <c r="DC19" i="3"/>
  <c r="DE18" i="3"/>
  <c r="DD18" i="3"/>
  <c r="DC18" i="3"/>
  <c r="DE17" i="3"/>
  <c r="DD17" i="3"/>
  <c r="DC17" i="3"/>
  <c r="DE16" i="3"/>
  <c r="DD16" i="3"/>
  <c r="DC16" i="3"/>
  <c r="DE15" i="3"/>
  <c r="DD15" i="3"/>
  <c r="DC15" i="3"/>
  <c r="DE11" i="3"/>
  <c r="DD11" i="3"/>
  <c r="DC11" i="3"/>
  <c r="DE10" i="3"/>
  <c r="DD10" i="3"/>
  <c r="DC10" i="3"/>
  <c r="DE9" i="3"/>
  <c r="DD9" i="3"/>
  <c r="DC9" i="3"/>
  <c r="DE8" i="3"/>
  <c r="DD8" i="3"/>
  <c r="DC8" i="3"/>
  <c r="DE7" i="3"/>
  <c r="DD7" i="3"/>
  <c r="DC7" i="3"/>
  <c r="DE6" i="3"/>
  <c r="DD6" i="3"/>
  <c r="DC6" i="3"/>
  <c r="DE5" i="3"/>
  <c r="DD5" i="3"/>
  <c r="DC5" i="3"/>
  <c r="DE4" i="3"/>
  <c r="DD4" i="3"/>
  <c r="DC4" i="3"/>
  <c r="DE3" i="3"/>
  <c r="BZ4" i="2" s="1"/>
  <c r="DD3" i="3"/>
  <c r="DC3" i="3"/>
  <c r="DE2" i="3"/>
  <c r="BY4" i="2" s="1"/>
  <c r="DD2" i="3"/>
  <c r="BZ3" i="2" s="1"/>
  <c r="DC2" i="3"/>
  <c r="BY2" i="2" s="1"/>
  <c r="BC11" i="2"/>
  <c r="BD48" i="3"/>
  <c r="AY48" i="3"/>
  <c r="BD47" i="3"/>
  <c r="AY47" i="3"/>
  <c r="BD46" i="3"/>
  <c r="AY46" i="3"/>
  <c r="BD45" i="3"/>
  <c r="AY45" i="3"/>
  <c r="BD44" i="3"/>
  <c r="AY44" i="3"/>
  <c r="BD43" i="3"/>
  <c r="AY43" i="3"/>
  <c r="BD42" i="3"/>
  <c r="AY42" i="3"/>
  <c r="BD41" i="3"/>
  <c r="AY41" i="3"/>
  <c r="BD40" i="3"/>
  <c r="AY40" i="3"/>
  <c r="BD36" i="3"/>
  <c r="AY36" i="3"/>
  <c r="BD35" i="3"/>
  <c r="AY35" i="3"/>
  <c r="BD34" i="3"/>
  <c r="AY34" i="3"/>
  <c r="BD33" i="3"/>
  <c r="AY33" i="3"/>
  <c r="BD32" i="3"/>
  <c r="AY32" i="3"/>
  <c r="BD31" i="3"/>
  <c r="AY31" i="3"/>
  <c r="BD30" i="3"/>
  <c r="AY30" i="3"/>
  <c r="BD29" i="3"/>
  <c r="AY29" i="3"/>
  <c r="BD28" i="3"/>
  <c r="AY28" i="3"/>
  <c r="BD25" i="3"/>
  <c r="AY25" i="3"/>
  <c r="BD24" i="3"/>
  <c r="AY24" i="3"/>
  <c r="BD23" i="3"/>
  <c r="AY23" i="3"/>
  <c r="BD22" i="3"/>
  <c r="AY22" i="3"/>
  <c r="BD21" i="3"/>
  <c r="AY21" i="3"/>
  <c r="BD20" i="3"/>
  <c r="AY20" i="3"/>
  <c r="BD19" i="3"/>
  <c r="AY19" i="3"/>
  <c r="BD18" i="3"/>
  <c r="AY18" i="3"/>
  <c r="BD17" i="3"/>
  <c r="AY17" i="3"/>
  <c r="BD16" i="3"/>
  <c r="AY16" i="3"/>
  <c r="BD15" i="3"/>
  <c r="AY15" i="3"/>
  <c r="BD12" i="3"/>
  <c r="AY12" i="3"/>
  <c r="BD11" i="3"/>
  <c r="AY11" i="3"/>
  <c r="BD10" i="3"/>
  <c r="AY10" i="3"/>
  <c r="BD9" i="3"/>
  <c r="AY9" i="3"/>
  <c r="BD8" i="3"/>
  <c r="AY8" i="3"/>
  <c r="BD7" i="3"/>
  <c r="AY7" i="3"/>
  <c r="BD6" i="3"/>
  <c r="AY6" i="3"/>
  <c r="BD5" i="3"/>
  <c r="AY5" i="3"/>
  <c r="BD4" i="3"/>
  <c r="AY4" i="3"/>
  <c r="BD3" i="3"/>
  <c r="AY3" i="3"/>
  <c r="BD2" i="3"/>
  <c r="BH11" i="2" s="1"/>
  <c r="AY2" i="3"/>
  <c r="BH10" i="2" s="1"/>
  <c r="BC49" i="3"/>
  <c r="AX49" i="3"/>
  <c r="BC48" i="3"/>
  <c r="AX48" i="3"/>
  <c r="BC47" i="3"/>
  <c r="AX47" i="3"/>
  <c r="BC46" i="3"/>
  <c r="AX46" i="3"/>
  <c r="BC45" i="3"/>
  <c r="AX45" i="3"/>
  <c r="BC44" i="3"/>
  <c r="AX44" i="3"/>
  <c r="BC43" i="3"/>
  <c r="AX43" i="3"/>
  <c r="BC42" i="3"/>
  <c r="AX42" i="3"/>
  <c r="BC41" i="3"/>
  <c r="AX41" i="3"/>
  <c r="BC40" i="3"/>
  <c r="AX40" i="3"/>
  <c r="BC36" i="3"/>
  <c r="AX36" i="3"/>
  <c r="BC35" i="3"/>
  <c r="AX35" i="3"/>
  <c r="BC34" i="3"/>
  <c r="AX34" i="3"/>
  <c r="BC33" i="3"/>
  <c r="AX33" i="3"/>
  <c r="BC32" i="3"/>
  <c r="AX32" i="3"/>
  <c r="BC31" i="3"/>
  <c r="AX31" i="3"/>
  <c r="BC30" i="3"/>
  <c r="AX30" i="3"/>
  <c r="BC29" i="3"/>
  <c r="AX29" i="3"/>
  <c r="BC28" i="3"/>
  <c r="AX28" i="3"/>
  <c r="BC24" i="3"/>
  <c r="AX24" i="3"/>
  <c r="BC23" i="3"/>
  <c r="AX23" i="3"/>
  <c r="BC22" i="3"/>
  <c r="AX22" i="3"/>
  <c r="BC21" i="3"/>
  <c r="AX21" i="3"/>
  <c r="BC20" i="3"/>
  <c r="AX20" i="3"/>
  <c r="BC19" i="3"/>
  <c r="AX19" i="3"/>
  <c r="BC18" i="3"/>
  <c r="AX18" i="3"/>
  <c r="BC17" i="3"/>
  <c r="AX17" i="3"/>
  <c r="BC16" i="3"/>
  <c r="AX16" i="3"/>
  <c r="BC15" i="3"/>
  <c r="AX15" i="3"/>
  <c r="BC11" i="3"/>
  <c r="AX11" i="3"/>
  <c r="BC10" i="3"/>
  <c r="AX10" i="3"/>
  <c r="BC9" i="3"/>
  <c r="AX9" i="3"/>
  <c r="BC8" i="3"/>
  <c r="AX8" i="3"/>
  <c r="BC7" i="3"/>
  <c r="AX7" i="3"/>
  <c r="BC6" i="3"/>
  <c r="AX6" i="3"/>
  <c r="BC5" i="3"/>
  <c r="AX5" i="3"/>
  <c r="BC4" i="3"/>
  <c r="AX4" i="3"/>
  <c r="BE10" i="2" s="1"/>
  <c r="BC3" i="3"/>
  <c r="AX3" i="3"/>
  <c r="BC2" i="3"/>
  <c r="BE11" i="2" s="1"/>
  <c r="AX2" i="3"/>
  <c r="BF10" i="2" s="1"/>
  <c r="BB49" i="3"/>
  <c r="AW49" i="3"/>
  <c r="BB48" i="3"/>
  <c r="AW48" i="3"/>
  <c r="BB47" i="3"/>
  <c r="AW47" i="3"/>
  <c r="BB46" i="3"/>
  <c r="AW46" i="3"/>
  <c r="BB45" i="3"/>
  <c r="AW45" i="3"/>
  <c r="BB44" i="3"/>
  <c r="AW44" i="3"/>
  <c r="BB43" i="3"/>
  <c r="AW43" i="3"/>
  <c r="BB42" i="3"/>
  <c r="AW42" i="3"/>
  <c r="BB41" i="3"/>
  <c r="AW41" i="3"/>
  <c r="BB40" i="3"/>
  <c r="AW40" i="3"/>
  <c r="BB36" i="3"/>
  <c r="AW36" i="3"/>
  <c r="BB35" i="3"/>
  <c r="AW35" i="3"/>
  <c r="BB34" i="3"/>
  <c r="AW34" i="3"/>
  <c r="BB33" i="3"/>
  <c r="AW33" i="3"/>
  <c r="BB32" i="3"/>
  <c r="AW32" i="3"/>
  <c r="BB31" i="3"/>
  <c r="AW31" i="3"/>
  <c r="BB30" i="3"/>
  <c r="AW30" i="3"/>
  <c r="BB29" i="3"/>
  <c r="AW29" i="3"/>
  <c r="BB28" i="3"/>
  <c r="AW28" i="3"/>
  <c r="BB24" i="3"/>
  <c r="AW24" i="3"/>
  <c r="BB23" i="3"/>
  <c r="AW23" i="3"/>
  <c r="BB22" i="3"/>
  <c r="AW22" i="3"/>
  <c r="BB21" i="3"/>
  <c r="AW21" i="3"/>
  <c r="BB20" i="3"/>
  <c r="AW20" i="3"/>
  <c r="BB19" i="3"/>
  <c r="AW19" i="3"/>
  <c r="BB18" i="3"/>
  <c r="AW18" i="3"/>
  <c r="BB17" i="3"/>
  <c r="AW17" i="3"/>
  <c r="BB16" i="3"/>
  <c r="AW16" i="3"/>
  <c r="BB15" i="3"/>
  <c r="AW15" i="3"/>
  <c r="BB11" i="3"/>
  <c r="AW11" i="3"/>
  <c r="BB10" i="3"/>
  <c r="AW10" i="3"/>
  <c r="BB9" i="3"/>
  <c r="AW9" i="3"/>
  <c r="BB8" i="3"/>
  <c r="AW8" i="3"/>
  <c r="BB7" i="3"/>
  <c r="AW7" i="3"/>
  <c r="BB6" i="3"/>
  <c r="AW6" i="3"/>
  <c r="BB5" i="3"/>
  <c r="AW5" i="3"/>
  <c r="BB4" i="3"/>
  <c r="AW4" i="3"/>
  <c r="BB3" i="3"/>
  <c r="AW3" i="3"/>
  <c r="BB10" i="2" s="1"/>
  <c r="BB2" i="3"/>
  <c r="BB11" i="2" s="1"/>
  <c r="AW2" i="3"/>
  <c r="BC10" i="2" s="1"/>
  <c r="BA48" i="3"/>
  <c r="AV48" i="3"/>
  <c r="BA47" i="3"/>
  <c r="AV47" i="3"/>
  <c r="BA46" i="3"/>
  <c r="AV46" i="3"/>
  <c r="BA45" i="3"/>
  <c r="AV45" i="3"/>
  <c r="BA44" i="3"/>
  <c r="AV44" i="3"/>
  <c r="BA43" i="3"/>
  <c r="AV43" i="3"/>
  <c r="BA42" i="3"/>
  <c r="AV42" i="3"/>
  <c r="BA41" i="3"/>
  <c r="AV41" i="3"/>
  <c r="BA40" i="3"/>
  <c r="AV40" i="3"/>
  <c r="BA37" i="3"/>
  <c r="AV37" i="3"/>
  <c r="BA36" i="3"/>
  <c r="AV36" i="3"/>
  <c r="BA35" i="3"/>
  <c r="AV35" i="3"/>
  <c r="BA34" i="3"/>
  <c r="AV34" i="3"/>
  <c r="BA33" i="3"/>
  <c r="AV33" i="3"/>
  <c r="BA32" i="3"/>
  <c r="AV32" i="3"/>
  <c r="BA31" i="3"/>
  <c r="AV31" i="3"/>
  <c r="BA30" i="3"/>
  <c r="AV30" i="3"/>
  <c r="BA29" i="3"/>
  <c r="AV29" i="3"/>
  <c r="BA28" i="3"/>
  <c r="AV28" i="3"/>
  <c r="BA25" i="3"/>
  <c r="AV25" i="3"/>
  <c r="BA24" i="3"/>
  <c r="AV24" i="3"/>
  <c r="BA23" i="3"/>
  <c r="AV23" i="3"/>
  <c r="BA22" i="3"/>
  <c r="AV22" i="3"/>
  <c r="BA21" i="3"/>
  <c r="AV21" i="3"/>
  <c r="BA20" i="3"/>
  <c r="AV20" i="3"/>
  <c r="BA19" i="3"/>
  <c r="AV19" i="3"/>
  <c r="BA18" i="3"/>
  <c r="AV18" i="3"/>
  <c r="BA17" i="3"/>
  <c r="AV17" i="3"/>
  <c r="BA16" i="3"/>
  <c r="AV16" i="3"/>
  <c r="BA15" i="3"/>
  <c r="AV15" i="3"/>
  <c r="BA11" i="3"/>
  <c r="AV11" i="3"/>
  <c r="BA10" i="3"/>
  <c r="AV10" i="3"/>
  <c r="BA9" i="3"/>
  <c r="AV9" i="3"/>
  <c r="BA8" i="3"/>
  <c r="AV8" i="3"/>
  <c r="BA7" i="3"/>
  <c r="AV7" i="3"/>
  <c r="BA6" i="3"/>
  <c r="AV6" i="3"/>
  <c r="BA5" i="3"/>
  <c r="AV5" i="3"/>
  <c r="BA4" i="3"/>
  <c r="AV4" i="3"/>
  <c r="BA3" i="3"/>
  <c r="AV3" i="3"/>
  <c r="AY10" i="2" s="1"/>
  <c r="BA2" i="3"/>
  <c r="AY11" i="2" s="1"/>
  <c r="AV2" i="3"/>
  <c r="BI8" i="2"/>
  <c r="AM48" i="3"/>
  <c r="AM47" i="3"/>
  <c r="AM46" i="3"/>
  <c r="AM45" i="3"/>
  <c r="AM44" i="3"/>
  <c r="AM43" i="3"/>
  <c r="AM42" i="3"/>
  <c r="AM41" i="3"/>
  <c r="AM40" i="3"/>
  <c r="AM36" i="3"/>
  <c r="AM35" i="3"/>
  <c r="AM34" i="3"/>
  <c r="AM33" i="3"/>
  <c r="AM32" i="3"/>
  <c r="AM31" i="3"/>
  <c r="AM30" i="3"/>
  <c r="AM29" i="3"/>
  <c r="AM28" i="3"/>
  <c r="AM25" i="3"/>
  <c r="AM24" i="3"/>
  <c r="AM23" i="3"/>
  <c r="AM22" i="3"/>
  <c r="AM21" i="3"/>
  <c r="AM20" i="3"/>
  <c r="AM19" i="3"/>
  <c r="AM18" i="3"/>
  <c r="AM17" i="3"/>
  <c r="AM16" i="3"/>
  <c r="AM15" i="3"/>
  <c r="AM12" i="3"/>
  <c r="AM11" i="3"/>
  <c r="AM10" i="3"/>
  <c r="AM9" i="3"/>
  <c r="AM8" i="3"/>
  <c r="AM7" i="3"/>
  <c r="AM6" i="3"/>
  <c r="AM5" i="3"/>
  <c r="AM4" i="3"/>
  <c r="AM3" i="3"/>
  <c r="AM2" i="3"/>
  <c r="BH8" i="2" s="1"/>
  <c r="AL49" i="3"/>
  <c r="AL48" i="3"/>
  <c r="AL47" i="3"/>
  <c r="AL46" i="3"/>
  <c r="AL45" i="3"/>
  <c r="AL44" i="3"/>
  <c r="AL43" i="3"/>
  <c r="AL42" i="3"/>
  <c r="AL41" i="3"/>
  <c r="AL40" i="3"/>
  <c r="AL36" i="3"/>
  <c r="AL35" i="3"/>
  <c r="AL34" i="3"/>
  <c r="AL33" i="3"/>
  <c r="AL32" i="3"/>
  <c r="AL31" i="3"/>
  <c r="AL30" i="3"/>
  <c r="AL29" i="3"/>
  <c r="AL28" i="3"/>
  <c r="AL24" i="3"/>
  <c r="AL23" i="3"/>
  <c r="AL22" i="3"/>
  <c r="AL21" i="3"/>
  <c r="AL20" i="3"/>
  <c r="AL19" i="3"/>
  <c r="AL18" i="3"/>
  <c r="AL17" i="3"/>
  <c r="AL16" i="3"/>
  <c r="AL15" i="3"/>
  <c r="AL11" i="3"/>
  <c r="AL10" i="3"/>
  <c r="AL9" i="3"/>
  <c r="AL8" i="3"/>
  <c r="AL7" i="3"/>
  <c r="AL6" i="3"/>
  <c r="AL5" i="3"/>
  <c r="AL4" i="3"/>
  <c r="AL3" i="3"/>
  <c r="AL2" i="3"/>
  <c r="BE8" i="2" s="1"/>
  <c r="AK49" i="3"/>
  <c r="AK48" i="3"/>
  <c r="AK47" i="3"/>
  <c r="AK46" i="3"/>
  <c r="AK45" i="3"/>
  <c r="AK44" i="3"/>
  <c r="AK43" i="3"/>
  <c r="AK42" i="3"/>
  <c r="AK41" i="3"/>
  <c r="AK40" i="3"/>
  <c r="AK36" i="3"/>
  <c r="AK35" i="3"/>
  <c r="AK34" i="3"/>
  <c r="AK33" i="3"/>
  <c r="AK32" i="3"/>
  <c r="AK31" i="3"/>
  <c r="AK30" i="3"/>
  <c r="AK29" i="3"/>
  <c r="AK28" i="3"/>
  <c r="AK24" i="3"/>
  <c r="AK23" i="3"/>
  <c r="AK22" i="3"/>
  <c r="AK21" i="3"/>
  <c r="AK20" i="3"/>
  <c r="AK19" i="3"/>
  <c r="AK18" i="3"/>
  <c r="AK17" i="3"/>
  <c r="AK16" i="3"/>
  <c r="AK15" i="3"/>
  <c r="AK11" i="3"/>
  <c r="AK10" i="3"/>
  <c r="AK9" i="3"/>
  <c r="AK8" i="3"/>
  <c r="AK7" i="3"/>
  <c r="AK6" i="3"/>
  <c r="AK5" i="3"/>
  <c r="AK4" i="3"/>
  <c r="AK3" i="3"/>
  <c r="AK2" i="3"/>
  <c r="BB8" i="2" s="1"/>
  <c r="AJ48" i="3"/>
  <c r="AJ47" i="3"/>
  <c r="AJ46" i="3"/>
  <c r="AJ45" i="3"/>
  <c r="AJ44" i="3"/>
  <c r="AJ43" i="3"/>
  <c r="AJ42" i="3"/>
  <c r="AJ41" i="3"/>
  <c r="AJ40" i="3"/>
  <c r="AJ37" i="3"/>
  <c r="AJ36" i="3"/>
  <c r="AJ35" i="3"/>
  <c r="AJ34" i="3"/>
  <c r="AJ33" i="3"/>
  <c r="AJ32" i="3"/>
  <c r="AJ31" i="3"/>
  <c r="AJ30" i="3"/>
  <c r="AJ29" i="3"/>
  <c r="AJ28" i="3"/>
  <c r="AJ25" i="3"/>
  <c r="AJ24" i="3"/>
  <c r="AJ23" i="3"/>
  <c r="AJ22" i="3"/>
  <c r="AJ21" i="3"/>
  <c r="AJ20" i="3"/>
  <c r="AJ19" i="3"/>
  <c r="AJ18" i="3"/>
  <c r="AJ17" i="3"/>
  <c r="AJ16" i="3"/>
  <c r="AJ15" i="3"/>
  <c r="AJ11" i="3"/>
  <c r="AJ10" i="3"/>
  <c r="AJ9" i="3"/>
  <c r="AJ8" i="3"/>
  <c r="AJ7" i="3"/>
  <c r="AY8" i="2" s="1"/>
  <c r="AJ6" i="3"/>
  <c r="AJ5" i="3"/>
  <c r="AJ4" i="3"/>
  <c r="AZ8" i="2" s="1"/>
  <c r="AJ3" i="3"/>
  <c r="AJ2" i="3"/>
  <c r="AG2" i="3"/>
  <c r="X48" i="3"/>
  <c r="X47" i="3"/>
  <c r="X46" i="3"/>
  <c r="X45" i="3"/>
  <c r="X44" i="3"/>
  <c r="X43" i="3"/>
  <c r="X42" i="3"/>
  <c r="X41" i="3"/>
  <c r="X40" i="3"/>
  <c r="X36" i="3"/>
  <c r="X35" i="3"/>
  <c r="X34" i="3"/>
  <c r="X33" i="3"/>
  <c r="X32" i="3"/>
  <c r="X31" i="3"/>
  <c r="X30" i="3"/>
  <c r="X29" i="3"/>
  <c r="X28" i="3"/>
  <c r="X25" i="3"/>
  <c r="X24" i="3"/>
  <c r="X23" i="3"/>
  <c r="X22" i="3"/>
  <c r="X21" i="3"/>
  <c r="X20" i="3"/>
  <c r="X19" i="3"/>
  <c r="X18" i="3"/>
  <c r="X17" i="3"/>
  <c r="X16" i="3"/>
  <c r="X15" i="3"/>
  <c r="X12" i="3"/>
  <c r="X11" i="3"/>
  <c r="X10" i="3"/>
  <c r="X9" i="3"/>
  <c r="X8" i="3"/>
  <c r="X7" i="3"/>
  <c r="X6" i="3"/>
  <c r="X5" i="3"/>
  <c r="X4" i="3"/>
  <c r="BH6" i="2" s="1"/>
  <c r="X3" i="3"/>
  <c r="X2" i="3"/>
  <c r="BI6" i="2" s="1"/>
  <c r="W49" i="3"/>
  <c r="W48" i="3"/>
  <c r="W47" i="3"/>
  <c r="W46" i="3"/>
  <c r="W45" i="3"/>
  <c r="W44" i="3"/>
  <c r="W43" i="3"/>
  <c r="W42" i="3"/>
  <c r="W41" i="3"/>
  <c r="W40" i="3"/>
  <c r="W36" i="3"/>
  <c r="W35" i="3"/>
  <c r="W34" i="3"/>
  <c r="W33" i="3"/>
  <c r="W32" i="3"/>
  <c r="W31" i="3"/>
  <c r="W30" i="3"/>
  <c r="W29" i="3"/>
  <c r="W28" i="3"/>
  <c r="W24" i="3"/>
  <c r="W23" i="3"/>
  <c r="W22" i="3"/>
  <c r="W21" i="3"/>
  <c r="W20" i="3"/>
  <c r="W19" i="3"/>
  <c r="W18" i="3"/>
  <c r="W17" i="3"/>
  <c r="W16" i="3"/>
  <c r="W15" i="3"/>
  <c r="W11" i="3"/>
  <c r="W10" i="3"/>
  <c r="W9" i="3"/>
  <c r="W8" i="3"/>
  <c r="W7" i="3"/>
  <c r="W6" i="3"/>
  <c r="W5" i="3"/>
  <c r="W4" i="3"/>
  <c r="BE6" i="2" s="1"/>
  <c r="W3" i="3"/>
  <c r="W2" i="3"/>
  <c r="BF6" i="2" s="1"/>
  <c r="V49" i="3"/>
  <c r="V48" i="3"/>
  <c r="V47" i="3"/>
  <c r="V46" i="3"/>
  <c r="V45" i="3"/>
  <c r="V44" i="3"/>
  <c r="V43" i="3"/>
  <c r="V42" i="3"/>
  <c r="V41" i="3"/>
  <c r="V40" i="3"/>
  <c r="V36" i="3"/>
  <c r="V35" i="3"/>
  <c r="V34" i="3"/>
  <c r="V33" i="3"/>
  <c r="V32" i="3"/>
  <c r="V31" i="3"/>
  <c r="V30" i="3"/>
  <c r="V29" i="3"/>
  <c r="V28" i="3"/>
  <c r="V24" i="3"/>
  <c r="V23" i="3"/>
  <c r="V22" i="3"/>
  <c r="V21" i="3"/>
  <c r="V20" i="3"/>
  <c r="V19" i="3"/>
  <c r="V18" i="3"/>
  <c r="V17" i="3"/>
  <c r="V16" i="3"/>
  <c r="V15" i="3"/>
  <c r="V11" i="3"/>
  <c r="V10" i="3"/>
  <c r="V9" i="3"/>
  <c r="V8" i="3"/>
  <c r="V7" i="3"/>
  <c r="V6" i="3"/>
  <c r="V5" i="3"/>
  <c r="V4" i="3"/>
  <c r="V3" i="3"/>
  <c r="V2" i="3"/>
  <c r="AF2" i="3" s="1"/>
  <c r="U48" i="3"/>
  <c r="U47" i="3"/>
  <c r="U46" i="3"/>
  <c r="U45" i="3"/>
  <c r="U44" i="3"/>
  <c r="U43" i="3"/>
  <c r="U42" i="3"/>
  <c r="U41" i="3"/>
  <c r="U40" i="3"/>
  <c r="U37" i="3"/>
  <c r="U36" i="3"/>
  <c r="U35" i="3"/>
  <c r="U34" i="3"/>
  <c r="U33" i="3"/>
  <c r="U32" i="3"/>
  <c r="U31" i="3"/>
  <c r="U30" i="3"/>
  <c r="U29" i="3"/>
  <c r="U28" i="3"/>
  <c r="U25" i="3"/>
  <c r="U24" i="3"/>
  <c r="U23" i="3"/>
  <c r="U22" i="3"/>
  <c r="U21" i="3"/>
  <c r="U20" i="3"/>
  <c r="U19" i="3"/>
  <c r="U18" i="3"/>
  <c r="U17" i="3"/>
  <c r="U16" i="3"/>
  <c r="U15" i="3"/>
  <c r="U11" i="3"/>
  <c r="U10" i="3"/>
  <c r="U9" i="3"/>
  <c r="U8" i="3"/>
  <c r="U7" i="3"/>
  <c r="U6" i="3"/>
  <c r="U5" i="3"/>
  <c r="U4" i="3"/>
  <c r="U3" i="3"/>
  <c r="AE2" i="3" s="1"/>
  <c r="U2" i="3"/>
  <c r="AT6" i="3" s="1"/>
  <c r="BI5" i="2"/>
  <c r="S49" i="3"/>
  <c r="S48" i="3"/>
  <c r="S47" i="3"/>
  <c r="S46" i="3"/>
  <c r="S45" i="3"/>
  <c r="S44" i="3"/>
  <c r="S43" i="3"/>
  <c r="S42" i="3"/>
  <c r="S41" i="3"/>
  <c r="S40" i="3"/>
  <c r="S37" i="3"/>
  <c r="S36" i="3"/>
  <c r="S35" i="3"/>
  <c r="S34" i="3"/>
  <c r="S33" i="3"/>
  <c r="S32" i="3"/>
  <c r="S31" i="3"/>
  <c r="S30" i="3"/>
  <c r="S29" i="3"/>
  <c r="S28" i="3"/>
  <c r="S25" i="3"/>
  <c r="S24" i="3"/>
  <c r="S23" i="3"/>
  <c r="S22" i="3"/>
  <c r="S21" i="3"/>
  <c r="S20" i="3"/>
  <c r="S19" i="3"/>
  <c r="S18" i="3"/>
  <c r="S17" i="3"/>
  <c r="S16" i="3"/>
  <c r="S15" i="3"/>
  <c r="S12" i="3"/>
  <c r="S11" i="3"/>
  <c r="S10" i="3"/>
  <c r="S9" i="3"/>
  <c r="S8" i="3"/>
  <c r="S7" i="3"/>
  <c r="S6" i="3"/>
  <c r="S5" i="3"/>
  <c r="S4" i="3"/>
  <c r="S3" i="3"/>
  <c r="S2" i="3"/>
  <c r="BH5" i="2" s="1"/>
  <c r="R49" i="3"/>
  <c r="R48" i="3"/>
  <c r="R47" i="3"/>
  <c r="R46" i="3"/>
  <c r="R45" i="3"/>
  <c r="R44" i="3"/>
  <c r="R43" i="3"/>
  <c r="R42" i="3"/>
  <c r="R41" i="3"/>
  <c r="R40" i="3"/>
  <c r="R37" i="3"/>
  <c r="R36" i="3"/>
  <c r="R35" i="3"/>
  <c r="R34" i="3"/>
  <c r="R33" i="3"/>
  <c r="R32" i="3"/>
  <c r="R31" i="3"/>
  <c r="R30" i="3"/>
  <c r="R29" i="3"/>
  <c r="R28" i="3"/>
  <c r="R25" i="3"/>
  <c r="R24" i="3"/>
  <c r="R23" i="3"/>
  <c r="R22" i="3"/>
  <c r="R21" i="3"/>
  <c r="R20" i="3"/>
  <c r="R19" i="3"/>
  <c r="R18" i="3"/>
  <c r="R17" i="3"/>
  <c r="R16" i="3"/>
  <c r="R15" i="3"/>
  <c r="R11" i="3"/>
  <c r="R10" i="3"/>
  <c r="R9" i="3"/>
  <c r="R8" i="3"/>
  <c r="R7" i="3"/>
  <c r="R6" i="3"/>
  <c r="R5" i="3"/>
  <c r="R4" i="3"/>
  <c r="R3" i="3"/>
  <c r="R2" i="3"/>
  <c r="BE5" i="2" s="1"/>
  <c r="Q50" i="3"/>
  <c r="Q49" i="3"/>
  <c r="Q48" i="3"/>
  <c r="Q47" i="3"/>
  <c r="Q46" i="3"/>
  <c r="Q45" i="3"/>
  <c r="Q44" i="3"/>
  <c r="Q43" i="3"/>
  <c r="Q42" i="3"/>
  <c r="Q41" i="3"/>
  <c r="Q40" i="3"/>
  <c r="Q37" i="3"/>
  <c r="Q36" i="3"/>
  <c r="Q35" i="3"/>
  <c r="Q34" i="3"/>
  <c r="Q33" i="3"/>
  <c r="Q32" i="3"/>
  <c r="Q31" i="3"/>
  <c r="Q30" i="3"/>
  <c r="Q29" i="3"/>
  <c r="Q28" i="3"/>
  <c r="Q25" i="3"/>
  <c r="Q24" i="3"/>
  <c r="Q23" i="3"/>
  <c r="Q22" i="3"/>
  <c r="Q21" i="3"/>
  <c r="Q20" i="3"/>
  <c r="Q19" i="3"/>
  <c r="Q18" i="3"/>
  <c r="Q17" i="3"/>
  <c r="Q16" i="3"/>
  <c r="Q15" i="3"/>
  <c r="Q12" i="3"/>
  <c r="Q11" i="3"/>
  <c r="Q10" i="3"/>
  <c r="Q9" i="3"/>
  <c r="Q8" i="3"/>
  <c r="Q7" i="3"/>
  <c r="Q6" i="3"/>
  <c r="Q5" i="3"/>
  <c r="Q4" i="3"/>
  <c r="BB5" i="2" s="1"/>
  <c r="Q3" i="3"/>
  <c r="Q2" i="3"/>
  <c r="P49" i="3"/>
  <c r="P48" i="3"/>
  <c r="P47" i="3"/>
  <c r="P46" i="3"/>
  <c r="P45" i="3"/>
  <c r="P44" i="3"/>
  <c r="P43" i="3"/>
  <c r="P42" i="3"/>
  <c r="P41" i="3"/>
  <c r="P40" i="3"/>
  <c r="P37" i="3"/>
  <c r="P36" i="3"/>
  <c r="P35" i="3"/>
  <c r="P34" i="3"/>
  <c r="P33" i="3"/>
  <c r="P32" i="3"/>
  <c r="P31" i="3"/>
  <c r="P30" i="3"/>
  <c r="P29" i="3"/>
  <c r="P28" i="3"/>
  <c r="P25" i="3"/>
  <c r="P24" i="3"/>
  <c r="P23" i="3"/>
  <c r="P22" i="3"/>
  <c r="P21" i="3"/>
  <c r="P20" i="3"/>
  <c r="P19" i="3"/>
  <c r="P18" i="3"/>
  <c r="P17" i="3"/>
  <c r="P16" i="3"/>
  <c r="P15" i="3"/>
  <c r="P12" i="3"/>
  <c r="P11" i="3"/>
  <c r="P10" i="3"/>
  <c r="P9" i="3"/>
  <c r="P8" i="3"/>
  <c r="P7" i="3"/>
  <c r="P6" i="3"/>
  <c r="P5" i="3"/>
  <c r="P4" i="3"/>
  <c r="P3" i="3"/>
  <c r="AZ5" i="2" s="1"/>
  <c r="P2" i="3"/>
  <c r="BI4" i="2"/>
  <c r="N48" i="3"/>
  <c r="N47" i="3"/>
  <c r="N46" i="3"/>
  <c r="N45" i="3"/>
  <c r="N44" i="3"/>
  <c r="N43" i="3"/>
  <c r="N42" i="3"/>
  <c r="N41" i="3"/>
  <c r="N40" i="3"/>
  <c r="N36" i="3"/>
  <c r="N35" i="3"/>
  <c r="N34" i="3"/>
  <c r="N33" i="3"/>
  <c r="N32" i="3"/>
  <c r="N31" i="3"/>
  <c r="N30" i="3"/>
  <c r="N29" i="3"/>
  <c r="N28" i="3"/>
  <c r="N25" i="3"/>
  <c r="N24" i="3"/>
  <c r="N23" i="3"/>
  <c r="N22" i="3"/>
  <c r="N21" i="3"/>
  <c r="N20" i="3"/>
  <c r="N19" i="3"/>
  <c r="N18" i="3"/>
  <c r="N17" i="3"/>
  <c r="N16" i="3"/>
  <c r="N15" i="3"/>
  <c r="N12" i="3"/>
  <c r="N11" i="3"/>
  <c r="N10" i="3"/>
  <c r="N9" i="3"/>
  <c r="N8" i="3"/>
  <c r="N7" i="3"/>
  <c r="N6" i="3"/>
  <c r="N5" i="3"/>
  <c r="N4" i="3"/>
  <c r="N3" i="3"/>
  <c r="N2" i="3"/>
  <c r="BH4" i="2" s="1"/>
  <c r="M49" i="3"/>
  <c r="M48" i="3"/>
  <c r="M47" i="3"/>
  <c r="M46" i="3"/>
  <c r="M45" i="3"/>
  <c r="M44" i="3"/>
  <c r="M43" i="3"/>
  <c r="M42" i="3"/>
  <c r="M41" i="3"/>
  <c r="M40" i="3"/>
  <c r="M36" i="3"/>
  <c r="M35" i="3"/>
  <c r="M34" i="3"/>
  <c r="M33" i="3"/>
  <c r="M32" i="3"/>
  <c r="M31" i="3"/>
  <c r="M30" i="3"/>
  <c r="M29" i="3"/>
  <c r="M28" i="3"/>
  <c r="M24" i="3"/>
  <c r="M23" i="3"/>
  <c r="M22" i="3"/>
  <c r="M21" i="3"/>
  <c r="M20" i="3"/>
  <c r="M19" i="3"/>
  <c r="M18" i="3"/>
  <c r="M17" i="3"/>
  <c r="M16" i="3"/>
  <c r="M15" i="3"/>
  <c r="M11" i="3"/>
  <c r="M10" i="3"/>
  <c r="M9" i="3"/>
  <c r="M8" i="3"/>
  <c r="M7" i="3"/>
  <c r="M6" i="3"/>
  <c r="M5" i="3"/>
  <c r="M4" i="3"/>
  <c r="M3" i="3"/>
  <c r="M2" i="3"/>
  <c r="BE4" i="2" s="1"/>
  <c r="L49" i="3"/>
  <c r="L48" i="3"/>
  <c r="L47" i="3"/>
  <c r="L46" i="3"/>
  <c r="L45" i="3"/>
  <c r="L44" i="3"/>
  <c r="L43" i="3"/>
  <c r="L42" i="3"/>
  <c r="L41" i="3"/>
  <c r="L40" i="3"/>
  <c r="L36" i="3"/>
  <c r="L35" i="3"/>
  <c r="L34" i="3"/>
  <c r="L33" i="3"/>
  <c r="L32" i="3"/>
  <c r="L31" i="3"/>
  <c r="L30" i="3"/>
  <c r="L29" i="3"/>
  <c r="L28" i="3"/>
  <c r="L24" i="3"/>
  <c r="L23" i="3"/>
  <c r="L22" i="3"/>
  <c r="L21" i="3"/>
  <c r="L20" i="3"/>
  <c r="L19" i="3"/>
  <c r="L18" i="3"/>
  <c r="L17" i="3"/>
  <c r="L16" i="3"/>
  <c r="L15" i="3"/>
  <c r="L11" i="3"/>
  <c r="L10" i="3"/>
  <c r="L9" i="3"/>
  <c r="L8" i="3"/>
  <c r="L7" i="3"/>
  <c r="L6" i="3"/>
  <c r="L5" i="3"/>
  <c r="L4" i="3"/>
  <c r="L3" i="3"/>
  <c r="L2" i="3"/>
  <c r="BB4" i="2" s="1"/>
  <c r="K48" i="3"/>
  <c r="K47" i="3"/>
  <c r="K46" i="3"/>
  <c r="K45" i="3"/>
  <c r="K44" i="3"/>
  <c r="K43" i="3"/>
  <c r="K42" i="3"/>
  <c r="K41" i="3"/>
  <c r="K40" i="3"/>
  <c r="K37" i="3"/>
  <c r="K36" i="3"/>
  <c r="K35" i="3"/>
  <c r="K34" i="3"/>
  <c r="K33" i="3"/>
  <c r="K32" i="3"/>
  <c r="K31" i="3"/>
  <c r="K30" i="3"/>
  <c r="K29" i="3"/>
  <c r="K28" i="3"/>
  <c r="K25" i="3"/>
  <c r="K24" i="3"/>
  <c r="K23" i="3"/>
  <c r="K22" i="3"/>
  <c r="K21" i="3"/>
  <c r="K20" i="3"/>
  <c r="K19" i="3"/>
  <c r="K18" i="3"/>
  <c r="K17" i="3"/>
  <c r="K16" i="3"/>
  <c r="K15" i="3"/>
  <c r="K11" i="3"/>
  <c r="K10" i="3"/>
  <c r="K9" i="3"/>
  <c r="K8" i="3"/>
  <c r="K7" i="3"/>
  <c r="AY4" i="2" s="1"/>
  <c r="K6" i="3"/>
  <c r="K5" i="3"/>
  <c r="K4" i="3"/>
  <c r="AZ4" i="2" s="1"/>
  <c r="K3" i="3"/>
  <c r="K2" i="3"/>
  <c r="BI3" i="2"/>
  <c r="BH3" i="2"/>
  <c r="BF3" i="2"/>
  <c r="BE3" i="2"/>
  <c r="BC3" i="2"/>
  <c r="BB3" i="2"/>
  <c r="AZ3" i="2"/>
  <c r="AY3" i="2"/>
  <c r="BI2" i="2"/>
  <c r="BH2" i="2"/>
  <c r="BF2" i="2"/>
  <c r="BE2" i="2"/>
  <c r="BC2" i="2"/>
  <c r="BB2" i="2"/>
  <c r="AZ2" i="2"/>
  <c r="AY2" i="2"/>
  <c r="BP5" i="2"/>
  <c r="BQ5" i="2"/>
  <c r="BP6" i="2"/>
  <c r="BQ6" i="2"/>
  <c r="BP50" i="3"/>
  <c r="BP49" i="3"/>
  <c r="BM49" i="3"/>
  <c r="BG49" i="3"/>
  <c r="BF49" i="3"/>
  <c r="AB49" i="3"/>
  <c r="AQ49" i="3" s="1"/>
  <c r="AA49" i="3"/>
  <c r="AP49" i="3" s="1"/>
  <c r="BP48" i="3"/>
  <c r="BO48" i="3"/>
  <c r="BM48" i="3"/>
  <c r="BL48" i="3"/>
  <c r="BG48" i="3"/>
  <c r="BF48" i="3"/>
  <c r="AC48" i="3"/>
  <c r="AR48" i="3" s="1"/>
  <c r="AB48" i="3"/>
  <c r="AQ48" i="3" s="1"/>
  <c r="AA48" i="3"/>
  <c r="AP48" i="3" s="1"/>
  <c r="Z48" i="3"/>
  <c r="AO48" i="3" s="1"/>
  <c r="BP47" i="3"/>
  <c r="BO47" i="3"/>
  <c r="BM47" i="3"/>
  <c r="BL47" i="3"/>
  <c r="BG47" i="3"/>
  <c r="BF47" i="3"/>
  <c r="AC47" i="3"/>
  <c r="AR47" i="3" s="1"/>
  <c r="AB47" i="3"/>
  <c r="AQ47" i="3" s="1"/>
  <c r="AA47" i="3"/>
  <c r="AP47" i="3" s="1"/>
  <c r="Z47" i="3"/>
  <c r="AO47" i="3" s="1"/>
  <c r="BP46" i="3"/>
  <c r="BO46" i="3"/>
  <c r="BM46" i="3"/>
  <c r="BL46" i="3"/>
  <c r="BG46" i="3"/>
  <c r="BF46" i="3"/>
  <c r="AC46" i="3"/>
  <c r="AR46" i="3" s="1"/>
  <c r="AB46" i="3"/>
  <c r="AQ46" i="3" s="1"/>
  <c r="AA46" i="3"/>
  <c r="AP46" i="3" s="1"/>
  <c r="Z46" i="3"/>
  <c r="AO46" i="3" s="1"/>
  <c r="BP45" i="3"/>
  <c r="BO45" i="3"/>
  <c r="BM45" i="3"/>
  <c r="BL45" i="3"/>
  <c r="BG45" i="3"/>
  <c r="BF45" i="3"/>
  <c r="AC45" i="3"/>
  <c r="AR45" i="3" s="1"/>
  <c r="AB45" i="3"/>
  <c r="AQ45" i="3" s="1"/>
  <c r="AA45" i="3"/>
  <c r="AP45" i="3" s="1"/>
  <c r="Z45" i="3"/>
  <c r="AO45" i="3" s="1"/>
  <c r="BP44" i="3"/>
  <c r="BO44" i="3"/>
  <c r="BM44" i="3"/>
  <c r="BL44" i="3"/>
  <c r="BG44" i="3"/>
  <c r="BF44" i="3"/>
  <c r="AC44" i="3"/>
  <c r="AR44" i="3" s="1"/>
  <c r="AB44" i="3"/>
  <c r="AQ44" i="3" s="1"/>
  <c r="AA44" i="3"/>
  <c r="AP44" i="3" s="1"/>
  <c r="Z44" i="3"/>
  <c r="AO44" i="3" s="1"/>
  <c r="BP43" i="3"/>
  <c r="BO43" i="3"/>
  <c r="BM43" i="3"/>
  <c r="BL43" i="3"/>
  <c r="BG43" i="3"/>
  <c r="BF43" i="3"/>
  <c r="AC43" i="3"/>
  <c r="AR43" i="3" s="1"/>
  <c r="AB43" i="3"/>
  <c r="AQ43" i="3" s="1"/>
  <c r="AA43" i="3"/>
  <c r="AP43" i="3" s="1"/>
  <c r="Z43" i="3"/>
  <c r="AO43" i="3" s="1"/>
  <c r="BP42" i="3"/>
  <c r="BO42" i="3"/>
  <c r="BM42" i="3"/>
  <c r="BL42" i="3"/>
  <c r="BG42" i="3"/>
  <c r="BF42" i="3"/>
  <c r="AC42" i="3"/>
  <c r="AR42" i="3" s="1"/>
  <c r="AB42" i="3"/>
  <c r="AQ42" i="3" s="1"/>
  <c r="AA42" i="3"/>
  <c r="AP42" i="3" s="1"/>
  <c r="Z42" i="3"/>
  <c r="AO42" i="3" s="1"/>
  <c r="BP41" i="3"/>
  <c r="BO41" i="3"/>
  <c r="BM41" i="3"/>
  <c r="BL41" i="3"/>
  <c r="BG41" i="3"/>
  <c r="BF41" i="3"/>
  <c r="AC41" i="3"/>
  <c r="AR41" i="3" s="1"/>
  <c r="AB41" i="3"/>
  <c r="AQ41" i="3" s="1"/>
  <c r="AA41" i="3"/>
  <c r="AP41" i="3" s="1"/>
  <c r="Z41" i="3"/>
  <c r="AO41" i="3" s="1"/>
  <c r="BP40" i="3"/>
  <c r="BO40" i="3"/>
  <c r="BM40" i="3"/>
  <c r="BL40" i="3"/>
  <c r="BG40" i="3"/>
  <c r="BF40" i="3"/>
  <c r="AC40" i="3"/>
  <c r="AR40" i="3" s="1"/>
  <c r="AB40" i="3"/>
  <c r="AQ40" i="3" s="1"/>
  <c r="AA40" i="3"/>
  <c r="AP40" i="3" s="1"/>
  <c r="Z40" i="3"/>
  <c r="AO40" i="3" s="1"/>
  <c r="BO37" i="3"/>
  <c r="BL37" i="3"/>
  <c r="BG37" i="3"/>
  <c r="BF37" i="3"/>
  <c r="Z37" i="3"/>
  <c r="AO37" i="3" s="1"/>
  <c r="BP36" i="3"/>
  <c r="BO36" i="3"/>
  <c r="BM36" i="3"/>
  <c r="BL36" i="3"/>
  <c r="BG36" i="3"/>
  <c r="BF36" i="3"/>
  <c r="AC36" i="3"/>
  <c r="AR36" i="3" s="1"/>
  <c r="AB36" i="3"/>
  <c r="AQ36" i="3" s="1"/>
  <c r="AA36" i="3"/>
  <c r="AP36" i="3" s="1"/>
  <c r="Z36" i="3"/>
  <c r="AO36" i="3" s="1"/>
  <c r="BP35" i="3"/>
  <c r="BO35" i="3"/>
  <c r="BM35" i="3"/>
  <c r="BL35" i="3"/>
  <c r="BG35" i="3"/>
  <c r="BF35" i="3"/>
  <c r="AC35" i="3"/>
  <c r="AR35" i="3" s="1"/>
  <c r="AB35" i="3"/>
  <c r="AQ35" i="3" s="1"/>
  <c r="AA35" i="3"/>
  <c r="AP35" i="3" s="1"/>
  <c r="Z35" i="3"/>
  <c r="AO35" i="3" s="1"/>
  <c r="BP34" i="3"/>
  <c r="BO34" i="3"/>
  <c r="BM34" i="3"/>
  <c r="BL34" i="3"/>
  <c r="BG34" i="3"/>
  <c r="BF34" i="3"/>
  <c r="AC34" i="3"/>
  <c r="AR34" i="3" s="1"/>
  <c r="AB34" i="3"/>
  <c r="AQ34" i="3" s="1"/>
  <c r="AA34" i="3"/>
  <c r="AP34" i="3" s="1"/>
  <c r="Z34" i="3"/>
  <c r="AO34" i="3" s="1"/>
  <c r="BP33" i="3"/>
  <c r="BO33" i="3"/>
  <c r="BM33" i="3"/>
  <c r="BL33" i="3"/>
  <c r="BG33" i="3"/>
  <c r="BF33" i="3"/>
  <c r="AC33" i="3"/>
  <c r="AR33" i="3" s="1"/>
  <c r="AB33" i="3"/>
  <c r="AQ33" i="3" s="1"/>
  <c r="AA33" i="3"/>
  <c r="AP33" i="3" s="1"/>
  <c r="Z33" i="3"/>
  <c r="AO33" i="3" s="1"/>
  <c r="BP32" i="3"/>
  <c r="BO32" i="3"/>
  <c r="BM32" i="3"/>
  <c r="BL32" i="3"/>
  <c r="BG32" i="3"/>
  <c r="BF32" i="3"/>
  <c r="AC32" i="3"/>
  <c r="AR32" i="3" s="1"/>
  <c r="AB32" i="3"/>
  <c r="AQ32" i="3" s="1"/>
  <c r="AA32" i="3"/>
  <c r="AP32" i="3" s="1"/>
  <c r="Z32" i="3"/>
  <c r="AO32" i="3" s="1"/>
  <c r="BP31" i="3"/>
  <c r="BO31" i="3"/>
  <c r="BM31" i="3"/>
  <c r="BL31" i="3"/>
  <c r="BG31" i="3"/>
  <c r="BF31" i="3"/>
  <c r="AC31" i="3"/>
  <c r="AR31" i="3" s="1"/>
  <c r="AB31" i="3"/>
  <c r="AQ31" i="3" s="1"/>
  <c r="AA31" i="3"/>
  <c r="AP31" i="3" s="1"/>
  <c r="Z31" i="3"/>
  <c r="AO31" i="3" s="1"/>
  <c r="BP30" i="3"/>
  <c r="BO30" i="3"/>
  <c r="BM30" i="3"/>
  <c r="BL30" i="3"/>
  <c r="BG30" i="3"/>
  <c r="BF30" i="3"/>
  <c r="AC30" i="3"/>
  <c r="AR30" i="3" s="1"/>
  <c r="AB30" i="3"/>
  <c r="AQ30" i="3" s="1"/>
  <c r="AA30" i="3"/>
  <c r="AP30" i="3" s="1"/>
  <c r="Z30" i="3"/>
  <c r="AO30" i="3" s="1"/>
  <c r="BP29" i="3"/>
  <c r="BO29" i="3"/>
  <c r="BM29" i="3"/>
  <c r="BL29" i="3"/>
  <c r="BG29" i="3"/>
  <c r="BF29" i="3"/>
  <c r="AC29" i="3"/>
  <c r="AR29" i="3" s="1"/>
  <c r="AB29" i="3"/>
  <c r="AQ29" i="3" s="1"/>
  <c r="AA29" i="3"/>
  <c r="AP29" i="3" s="1"/>
  <c r="Z29" i="3"/>
  <c r="AO29" i="3" s="1"/>
  <c r="BP28" i="3"/>
  <c r="BO28" i="3"/>
  <c r="BM28" i="3"/>
  <c r="BL28" i="3"/>
  <c r="BG28" i="3"/>
  <c r="BF28" i="3"/>
  <c r="AC28" i="3"/>
  <c r="AR28" i="3" s="1"/>
  <c r="AB28" i="3"/>
  <c r="AQ28" i="3" s="1"/>
  <c r="AA28" i="3"/>
  <c r="AP28" i="3" s="1"/>
  <c r="Z28" i="3"/>
  <c r="AO28" i="3" s="1"/>
  <c r="BO26" i="3"/>
  <c r="BO25" i="3"/>
  <c r="BL25" i="3"/>
  <c r="BG25" i="3"/>
  <c r="BF25" i="3"/>
  <c r="AC25" i="3"/>
  <c r="AR25" i="3" s="1"/>
  <c r="Z25" i="3"/>
  <c r="AO25" i="3" s="1"/>
  <c r="BP24" i="3"/>
  <c r="BO24" i="3"/>
  <c r="BM24" i="3"/>
  <c r="BL24" i="3"/>
  <c r="BG24" i="3"/>
  <c r="BF24" i="3"/>
  <c r="AC24" i="3"/>
  <c r="AR24" i="3" s="1"/>
  <c r="AB24" i="3"/>
  <c r="AQ24" i="3" s="1"/>
  <c r="AA24" i="3"/>
  <c r="AP24" i="3" s="1"/>
  <c r="Z24" i="3"/>
  <c r="AO24" i="3" s="1"/>
  <c r="BP23" i="3"/>
  <c r="BO23" i="3"/>
  <c r="BM23" i="3"/>
  <c r="BL23" i="3"/>
  <c r="BG23" i="3"/>
  <c r="BF23" i="3"/>
  <c r="AC23" i="3"/>
  <c r="AR23" i="3" s="1"/>
  <c r="AB23" i="3"/>
  <c r="AQ23" i="3" s="1"/>
  <c r="AA23" i="3"/>
  <c r="AP23" i="3" s="1"/>
  <c r="Z23" i="3"/>
  <c r="AO23" i="3" s="1"/>
  <c r="BP22" i="3"/>
  <c r="BO22" i="3"/>
  <c r="BM22" i="3"/>
  <c r="BL22" i="3"/>
  <c r="BG22" i="3"/>
  <c r="BF22" i="3"/>
  <c r="AC22" i="3"/>
  <c r="AR22" i="3" s="1"/>
  <c r="AB22" i="3"/>
  <c r="AQ22" i="3" s="1"/>
  <c r="AA22" i="3"/>
  <c r="AP22" i="3" s="1"/>
  <c r="Z22" i="3"/>
  <c r="AO22" i="3" s="1"/>
  <c r="BP21" i="3"/>
  <c r="BO21" i="3"/>
  <c r="BM21" i="3"/>
  <c r="BL21" i="3"/>
  <c r="BG21" i="3"/>
  <c r="BF21" i="3"/>
  <c r="AC21" i="3"/>
  <c r="AR21" i="3" s="1"/>
  <c r="AB21" i="3"/>
  <c r="AQ21" i="3" s="1"/>
  <c r="AA21" i="3"/>
  <c r="AP21" i="3" s="1"/>
  <c r="Z21" i="3"/>
  <c r="AO21" i="3" s="1"/>
  <c r="BP20" i="3"/>
  <c r="BO20" i="3"/>
  <c r="BM20" i="3"/>
  <c r="BL20" i="3"/>
  <c r="BG20" i="3"/>
  <c r="BF20" i="3"/>
  <c r="AC20" i="3"/>
  <c r="AR20" i="3" s="1"/>
  <c r="AB20" i="3"/>
  <c r="AQ20" i="3" s="1"/>
  <c r="AA20" i="3"/>
  <c r="AP20" i="3" s="1"/>
  <c r="Z20" i="3"/>
  <c r="AO20" i="3" s="1"/>
  <c r="BP19" i="3"/>
  <c r="BO19" i="3"/>
  <c r="BM19" i="3"/>
  <c r="BL19" i="3"/>
  <c r="BG19" i="3"/>
  <c r="BF19" i="3"/>
  <c r="AC19" i="3"/>
  <c r="AR19" i="3" s="1"/>
  <c r="AB19" i="3"/>
  <c r="AQ19" i="3" s="1"/>
  <c r="AA19" i="3"/>
  <c r="AP19" i="3" s="1"/>
  <c r="Z19" i="3"/>
  <c r="AO19" i="3" s="1"/>
  <c r="BP18" i="3"/>
  <c r="BO18" i="3"/>
  <c r="BM18" i="3"/>
  <c r="BL18" i="3"/>
  <c r="BG18" i="3"/>
  <c r="BF18" i="3"/>
  <c r="AC18" i="3"/>
  <c r="AR18" i="3" s="1"/>
  <c r="AB18" i="3"/>
  <c r="AQ18" i="3" s="1"/>
  <c r="AA18" i="3"/>
  <c r="AP18" i="3" s="1"/>
  <c r="Z18" i="3"/>
  <c r="AO18" i="3" s="1"/>
  <c r="BP17" i="3"/>
  <c r="BO17" i="3"/>
  <c r="BM17" i="3"/>
  <c r="BL17" i="3"/>
  <c r="BG17" i="3"/>
  <c r="BF17" i="3"/>
  <c r="AC17" i="3"/>
  <c r="AR17" i="3" s="1"/>
  <c r="AB17" i="3"/>
  <c r="AQ17" i="3" s="1"/>
  <c r="AA17" i="3"/>
  <c r="AP17" i="3" s="1"/>
  <c r="Z17" i="3"/>
  <c r="AO17" i="3" s="1"/>
  <c r="BP16" i="3"/>
  <c r="BO16" i="3"/>
  <c r="BM16" i="3"/>
  <c r="BL16" i="3"/>
  <c r="BG16" i="3"/>
  <c r="BF16" i="3"/>
  <c r="AC16" i="3"/>
  <c r="AR16" i="3" s="1"/>
  <c r="AB16" i="3"/>
  <c r="AQ16" i="3" s="1"/>
  <c r="AA16" i="3"/>
  <c r="AP16" i="3" s="1"/>
  <c r="Z16" i="3"/>
  <c r="AO16" i="3" s="1"/>
  <c r="BP15" i="3"/>
  <c r="BO15" i="3"/>
  <c r="BM15" i="3"/>
  <c r="BL15" i="3"/>
  <c r="BG15" i="3"/>
  <c r="BF15" i="3"/>
  <c r="AC15" i="3"/>
  <c r="AR15" i="3" s="1"/>
  <c r="AB15" i="3"/>
  <c r="AQ15" i="3" s="1"/>
  <c r="AA15" i="3"/>
  <c r="AP15" i="3" s="1"/>
  <c r="Z15" i="3"/>
  <c r="AO15" i="3" s="1"/>
  <c r="BP12" i="3"/>
  <c r="BO12" i="3"/>
  <c r="BG12" i="3"/>
  <c r="BF12" i="3"/>
  <c r="AC12" i="3"/>
  <c r="AR12" i="3" s="1"/>
  <c r="BP11" i="3"/>
  <c r="BO11" i="3"/>
  <c r="BM11" i="3"/>
  <c r="BL11" i="3"/>
  <c r="BG11" i="3"/>
  <c r="BF11" i="3"/>
  <c r="AC11" i="3"/>
  <c r="AR11" i="3" s="1"/>
  <c r="AB11" i="3"/>
  <c r="AQ11" i="3" s="1"/>
  <c r="AA11" i="3"/>
  <c r="AP11" i="3" s="1"/>
  <c r="Z11" i="3"/>
  <c r="AO11" i="3" s="1"/>
  <c r="BP10" i="3"/>
  <c r="BO10" i="3"/>
  <c r="BM10" i="3"/>
  <c r="BL10" i="3"/>
  <c r="BG10" i="3"/>
  <c r="BF10" i="3"/>
  <c r="AC10" i="3"/>
  <c r="AR10" i="3" s="1"/>
  <c r="AB10" i="3"/>
  <c r="AQ10" i="3" s="1"/>
  <c r="AA10" i="3"/>
  <c r="AP10" i="3" s="1"/>
  <c r="Z10" i="3"/>
  <c r="AO10" i="3" s="1"/>
  <c r="BP9" i="3"/>
  <c r="BO9" i="3"/>
  <c r="BM9" i="3"/>
  <c r="BL9" i="3"/>
  <c r="BG9" i="3"/>
  <c r="BF9" i="3"/>
  <c r="AC9" i="3"/>
  <c r="AR9" i="3" s="1"/>
  <c r="AB9" i="3"/>
  <c r="AQ9" i="3" s="1"/>
  <c r="AA9" i="3"/>
  <c r="AP9" i="3" s="1"/>
  <c r="Z9" i="3"/>
  <c r="AO9" i="3" s="1"/>
  <c r="BP8" i="3"/>
  <c r="BO8" i="3"/>
  <c r="BM8" i="3"/>
  <c r="BL8" i="3"/>
  <c r="BG8" i="3"/>
  <c r="BF8" i="3"/>
  <c r="AC8" i="3"/>
  <c r="AR8" i="3" s="1"/>
  <c r="AB8" i="3"/>
  <c r="AQ8" i="3" s="1"/>
  <c r="AA8" i="3"/>
  <c r="AP8" i="3" s="1"/>
  <c r="Z8" i="3"/>
  <c r="AO8" i="3" s="1"/>
  <c r="BP7" i="3"/>
  <c r="BO7" i="3"/>
  <c r="BQ14" i="2" s="1"/>
  <c r="BM7" i="3"/>
  <c r="BQ9" i="2" s="1"/>
  <c r="BL7" i="3"/>
  <c r="BG7" i="3"/>
  <c r="BF7" i="3"/>
  <c r="AC7" i="3"/>
  <c r="AR7" i="3" s="1"/>
  <c r="AB7" i="3"/>
  <c r="AQ7" i="3" s="1"/>
  <c r="AA7" i="3"/>
  <c r="AP7" i="3" s="1"/>
  <c r="Z7" i="3"/>
  <c r="AO7" i="3" s="1"/>
  <c r="BP6" i="3"/>
  <c r="BO6" i="3"/>
  <c r="BM6" i="3"/>
  <c r="BL6" i="3"/>
  <c r="BG6" i="3"/>
  <c r="BF6" i="3"/>
  <c r="AC6" i="3"/>
  <c r="AR6" i="3" s="1"/>
  <c r="AB6" i="3"/>
  <c r="AQ6" i="3" s="1"/>
  <c r="AA6" i="3"/>
  <c r="AP6" i="3" s="1"/>
  <c r="Z6" i="3"/>
  <c r="AO6" i="3" s="1"/>
  <c r="BP5" i="3"/>
  <c r="BO5" i="3"/>
  <c r="BM5" i="3"/>
  <c r="BL5" i="3"/>
  <c r="BG5" i="3"/>
  <c r="BF5" i="3"/>
  <c r="AC5" i="3"/>
  <c r="AR5" i="3" s="1"/>
  <c r="AB5" i="3"/>
  <c r="AQ5" i="3" s="1"/>
  <c r="AA5" i="3"/>
  <c r="AP5" i="3" s="1"/>
  <c r="Z5" i="3"/>
  <c r="AO5" i="3" s="1"/>
  <c r="BP4" i="3"/>
  <c r="BO4" i="3"/>
  <c r="BM4" i="3"/>
  <c r="BL4" i="3"/>
  <c r="BG4" i="3"/>
  <c r="BF4" i="3"/>
  <c r="AC4" i="3"/>
  <c r="AR4" i="3" s="1"/>
  <c r="AB4" i="3"/>
  <c r="AQ4" i="3" s="1"/>
  <c r="AA4" i="3"/>
  <c r="AP4" i="3" s="1"/>
  <c r="Z4" i="3"/>
  <c r="AO4" i="3" s="1"/>
  <c r="BP3" i="3"/>
  <c r="BO3" i="3"/>
  <c r="BM3" i="3"/>
  <c r="BL3" i="3"/>
  <c r="BG3" i="3"/>
  <c r="BF3" i="3"/>
  <c r="AC3" i="3"/>
  <c r="AR3" i="3" s="1"/>
  <c r="AB3" i="3"/>
  <c r="AQ3" i="3" s="1"/>
  <c r="AA3" i="3"/>
  <c r="AP3" i="3" s="1"/>
  <c r="Z3" i="3"/>
  <c r="AZ7" i="2" s="1"/>
  <c r="BP2" i="3"/>
  <c r="BP15" i="2" s="1"/>
  <c r="BO2" i="3"/>
  <c r="BP14" i="2" s="1"/>
  <c r="BM2" i="3"/>
  <c r="BP9" i="2" s="1"/>
  <c r="BL2" i="3"/>
  <c r="BP8" i="2" s="1"/>
  <c r="BG2" i="3"/>
  <c r="BP3" i="2" s="1"/>
  <c r="BF2" i="3"/>
  <c r="BP2" i="2" s="1"/>
  <c r="AC2" i="3"/>
  <c r="AR2" i="3" s="1"/>
  <c r="AB2" i="3"/>
  <c r="BE7" i="2" s="1"/>
  <c r="AA2" i="3"/>
  <c r="AP2" i="3" s="1"/>
  <c r="Z2" i="3"/>
  <c r="AY7" i="2" s="1"/>
  <c r="BZ2" i="2" l="1"/>
  <c r="CM3" i="2"/>
  <c r="AF4" i="4"/>
  <c r="AG2" i="2"/>
  <c r="AG4" i="2"/>
  <c r="AM3" i="2"/>
  <c r="AY5" i="2"/>
  <c r="AO3" i="2"/>
  <c r="AT4" i="3"/>
  <c r="AT2" i="3" s="1"/>
  <c r="X3" i="2"/>
  <c r="BC6" i="2"/>
  <c r="AZ10" i="2"/>
  <c r="AR3" i="2"/>
  <c r="BH7" i="2"/>
  <c r="BB6" i="2"/>
  <c r="AQ2" i="3"/>
  <c r="AA3" i="2"/>
  <c r="BF7" i="2"/>
  <c r="BQ8" i="2"/>
  <c r="AZ6" i="2"/>
  <c r="BI11" i="2"/>
  <c r="CH2" i="2"/>
  <c r="CH4" i="2"/>
  <c r="CU3" i="2"/>
  <c r="AK2" i="4"/>
  <c r="AO2" i="3"/>
  <c r="AY6" i="2"/>
  <c r="AO3" i="3"/>
  <c r="AD3" i="2"/>
  <c r="BI7" i="2"/>
  <c r="BC7" i="2"/>
  <c r="BQ15" i="2"/>
  <c r="BF11" i="2"/>
  <c r="BY3" i="2"/>
  <c r="CL4" i="2"/>
  <c r="BB7" i="2"/>
  <c r="AO4" i="2"/>
  <c r="AH2" i="3"/>
  <c r="BM2" i="4"/>
  <c r="X2" i="2"/>
  <c r="X4" i="2"/>
  <c r="BQ3" i="2"/>
  <c r="BF4" i="2"/>
  <c r="BF5" i="2"/>
  <c r="BF8" i="2"/>
  <c r="AZ11" i="2"/>
  <c r="CE3" i="2"/>
  <c r="CR2" i="2"/>
  <c r="CR4" i="2"/>
  <c r="AR2" i="2"/>
  <c r="AR4" i="2"/>
  <c r="AA2" i="2"/>
  <c r="AA4" i="2"/>
  <c r="BQ12" i="2"/>
  <c r="BQ2" i="2"/>
  <c r="BC4" i="2"/>
  <c r="BC5" i="2"/>
  <c r="BC8" i="2"/>
  <c r="BI10" i="2"/>
  <c r="CH3" i="2"/>
  <c r="CU2" i="2"/>
  <c r="CU4" i="2"/>
  <c r="AU2" i="2"/>
  <c r="AU4" i="2"/>
  <c r="AD2" i="2"/>
  <c r="AD4" i="2"/>
  <c r="BQ11" i="2"/>
  <c r="BM2" i="2" l="1"/>
  <c r="BL2" i="2"/>
</calcChain>
</file>

<file path=xl/sharedStrings.xml><?xml version="1.0" encoding="utf-8"?>
<sst xmlns="http://schemas.openxmlformats.org/spreadsheetml/2006/main" count="921" uniqueCount="318">
  <si>
    <t>fr.X</t>
  </si>
  <si>
    <t>fr.Y</t>
  </si>
  <si>
    <t>fl.X</t>
  </si>
  <si>
    <t>fl.Y</t>
  </si>
  <si>
    <t>rr.X</t>
  </si>
  <si>
    <t>rr.Y</t>
  </si>
  <si>
    <t>rl.X</t>
  </si>
  <si>
    <t>rl.Y</t>
  </si>
  <si>
    <t>start/stop.X</t>
  </si>
  <si>
    <t>start/stop.Y</t>
  </si>
  <si>
    <t>drr.X</t>
  </si>
  <si>
    <t>drr.Y</t>
  </si>
  <si>
    <t>drl.X</t>
  </si>
  <si>
    <t>drl.Y</t>
  </si>
  <si>
    <t>IC FR X</t>
  </si>
  <si>
    <t>IC FR Y</t>
  </si>
  <si>
    <t>IC FL X</t>
  </si>
  <si>
    <t>IC FL Y</t>
  </si>
  <si>
    <t>IC RR X</t>
  </si>
  <si>
    <t>IC RR Y</t>
  </si>
  <si>
    <t>IC RL X</t>
  </si>
  <si>
    <t>IC RL Y</t>
  </si>
  <si>
    <t>STOP</t>
  </si>
  <si>
    <t>FR StrideLen(cm)</t>
  </si>
  <si>
    <t>FL StrideLen(cm)</t>
  </si>
  <si>
    <t>RR StrideLen(cm)</t>
  </si>
  <si>
    <t>RL StrideLen(cm)</t>
  </si>
  <si>
    <t>Front Trk Width(cm)</t>
  </si>
  <si>
    <t>Rear Trk Width(cm)</t>
  </si>
  <si>
    <t>Track Width</t>
  </si>
  <si>
    <t>AVG</t>
  </si>
  <si>
    <t>SD</t>
  </si>
  <si>
    <t>Front (cm)</t>
  </si>
  <si>
    <t>Rear (cm)</t>
  </si>
  <si>
    <t>Front Lat Move(cm)</t>
  </si>
  <si>
    <t>Rear Lat Move(cm)</t>
  </si>
  <si>
    <t>Lateral Movement</t>
  </si>
  <si>
    <t>Right Ft Base(cm)</t>
  </si>
  <si>
    <t>Left Ft Base(cm)</t>
  </si>
  <si>
    <t>Foot Base</t>
  </si>
  <si>
    <t>Right (cm)</t>
  </si>
  <si>
    <t>Left (cm)</t>
  </si>
  <si>
    <t>Diag Dist FRRL(cm)</t>
  </si>
  <si>
    <t>Diag Dist FLRR(cm)</t>
  </si>
  <si>
    <t>Diagonal Distance</t>
  </si>
  <si>
    <t>FRRL (cm)</t>
  </si>
  <si>
    <t>FLRR (cm)</t>
  </si>
  <si>
    <t>FR SW</t>
  </si>
  <si>
    <t>FRFL SW overlap</t>
  </si>
  <si>
    <t>FRRR SW overlap</t>
  </si>
  <si>
    <t>FRRL SW overlap</t>
  </si>
  <si>
    <t>FL SW</t>
  </si>
  <si>
    <t>FLFR SW overlap</t>
  </si>
  <si>
    <t>FLRR SW overlap</t>
  </si>
  <si>
    <t>FLRL SW overlap</t>
  </si>
  <si>
    <t>RR SW</t>
  </si>
  <si>
    <t>RRFR SW overlap</t>
  </si>
  <si>
    <t>RRFL SW overlap</t>
  </si>
  <si>
    <t>RRRL SW overlap</t>
  </si>
  <si>
    <t>RL SW</t>
  </si>
  <si>
    <t>RLFR SW overlap</t>
  </si>
  <si>
    <t>RLFL SW overlap</t>
  </si>
  <si>
    <t>RLRR SW overlap</t>
  </si>
  <si>
    <t>FR ST</t>
  </si>
  <si>
    <t>FRFL ST overlap</t>
  </si>
  <si>
    <t>FRRR ST overlap</t>
  </si>
  <si>
    <t>FRRL ST overlap</t>
  </si>
  <si>
    <t>FL ST</t>
  </si>
  <si>
    <t>FLFR ST overlap</t>
  </si>
  <si>
    <t>FLRR ST overlap</t>
  </si>
  <si>
    <t>FLRL ST overlap</t>
  </si>
  <si>
    <t>RR ST</t>
  </si>
  <si>
    <t>RRFR ST overlap</t>
  </si>
  <si>
    <t>RRFL ST overlap</t>
  </si>
  <si>
    <t>RRRL ST overlap</t>
  </si>
  <si>
    <t>RL ST</t>
  </si>
  <si>
    <t>RLFR ST overlap</t>
  </si>
  <si>
    <t>RLFL ST overlap</t>
  </si>
  <si>
    <t>RLRR ST overlap</t>
  </si>
  <si>
    <t>FR Swing Time(s)</t>
  </si>
  <si>
    <t>FL Swing Time(s)</t>
  </si>
  <si>
    <t>RR Swing Time(s)</t>
  </si>
  <si>
    <t>RL Swing Time(s)</t>
  </si>
  <si>
    <t>FR Stance Time(s)</t>
  </si>
  <si>
    <t>FL Stance Time(s)</t>
  </si>
  <si>
    <t>RR Stance Time(s)</t>
  </si>
  <si>
    <t>RL Stance Time(s)</t>
  </si>
  <si>
    <t>FR Stride Time(s)</t>
  </si>
  <si>
    <t>FL Stride Time(s)</t>
  </si>
  <si>
    <t>RR Stride Time(s)</t>
  </si>
  <si>
    <t>RL Stride Time(s)</t>
  </si>
  <si>
    <t>FR Swing %</t>
  </si>
  <si>
    <t>FL Swing %</t>
  </si>
  <si>
    <t>RR Swing %</t>
  </si>
  <si>
    <t>RL Swing %</t>
  </si>
  <si>
    <t>FR Stance %</t>
  </si>
  <si>
    <t>FL Stance %</t>
  </si>
  <si>
    <t>RR Stance %</t>
  </si>
  <si>
    <t>RL Stance %</t>
  </si>
  <si>
    <t>FR = Front Right</t>
  </si>
  <si>
    <t>FL = Front Left</t>
  </si>
  <si>
    <t>RR = Rear Right</t>
  </si>
  <si>
    <t>RL = Rear Left</t>
  </si>
  <si>
    <t>FR Stance Frames</t>
  </si>
  <si>
    <t>FL Stance Frames</t>
  </si>
  <si>
    <t>RR Stance Frames</t>
  </si>
  <si>
    <t>RL Stance Frames</t>
  </si>
  <si>
    <t>FR Swing Frames</t>
  </si>
  <si>
    <t>FL Swing Frames</t>
  </si>
  <si>
    <t>RR Swing Frames</t>
  </si>
  <si>
    <t>RL Swing Frames</t>
  </si>
  <si>
    <t>Dorsal</t>
  </si>
  <si>
    <t>FR Swing Time (s)</t>
  </si>
  <si>
    <t>FL Swing Time (s)</t>
  </si>
  <si>
    <t>RR Swing Time (s)</t>
  </si>
  <si>
    <t>RL Swing Time (s)</t>
  </si>
  <si>
    <t>FR Stance Time (s)</t>
  </si>
  <si>
    <t>FL Stance Time (s)</t>
  </si>
  <si>
    <t>RR Stance Time (s)</t>
  </si>
  <si>
    <t>RL Stance Time (s)</t>
  </si>
  <si>
    <t>FR Stride Time (s)</t>
  </si>
  <si>
    <t>FL Stride Time (s)</t>
  </si>
  <si>
    <t>RR Stride Time (s)</t>
  </si>
  <si>
    <t>RL Stride Time (s)</t>
  </si>
  <si>
    <t>FR Overall Stride Freq</t>
  </si>
  <si>
    <t>FL Overall Stride Freq</t>
  </si>
  <si>
    <t>RR Overall Stride Freq</t>
  </si>
  <si>
    <t>RL Overall Stride Freq</t>
  </si>
  <si>
    <t>FR Overall Stride Freq(Hz)</t>
  </si>
  <si>
    <t>FL Overall Stride Freq(Hz)</t>
  </si>
  <si>
    <t>RR Overall Stride Freq(Hz)</t>
  </si>
  <si>
    <t>RL Overall Stride Freq(Hz)</t>
  </si>
  <si>
    <t>FR Ind Stride Freq(Hz)</t>
  </si>
  <si>
    <t>FL Ind Stride Freq(Hz)</t>
  </si>
  <si>
    <t>RR Ind Stride Freq(Hz)</t>
  </si>
  <si>
    <t>RL Ind Stride Freq(Hz)</t>
  </si>
  <si>
    <t>FR Ind Stride Freq</t>
  </si>
  <si>
    <t>FL Ind Stride Freq</t>
  </si>
  <si>
    <t>RR Ind Stride Freq</t>
  </si>
  <si>
    <t>RL Ind Stride Freq</t>
  </si>
  <si>
    <t>FRFL Swing O%</t>
  </si>
  <si>
    <t>FRRR Swing O%</t>
  </si>
  <si>
    <t>FRRL Swing O%</t>
  </si>
  <si>
    <t>FLFR Swing O%</t>
  </si>
  <si>
    <t>FLRR Swing O%</t>
  </si>
  <si>
    <t>FLRL Swing O%</t>
  </si>
  <si>
    <t>RRFR Swing O%</t>
  </si>
  <si>
    <t>RRFL Swing O%</t>
  </si>
  <si>
    <t>RRRL Swing O%</t>
  </si>
  <si>
    <t>RLFR Swing O%</t>
  </si>
  <si>
    <t>RLFL Swing O%</t>
  </si>
  <si>
    <t>RLRR Swing O%</t>
  </si>
  <si>
    <t>FRFL Stance O%</t>
  </si>
  <si>
    <t>FRRR Stance O%</t>
  </si>
  <si>
    <t>FRRL Stance O%</t>
  </si>
  <si>
    <t>FLFR Stance O%</t>
  </si>
  <si>
    <t>FLRR Stance O%</t>
  </si>
  <si>
    <t>FLRL Stance O%</t>
  </si>
  <si>
    <t>RRFR Stance O%</t>
  </si>
  <si>
    <t>RRFL Stance O%</t>
  </si>
  <si>
    <t>RRRL Stance O%</t>
  </si>
  <si>
    <t>RLFR Stance O%</t>
  </si>
  <si>
    <t>RLFL Stance O%</t>
  </si>
  <si>
    <t>RLRR Stance O%</t>
  </si>
  <si>
    <t>FR Swing O%</t>
  </si>
  <si>
    <t>FL Swing O%</t>
  </si>
  <si>
    <t>RR Swing O%</t>
  </si>
  <si>
    <t>RL Swing O%</t>
  </si>
  <si>
    <t>FR Stance O%</t>
  </si>
  <si>
    <t>FL Stance O%</t>
  </si>
  <si>
    <t>RR Stance O%</t>
  </si>
  <si>
    <t>RL Stance O%</t>
  </si>
  <si>
    <t>FR Swing O(s)</t>
  </si>
  <si>
    <t>FL Swing O(s)</t>
  </si>
  <si>
    <t>RR Swing O(s)</t>
  </si>
  <si>
    <t>RL Swing O(s)</t>
  </si>
  <si>
    <t>FRFL Swing O(s)</t>
  </si>
  <si>
    <t>FLFR Swing O(s)</t>
  </si>
  <si>
    <t>RRFR Swing O(s)</t>
  </si>
  <si>
    <t>RLFR Swing O(s)</t>
  </si>
  <si>
    <t>FRRR Swing O(s)</t>
  </si>
  <si>
    <t>FLRR Swing O(s)</t>
  </si>
  <si>
    <t>RRFL Swing O(s)</t>
  </si>
  <si>
    <t>RLFL Swing O(s)</t>
  </si>
  <si>
    <t>FRRL Swing O(s)</t>
  </si>
  <si>
    <t>FLRL Swing O(s)</t>
  </si>
  <si>
    <t>RRRL Swing O(s)</t>
  </si>
  <si>
    <t>RLRR Swing O(s)</t>
  </si>
  <si>
    <t>FR Stance O(s)</t>
  </si>
  <si>
    <t>FL Stance O(s)</t>
  </si>
  <si>
    <t>RR Stance O(s)</t>
  </si>
  <si>
    <t>RL Stance O(s)</t>
  </si>
  <si>
    <t>FRFL Stance O(s)</t>
  </si>
  <si>
    <t>FLFR Stance O(s)</t>
  </si>
  <si>
    <t>RRFR Stance O(s)</t>
  </si>
  <si>
    <t>RLFR Stance O(s)</t>
  </si>
  <si>
    <t>FRRR Stance O(s)</t>
  </si>
  <si>
    <t>FLRR Stance O(s)</t>
  </si>
  <si>
    <t>RRFL Stance O(s)</t>
  </si>
  <si>
    <t>RLFL Stance O(s)</t>
  </si>
  <si>
    <t>FRRL Stance O(s)</t>
  </si>
  <si>
    <t>FLRL Stance O(s)</t>
  </si>
  <si>
    <t>RRRL Stance O(s)</t>
  </si>
  <si>
    <t>RLRR Stance O(s)</t>
  </si>
  <si>
    <t># Feet Down</t>
  </si>
  <si>
    <t>Which Feet</t>
  </si>
  <si>
    <t>0 Feet</t>
  </si>
  <si>
    <t>1 Foot</t>
  </si>
  <si>
    <t>2 Feet</t>
  </si>
  <si>
    <t>3 Feet</t>
  </si>
  <si>
    <t>4 Feet</t>
  </si>
  <si>
    <t>Total Frames</t>
  </si>
  <si>
    <t>Frames</t>
  </si>
  <si>
    <t>% Down</t>
  </si>
  <si>
    <t>Time Down</t>
  </si>
  <si>
    <t>FR</t>
  </si>
  <si>
    <t>FL</t>
  </si>
  <si>
    <t>RR</t>
  </si>
  <si>
    <t>RL</t>
  </si>
  <si>
    <t>SS</t>
  </si>
  <si>
    <t>Coupling</t>
  </si>
  <si>
    <t>FRFL</t>
  </si>
  <si>
    <t>FRRR</t>
  </si>
  <si>
    <t>FRRL</t>
  </si>
  <si>
    <t>FLFR</t>
  </si>
  <si>
    <t>FLRR</t>
  </si>
  <si>
    <t>FLRL</t>
  </si>
  <si>
    <t>RRFR</t>
  </si>
  <si>
    <t>RRFL</t>
  </si>
  <si>
    <t>RRRL</t>
  </si>
  <si>
    <t>RLFR</t>
  </si>
  <si>
    <t>RLFL</t>
  </si>
  <si>
    <t>RLRR</t>
  </si>
  <si>
    <t>FootFalls</t>
  </si>
  <si>
    <t>ICs</t>
  </si>
  <si>
    <t>IC Time(s)</t>
  </si>
  <si>
    <t>Sequence Time(s)</t>
  </si>
  <si>
    <t>Passes</t>
  </si>
  <si>
    <t>Pass Time(s)</t>
  </si>
  <si>
    <t>Sequence Freq(Hz)</t>
  </si>
  <si>
    <t>CPI Step Sequences</t>
  </si>
  <si>
    <t>Number</t>
  </si>
  <si>
    <t>Percent</t>
  </si>
  <si>
    <t>Sequence Type</t>
  </si>
  <si>
    <t>CPI</t>
  </si>
  <si>
    <t>RI</t>
  </si>
  <si>
    <t>PSI</t>
  </si>
  <si>
    <t>Total</t>
  </si>
  <si>
    <t>Correct</t>
  </si>
  <si>
    <t>DSI</t>
  </si>
  <si>
    <t>FPP</t>
  </si>
  <si>
    <t>HPP</t>
  </si>
  <si>
    <t>HPD</t>
  </si>
  <si>
    <t>RHPD</t>
  </si>
  <si>
    <t>LHPD</t>
  </si>
  <si>
    <t>%Right Dorsal</t>
  </si>
  <si>
    <t>%Left Dorsal</t>
  </si>
  <si>
    <t>DSI/Pass</t>
  </si>
  <si>
    <t>Dorsal/Pass</t>
  </si>
  <si>
    <t>1423</t>
  </si>
  <si>
    <t>4231</t>
  </si>
  <si>
    <t>2314</t>
  </si>
  <si>
    <t>3142</t>
  </si>
  <si>
    <t>4234</t>
  </si>
  <si>
    <t>2341</t>
  </si>
  <si>
    <t>3412</t>
  </si>
  <si>
    <t>4123</t>
  </si>
  <si>
    <t>1231</t>
  </si>
  <si>
    <t>1234</t>
  </si>
  <si>
    <t>3143</t>
  </si>
  <si>
    <t>1432</t>
  </si>
  <si>
    <t>4321</t>
  </si>
  <si>
    <t>3214</t>
  </si>
  <si>
    <t>2143</t>
  </si>
  <si>
    <t>Ab</t>
  </si>
  <si>
    <t>Other</t>
  </si>
  <si>
    <t>Ca</t>
  </si>
  <si>
    <t>Cb</t>
  </si>
  <si>
    <t>Cruciate a - Ca</t>
  </si>
  <si>
    <t>Alternate a - Aa</t>
  </si>
  <si>
    <t>Rotate a - Ra</t>
  </si>
  <si>
    <t>Cruciate b - Cb</t>
  </si>
  <si>
    <t>Alternate b - Ab</t>
  </si>
  <si>
    <t>Rotate b - Rb</t>
  </si>
  <si>
    <t>Total Sequences</t>
  </si>
  <si>
    <t>Coordinated Pattern Index</t>
  </si>
  <si>
    <t>Ratio Index</t>
  </si>
  <si>
    <t>Plantar Stepping Index</t>
  </si>
  <si>
    <t>Dorsal Stepping Index</t>
  </si>
  <si>
    <t>Dorsal %Right</t>
  </si>
  <si>
    <t>Dorsal %Left</t>
  </si>
  <si>
    <t>FR Instant Speed(cm/s)</t>
  </si>
  <si>
    <t>FL Instant Speed(cm/s)</t>
  </si>
  <si>
    <t>RR Instant Speed(cm/s)</t>
  </si>
  <si>
    <t>RL Instant Speed(cm/s)</t>
  </si>
  <si>
    <t>Overall Speed(cm/s)</t>
  </si>
  <si>
    <t>T Stride Length(cm)</t>
  </si>
  <si>
    <t xml:space="preserve"> T Stride Time(s)</t>
  </si>
  <si>
    <t>Speed</t>
  </si>
  <si>
    <t>Instant Speed(cm/s)</t>
  </si>
  <si>
    <t>CouplingDFN</t>
  </si>
  <si>
    <t>FRFL DFN</t>
  </si>
  <si>
    <t>FRRR DFN</t>
  </si>
  <si>
    <t>FRRL DFN</t>
  </si>
  <si>
    <t>FLFR DFN</t>
  </si>
  <si>
    <t>FLRR DFN</t>
  </si>
  <si>
    <t>FLRL DFN</t>
  </si>
  <si>
    <t>RRFR DFN</t>
  </si>
  <si>
    <t>RRFL DFN</t>
  </si>
  <si>
    <t>RRRL DFN</t>
  </si>
  <si>
    <t>RLFR DFN</t>
  </si>
  <si>
    <t>RLFL DFN</t>
  </si>
  <si>
    <t>RLRR DFN</t>
  </si>
  <si>
    <t>RR Gait Angle(Deg)</t>
  </si>
  <si>
    <t>RL Gait Angle(Deg)</t>
  </si>
  <si>
    <t>Gait Angle</t>
  </si>
  <si>
    <t>Rear Right (Deg)</t>
  </si>
  <si>
    <t>Rear Left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</si>
</sst>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Graph!$A$4:$A$277</c:f>
              <c:numCache>
                <c:formatCode>General</c:formatCode>
                <c:ptCount val="27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</c:numCache>
            </c:numRef>
          </c:xVal>
          <c:yVal>
            <c:numRef>
              <c:f>Graph!$D$5:$D$276</c:f>
              <c:numCache>
                <c:formatCode>General</c:formatCode>
                <c:ptCount val="272"/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BD-4797-8258-5B5A98AD36E8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Graph!$A$4:$A$277</c:f>
              <c:numCache>
                <c:formatCode>General</c:formatCode>
                <c:ptCount val="27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</c:numCache>
            </c:numRef>
          </c:xVal>
          <c:yVal>
            <c:numRef>
              <c:f>Graph!$B$5:$B$276</c:f>
              <c:numCache>
                <c:formatCode>General</c:formatCode>
                <c:ptCount val="27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BD-4797-8258-5B5A98AD36E8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Graph!$A$4:$A$277</c:f>
              <c:numCache>
                <c:formatCode>General</c:formatCode>
                <c:ptCount val="27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</c:numCache>
            </c:numRef>
          </c:xVal>
          <c:yVal>
            <c:numRef>
              <c:f>Graph!$C$5:$C$276</c:f>
              <c:numCache>
                <c:formatCode>General</c:formatCode>
                <c:ptCount val="272"/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BD-4797-8258-5B5A98AD36E8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Graph!$A$4:$A$277</c:f>
              <c:numCache>
                <c:formatCode>General</c:formatCode>
                <c:ptCount val="27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</c:numCache>
            </c:numRef>
          </c:xVal>
          <c:yVal>
            <c:numRef>
              <c:f>Graph!$E$5:$E$276</c:f>
              <c:numCache>
                <c:formatCode>General</c:formatCode>
                <c:ptCount val="272"/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71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BD-4797-8258-5B5A98AD36E8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Graph!$A$4:$A$277</c:f>
              <c:numCache>
                <c:formatCode>General</c:formatCode>
                <c:ptCount val="27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</c:numCache>
            </c:numRef>
          </c:xVal>
          <c:yVal>
            <c:numRef>
              <c:f>Graph!$G$5:$G$276</c:f>
              <c:numCache>
                <c:formatCode>General</c:formatCode>
                <c:ptCount val="27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CBD-4797-8258-5B5A98AD36E8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Graph!$A$4:$A$277</c:f>
              <c:numCache>
                <c:formatCode>General</c:formatCode>
                <c:ptCount val="27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</c:numCache>
            </c:numRef>
          </c:xVal>
          <c:yVal>
            <c:numRef>
              <c:f>Graph!$H$5:$H$276</c:f>
              <c:numCache>
                <c:formatCode>General</c:formatCode>
                <c:ptCount val="27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CBD-4797-8258-5B5A98AD3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583583"/>
        <c:axId val="1899582623"/>
      </c:scatterChart>
      <c:valAx>
        <c:axId val="1899583583"/>
        <c:scaling>
          <c:orientation val="minMax"/>
          <c:max val="276"/>
          <c:min val="3"/>
        </c:scaling>
        <c:delete val="0"/>
        <c:axPos val="b"/>
        <c:numFmt formatCode="General" sourceLinked="1"/>
        <c:majorTickMark val="out"/>
        <c:minorTickMark val="none"/>
        <c:tickLblPos val="nextTo"/>
        <c:crossAx val="1899582623"/>
        <c:crosses val="autoZero"/>
        <c:crossBetween val="midCat"/>
      </c:valAx>
      <c:valAx>
        <c:axId val="18995826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9958358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Graph!$A$279:$A$576</c:f>
              <c:numCache>
                <c:formatCode>General</c:formatCode>
                <c:ptCount val="298"/>
                <c:pt idx="0">
                  <c:v>278</c:v>
                </c:pt>
                <c:pt idx="1">
                  <c:v>279</c:v>
                </c:pt>
                <c:pt idx="2">
                  <c:v>280</c:v>
                </c:pt>
                <c:pt idx="3">
                  <c:v>281</c:v>
                </c:pt>
                <c:pt idx="4">
                  <c:v>282</c:v>
                </c:pt>
                <c:pt idx="5">
                  <c:v>283</c:v>
                </c:pt>
                <c:pt idx="6">
                  <c:v>284</c:v>
                </c:pt>
                <c:pt idx="7">
                  <c:v>285</c:v>
                </c:pt>
                <c:pt idx="8">
                  <c:v>286</c:v>
                </c:pt>
                <c:pt idx="9">
                  <c:v>287</c:v>
                </c:pt>
                <c:pt idx="10">
                  <c:v>288</c:v>
                </c:pt>
                <c:pt idx="11">
                  <c:v>289</c:v>
                </c:pt>
                <c:pt idx="12">
                  <c:v>290</c:v>
                </c:pt>
                <c:pt idx="13">
                  <c:v>291</c:v>
                </c:pt>
                <c:pt idx="14">
                  <c:v>292</c:v>
                </c:pt>
                <c:pt idx="15">
                  <c:v>293</c:v>
                </c:pt>
                <c:pt idx="16">
                  <c:v>294</c:v>
                </c:pt>
                <c:pt idx="17">
                  <c:v>295</c:v>
                </c:pt>
                <c:pt idx="18">
                  <c:v>296</c:v>
                </c:pt>
                <c:pt idx="19">
                  <c:v>297</c:v>
                </c:pt>
                <c:pt idx="20">
                  <c:v>298</c:v>
                </c:pt>
                <c:pt idx="21">
                  <c:v>299</c:v>
                </c:pt>
                <c:pt idx="22">
                  <c:v>300</c:v>
                </c:pt>
                <c:pt idx="23">
                  <c:v>301</c:v>
                </c:pt>
                <c:pt idx="24">
                  <c:v>302</c:v>
                </c:pt>
                <c:pt idx="25">
                  <c:v>303</c:v>
                </c:pt>
                <c:pt idx="26">
                  <c:v>304</c:v>
                </c:pt>
                <c:pt idx="27">
                  <c:v>305</c:v>
                </c:pt>
                <c:pt idx="28">
                  <c:v>306</c:v>
                </c:pt>
                <c:pt idx="29">
                  <c:v>307</c:v>
                </c:pt>
                <c:pt idx="30">
                  <c:v>308</c:v>
                </c:pt>
                <c:pt idx="31">
                  <c:v>309</c:v>
                </c:pt>
                <c:pt idx="32">
                  <c:v>310</c:v>
                </c:pt>
                <c:pt idx="33">
                  <c:v>311</c:v>
                </c:pt>
                <c:pt idx="34">
                  <c:v>312</c:v>
                </c:pt>
                <c:pt idx="35">
                  <c:v>313</c:v>
                </c:pt>
                <c:pt idx="36">
                  <c:v>314</c:v>
                </c:pt>
                <c:pt idx="37">
                  <c:v>315</c:v>
                </c:pt>
                <c:pt idx="38">
                  <c:v>316</c:v>
                </c:pt>
                <c:pt idx="39">
                  <c:v>317</c:v>
                </c:pt>
                <c:pt idx="40">
                  <c:v>318</c:v>
                </c:pt>
                <c:pt idx="41">
                  <c:v>319</c:v>
                </c:pt>
                <c:pt idx="42">
                  <c:v>320</c:v>
                </c:pt>
                <c:pt idx="43">
                  <c:v>321</c:v>
                </c:pt>
                <c:pt idx="44">
                  <c:v>322</c:v>
                </c:pt>
                <c:pt idx="45">
                  <c:v>323</c:v>
                </c:pt>
                <c:pt idx="46">
                  <c:v>324</c:v>
                </c:pt>
                <c:pt idx="47">
                  <c:v>325</c:v>
                </c:pt>
                <c:pt idx="48">
                  <c:v>326</c:v>
                </c:pt>
                <c:pt idx="49">
                  <c:v>327</c:v>
                </c:pt>
                <c:pt idx="50">
                  <c:v>328</c:v>
                </c:pt>
                <c:pt idx="51">
                  <c:v>329</c:v>
                </c:pt>
                <c:pt idx="52">
                  <c:v>330</c:v>
                </c:pt>
                <c:pt idx="53">
                  <c:v>331</c:v>
                </c:pt>
                <c:pt idx="54">
                  <c:v>332</c:v>
                </c:pt>
                <c:pt idx="55">
                  <c:v>333</c:v>
                </c:pt>
                <c:pt idx="56">
                  <c:v>334</c:v>
                </c:pt>
                <c:pt idx="57">
                  <c:v>335</c:v>
                </c:pt>
                <c:pt idx="58">
                  <c:v>336</c:v>
                </c:pt>
                <c:pt idx="59">
                  <c:v>337</c:v>
                </c:pt>
                <c:pt idx="60">
                  <c:v>338</c:v>
                </c:pt>
                <c:pt idx="61">
                  <c:v>339</c:v>
                </c:pt>
                <c:pt idx="62">
                  <c:v>340</c:v>
                </c:pt>
                <c:pt idx="63">
                  <c:v>341</c:v>
                </c:pt>
                <c:pt idx="64">
                  <c:v>342</c:v>
                </c:pt>
                <c:pt idx="65">
                  <c:v>343</c:v>
                </c:pt>
                <c:pt idx="66">
                  <c:v>344</c:v>
                </c:pt>
                <c:pt idx="67">
                  <c:v>345</c:v>
                </c:pt>
                <c:pt idx="68">
                  <c:v>346</c:v>
                </c:pt>
                <c:pt idx="69">
                  <c:v>347</c:v>
                </c:pt>
                <c:pt idx="70">
                  <c:v>348</c:v>
                </c:pt>
                <c:pt idx="71">
                  <c:v>349</c:v>
                </c:pt>
                <c:pt idx="72">
                  <c:v>350</c:v>
                </c:pt>
                <c:pt idx="73">
                  <c:v>351</c:v>
                </c:pt>
                <c:pt idx="74">
                  <c:v>352</c:v>
                </c:pt>
                <c:pt idx="75">
                  <c:v>353</c:v>
                </c:pt>
                <c:pt idx="76">
                  <c:v>354</c:v>
                </c:pt>
                <c:pt idx="77">
                  <c:v>355</c:v>
                </c:pt>
                <c:pt idx="78">
                  <c:v>356</c:v>
                </c:pt>
                <c:pt idx="79">
                  <c:v>357</c:v>
                </c:pt>
                <c:pt idx="80">
                  <c:v>358</c:v>
                </c:pt>
                <c:pt idx="81">
                  <c:v>359</c:v>
                </c:pt>
                <c:pt idx="82">
                  <c:v>360</c:v>
                </c:pt>
                <c:pt idx="83">
                  <c:v>361</c:v>
                </c:pt>
                <c:pt idx="84">
                  <c:v>362</c:v>
                </c:pt>
                <c:pt idx="85">
                  <c:v>363</c:v>
                </c:pt>
                <c:pt idx="86">
                  <c:v>364</c:v>
                </c:pt>
                <c:pt idx="87">
                  <c:v>365</c:v>
                </c:pt>
                <c:pt idx="88">
                  <c:v>366</c:v>
                </c:pt>
                <c:pt idx="89">
                  <c:v>367</c:v>
                </c:pt>
                <c:pt idx="90">
                  <c:v>368</c:v>
                </c:pt>
                <c:pt idx="91">
                  <c:v>369</c:v>
                </c:pt>
                <c:pt idx="92">
                  <c:v>370</c:v>
                </c:pt>
                <c:pt idx="93">
                  <c:v>371</c:v>
                </c:pt>
                <c:pt idx="94">
                  <c:v>372</c:v>
                </c:pt>
                <c:pt idx="95">
                  <c:v>373</c:v>
                </c:pt>
                <c:pt idx="96">
                  <c:v>374</c:v>
                </c:pt>
                <c:pt idx="97">
                  <c:v>375</c:v>
                </c:pt>
                <c:pt idx="98">
                  <c:v>376</c:v>
                </c:pt>
                <c:pt idx="99">
                  <c:v>377</c:v>
                </c:pt>
                <c:pt idx="100">
                  <c:v>378</c:v>
                </c:pt>
                <c:pt idx="101">
                  <c:v>379</c:v>
                </c:pt>
                <c:pt idx="102">
                  <c:v>380</c:v>
                </c:pt>
                <c:pt idx="103">
                  <c:v>381</c:v>
                </c:pt>
                <c:pt idx="104">
                  <c:v>382</c:v>
                </c:pt>
                <c:pt idx="105">
                  <c:v>383</c:v>
                </c:pt>
                <c:pt idx="106">
                  <c:v>384</c:v>
                </c:pt>
                <c:pt idx="107">
                  <c:v>385</c:v>
                </c:pt>
                <c:pt idx="108">
                  <c:v>386</c:v>
                </c:pt>
                <c:pt idx="109">
                  <c:v>387</c:v>
                </c:pt>
                <c:pt idx="110">
                  <c:v>388</c:v>
                </c:pt>
                <c:pt idx="111">
                  <c:v>389</c:v>
                </c:pt>
                <c:pt idx="112">
                  <c:v>390</c:v>
                </c:pt>
                <c:pt idx="113">
                  <c:v>391</c:v>
                </c:pt>
                <c:pt idx="114">
                  <c:v>392</c:v>
                </c:pt>
                <c:pt idx="115">
                  <c:v>393</c:v>
                </c:pt>
                <c:pt idx="116">
                  <c:v>394</c:v>
                </c:pt>
                <c:pt idx="117">
                  <c:v>395</c:v>
                </c:pt>
                <c:pt idx="118">
                  <c:v>396</c:v>
                </c:pt>
                <c:pt idx="119">
                  <c:v>397</c:v>
                </c:pt>
                <c:pt idx="120">
                  <c:v>398</c:v>
                </c:pt>
                <c:pt idx="121">
                  <c:v>399</c:v>
                </c:pt>
                <c:pt idx="122">
                  <c:v>400</c:v>
                </c:pt>
                <c:pt idx="123">
                  <c:v>401</c:v>
                </c:pt>
                <c:pt idx="124">
                  <c:v>402</c:v>
                </c:pt>
                <c:pt idx="125">
                  <c:v>403</c:v>
                </c:pt>
                <c:pt idx="126">
                  <c:v>404</c:v>
                </c:pt>
                <c:pt idx="127">
                  <c:v>405</c:v>
                </c:pt>
                <c:pt idx="128">
                  <c:v>406</c:v>
                </c:pt>
                <c:pt idx="129">
                  <c:v>407</c:v>
                </c:pt>
                <c:pt idx="130">
                  <c:v>408</c:v>
                </c:pt>
                <c:pt idx="131">
                  <c:v>409</c:v>
                </c:pt>
                <c:pt idx="132">
                  <c:v>410</c:v>
                </c:pt>
                <c:pt idx="133">
                  <c:v>411</c:v>
                </c:pt>
                <c:pt idx="134">
                  <c:v>412</c:v>
                </c:pt>
                <c:pt idx="135">
                  <c:v>413</c:v>
                </c:pt>
                <c:pt idx="136">
                  <c:v>414</c:v>
                </c:pt>
                <c:pt idx="137">
                  <c:v>415</c:v>
                </c:pt>
                <c:pt idx="138">
                  <c:v>416</c:v>
                </c:pt>
                <c:pt idx="139">
                  <c:v>417</c:v>
                </c:pt>
                <c:pt idx="140">
                  <c:v>418</c:v>
                </c:pt>
                <c:pt idx="141">
                  <c:v>419</c:v>
                </c:pt>
                <c:pt idx="142">
                  <c:v>420</c:v>
                </c:pt>
                <c:pt idx="143">
                  <c:v>421</c:v>
                </c:pt>
                <c:pt idx="144">
                  <c:v>422</c:v>
                </c:pt>
                <c:pt idx="145">
                  <c:v>423</c:v>
                </c:pt>
                <c:pt idx="146">
                  <c:v>424</c:v>
                </c:pt>
                <c:pt idx="147">
                  <c:v>425</c:v>
                </c:pt>
                <c:pt idx="148">
                  <c:v>426</c:v>
                </c:pt>
                <c:pt idx="149">
                  <c:v>427</c:v>
                </c:pt>
                <c:pt idx="150">
                  <c:v>428</c:v>
                </c:pt>
                <c:pt idx="151">
                  <c:v>429</c:v>
                </c:pt>
                <c:pt idx="152">
                  <c:v>430</c:v>
                </c:pt>
                <c:pt idx="153">
                  <c:v>431</c:v>
                </c:pt>
                <c:pt idx="154">
                  <c:v>432</c:v>
                </c:pt>
                <c:pt idx="155">
                  <c:v>433</c:v>
                </c:pt>
                <c:pt idx="156">
                  <c:v>434</c:v>
                </c:pt>
                <c:pt idx="157">
                  <c:v>435</c:v>
                </c:pt>
                <c:pt idx="158">
                  <c:v>436</c:v>
                </c:pt>
                <c:pt idx="159">
                  <c:v>437</c:v>
                </c:pt>
                <c:pt idx="160">
                  <c:v>438</c:v>
                </c:pt>
                <c:pt idx="161">
                  <c:v>439</c:v>
                </c:pt>
                <c:pt idx="162">
                  <c:v>440</c:v>
                </c:pt>
                <c:pt idx="163">
                  <c:v>441</c:v>
                </c:pt>
                <c:pt idx="164">
                  <c:v>442</c:v>
                </c:pt>
                <c:pt idx="165">
                  <c:v>443</c:v>
                </c:pt>
                <c:pt idx="166">
                  <c:v>444</c:v>
                </c:pt>
                <c:pt idx="167">
                  <c:v>445</c:v>
                </c:pt>
                <c:pt idx="168">
                  <c:v>446</c:v>
                </c:pt>
                <c:pt idx="169">
                  <c:v>447</c:v>
                </c:pt>
                <c:pt idx="170">
                  <c:v>448</c:v>
                </c:pt>
                <c:pt idx="171">
                  <c:v>449</c:v>
                </c:pt>
                <c:pt idx="172">
                  <c:v>450</c:v>
                </c:pt>
                <c:pt idx="173">
                  <c:v>451</c:v>
                </c:pt>
                <c:pt idx="174">
                  <c:v>452</c:v>
                </c:pt>
                <c:pt idx="175">
                  <c:v>453</c:v>
                </c:pt>
                <c:pt idx="176">
                  <c:v>454</c:v>
                </c:pt>
                <c:pt idx="177">
                  <c:v>455</c:v>
                </c:pt>
                <c:pt idx="178">
                  <c:v>456</c:v>
                </c:pt>
                <c:pt idx="179">
                  <c:v>457</c:v>
                </c:pt>
                <c:pt idx="180">
                  <c:v>458</c:v>
                </c:pt>
                <c:pt idx="181">
                  <c:v>459</c:v>
                </c:pt>
                <c:pt idx="182">
                  <c:v>460</c:v>
                </c:pt>
                <c:pt idx="183">
                  <c:v>461</c:v>
                </c:pt>
                <c:pt idx="184">
                  <c:v>462</c:v>
                </c:pt>
                <c:pt idx="185">
                  <c:v>463</c:v>
                </c:pt>
                <c:pt idx="186">
                  <c:v>464</c:v>
                </c:pt>
                <c:pt idx="187">
                  <c:v>465</c:v>
                </c:pt>
                <c:pt idx="188">
                  <c:v>466</c:v>
                </c:pt>
                <c:pt idx="189">
                  <c:v>467</c:v>
                </c:pt>
                <c:pt idx="190">
                  <c:v>468</c:v>
                </c:pt>
                <c:pt idx="191">
                  <c:v>469</c:v>
                </c:pt>
                <c:pt idx="192">
                  <c:v>470</c:v>
                </c:pt>
                <c:pt idx="193">
                  <c:v>471</c:v>
                </c:pt>
                <c:pt idx="194">
                  <c:v>472</c:v>
                </c:pt>
                <c:pt idx="195">
                  <c:v>473</c:v>
                </c:pt>
                <c:pt idx="196">
                  <c:v>474</c:v>
                </c:pt>
                <c:pt idx="197">
                  <c:v>475</c:v>
                </c:pt>
                <c:pt idx="198">
                  <c:v>476</c:v>
                </c:pt>
                <c:pt idx="199">
                  <c:v>477</c:v>
                </c:pt>
                <c:pt idx="200">
                  <c:v>478</c:v>
                </c:pt>
                <c:pt idx="201">
                  <c:v>479</c:v>
                </c:pt>
                <c:pt idx="202">
                  <c:v>480</c:v>
                </c:pt>
                <c:pt idx="203">
                  <c:v>481</c:v>
                </c:pt>
                <c:pt idx="204">
                  <c:v>482</c:v>
                </c:pt>
                <c:pt idx="205">
                  <c:v>483</c:v>
                </c:pt>
                <c:pt idx="206">
                  <c:v>484</c:v>
                </c:pt>
                <c:pt idx="207">
                  <c:v>485</c:v>
                </c:pt>
                <c:pt idx="208">
                  <c:v>486</c:v>
                </c:pt>
                <c:pt idx="209">
                  <c:v>487</c:v>
                </c:pt>
                <c:pt idx="210">
                  <c:v>488</c:v>
                </c:pt>
                <c:pt idx="211">
                  <c:v>489</c:v>
                </c:pt>
                <c:pt idx="212">
                  <c:v>490</c:v>
                </c:pt>
                <c:pt idx="213">
                  <c:v>491</c:v>
                </c:pt>
                <c:pt idx="214">
                  <c:v>492</c:v>
                </c:pt>
                <c:pt idx="215">
                  <c:v>493</c:v>
                </c:pt>
                <c:pt idx="216">
                  <c:v>494</c:v>
                </c:pt>
                <c:pt idx="217">
                  <c:v>495</c:v>
                </c:pt>
                <c:pt idx="218">
                  <c:v>496</c:v>
                </c:pt>
                <c:pt idx="219">
                  <c:v>497</c:v>
                </c:pt>
                <c:pt idx="220">
                  <c:v>498</c:v>
                </c:pt>
                <c:pt idx="221">
                  <c:v>499</c:v>
                </c:pt>
                <c:pt idx="222">
                  <c:v>500</c:v>
                </c:pt>
                <c:pt idx="223">
                  <c:v>501</c:v>
                </c:pt>
                <c:pt idx="224">
                  <c:v>502</c:v>
                </c:pt>
                <c:pt idx="225">
                  <c:v>503</c:v>
                </c:pt>
                <c:pt idx="226">
                  <c:v>504</c:v>
                </c:pt>
                <c:pt idx="227">
                  <c:v>505</c:v>
                </c:pt>
                <c:pt idx="228">
                  <c:v>506</c:v>
                </c:pt>
                <c:pt idx="229">
                  <c:v>507</c:v>
                </c:pt>
                <c:pt idx="230">
                  <c:v>508</c:v>
                </c:pt>
                <c:pt idx="231">
                  <c:v>509</c:v>
                </c:pt>
                <c:pt idx="232">
                  <c:v>510</c:v>
                </c:pt>
                <c:pt idx="233">
                  <c:v>511</c:v>
                </c:pt>
                <c:pt idx="234">
                  <c:v>512</c:v>
                </c:pt>
                <c:pt idx="235">
                  <c:v>513</c:v>
                </c:pt>
                <c:pt idx="236">
                  <c:v>514</c:v>
                </c:pt>
                <c:pt idx="237">
                  <c:v>515</c:v>
                </c:pt>
                <c:pt idx="238">
                  <c:v>516</c:v>
                </c:pt>
                <c:pt idx="239">
                  <c:v>517</c:v>
                </c:pt>
                <c:pt idx="240">
                  <c:v>518</c:v>
                </c:pt>
                <c:pt idx="241">
                  <c:v>519</c:v>
                </c:pt>
                <c:pt idx="242">
                  <c:v>520</c:v>
                </c:pt>
                <c:pt idx="243">
                  <c:v>521</c:v>
                </c:pt>
                <c:pt idx="244">
                  <c:v>522</c:v>
                </c:pt>
                <c:pt idx="245">
                  <c:v>523</c:v>
                </c:pt>
                <c:pt idx="246">
                  <c:v>524</c:v>
                </c:pt>
                <c:pt idx="247">
                  <c:v>525</c:v>
                </c:pt>
                <c:pt idx="248">
                  <c:v>526</c:v>
                </c:pt>
                <c:pt idx="249">
                  <c:v>527</c:v>
                </c:pt>
                <c:pt idx="250">
                  <c:v>528</c:v>
                </c:pt>
                <c:pt idx="251">
                  <c:v>529</c:v>
                </c:pt>
                <c:pt idx="252">
                  <c:v>530</c:v>
                </c:pt>
                <c:pt idx="253">
                  <c:v>531</c:v>
                </c:pt>
                <c:pt idx="254">
                  <c:v>532</c:v>
                </c:pt>
                <c:pt idx="255">
                  <c:v>533</c:v>
                </c:pt>
                <c:pt idx="256">
                  <c:v>534</c:v>
                </c:pt>
                <c:pt idx="257">
                  <c:v>535</c:v>
                </c:pt>
                <c:pt idx="258">
                  <c:v>536</c:v>
                </c:pt>
                <c:pt idx="259">
                  <c:v>537</c:v>
                </c:pt>
                <c:pt idx="260">
                  <c:v>538</c:v>
                </c:pt>
                <c:pt idx="261">
                  <c:v>539</c:v>
                </c:pt>
                <c:pt idx="262">
                  <c:v>540</c:v>
                </c:pt>
                <c:pt idx="263">
                  <c:v>541</c:v>
                </c:pt>
                <c:pt idx="264">
                  <c:v>542</c:v>
                </c:pt>
                <c:pt idx="265">
                  <c:v>543</c:v>
                </c:pt>
                <c:pt idx="266">
                  <c:v>544</c:v>
                </c:pt>
                <c:pt idx="267">
                  <c:v>545</c:v>
                </c:pt>
                <c:pt idx="268">
                  <c:v>546</c:v>
                </c:pt>
                <c:pt idx="269">
                  <c:v>547</c:v>
                </c:pt>
                <c:pt idx="270">
                  <c:v>548</c:v>
                </c:pt>
                <c:pt idx="271">
                  <c:v>549</c:v>
                </c:pt>
                <c:pt idx="272">
                  <c:v>550</c:v>
                </c:pt>
                <c:pt idx="273">
                  <c:v>551</c:v>
                </c:pt>
                <c:pt idx="274">
                  <c:v>552</c:v>
                </c:pt>
                <c:pt idx="275">
                  <c:v>553</c:v>
                </c:pt>
                <c:pt idx="276">
                  <c:v>554</c:v>
                </c:pt>
                <c:pt idx="277">
                  <c:v>555</c:v>
                </c:pt>
                <c:pt idx="278">
                  <c:v>556</c:v>
                </c:pt>
                <c:pt idx="279">
                  <c:v>557</c:v>
                </c:pt>
                <c:pt idx="280">
                  <c:v>558</c:v>
                </c:pt>
                <c:pt idx="281">
                  <c:v>559</c:v>
                </c:pt>
                <c:pt idx="282">
                  <c:v>560</c:v>
                </c:pt>
                <c:pt idx="283">
                  <c:v>561</c:v>
                </c:pt>
                <c:pt idx="284">
                  <c:v>562</c:v>
                </c:pt>
                <c:pt idx="285">
                  <c:v>563</c:v>
                </c:pt>
                <c:pt idx="286">
                  <c:v>564</c:v>
                </c:pt>
                <c:pt idx="287">
                  <c:v>565</c:v>
                </c:pt>
                <c:pt idx="288">
                  <c:v>566</c:v>
                </c:pt>
                <c:pt idx="289">
                  <c:v>567</c:v>
                </c:pt>
                <c:pt idx="290">
                  <c:v>568</c:v>
                </c:pt>
                <c:pt idx="291">
                  <c:v>569</c:v>
                </c:pt>
                <c:pt idx="292">
                  <c:v>570</c:v>
                </c:pt>
                <c:pt idx="293">
                  <c:v>571</c:v>
                </c:pt>
                <c:pt idx="294">
                  <c:v>572</c:v>
                </c:pt>
                <c:pt idx="295">
                  <c:v>573</c:v>
                </c:pt>
                <c:pt idx="296">
                  <c:v>574</c:v>
                </c:pt>
                <c:pt idx="297">
                  <c:v>575</c:v>
                </c:pt>
              </c:numCache>
            </c:numRef>
          </c:xVal>
          <c:yVal>
            <c:numRef>
              <c:f>Graph!$D$280:$D$575</c:f>
              <c:numCache>
                <c:formatCode>General</c:formatCode>
                <c:ptCount val="296"/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F8-456F-A6CB-38B7929E1E46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Graph!$A$279:$A$576</c:f>
              <c:numCache>
                <c:formatCode>General</c:formatCode>
                <c:ptCount val="298"/>
                <c:pt idx="0">
                  <c:v>278</c:v>
                </c:pt>
                <c:pt idx="1">
                  <c:v>279</c:v>
                </c:pt>
                <c:pt idx="2">
                  <c:v>280</c:v>
                </c:pt>
                <c:pt idx="3">
                  <c:v>281</c:v>
                </c:pt>
                <c:pt idx="4">
                  <c:v>282</c:v>
                </c:pt>
                <c:pt idx="5">
                  <c:v>283</c:v>
                </c:pt>
                <c:pt idx="6">
                  <c:v>284</c:v>
                </c:pt>
                <c:pt idx="7">
                  <c:v>285</c:v>
                </c:pt>
                <c:pt idx="8">
                  <c:v>286</c:v>
                </c:pt>
                <c:pt idx="9">
                  <c:v>287</c:v>
                </c:pt>
                <c:pt idx="10">
                  <c:v>288</c:v>
                </c:pt>
                <c:pt idx="11">
                  <c:v>289</c:v>
                </c:pt>
                <c:pt idx="12">
                  <c:v>290</c:v>
                </c:pt>
                <c:pt idx="13">
                  <c:v>291</c:v>
                </c:pt>
                <c:pt idx="14">
                  <c:v>292</c:v>
                </c:pt>
                <c:pt idx="15">
                  <c:v>293</c:v>
                </c:pt>
                <c:pt idx="16">
                  <c:v>294</c:v>
                </c:pt>
                <c:pt idx="17">
                  <c:v>295</c:v>
                </c:pt>
                <c:pt idx="18">
                  <c:v>296</c:v>
                </c:pt>
                <c:pt idx="19">
                  <c:v>297</c:v>
                </c:pt>
                <c:pt idx="20">
                  <c:v>298</c:v>
                </c:pt>
                <c:pt idx="21">
                  <c:v>299</c:v>
                </c:pt>
                <c:pt idx="22">
                  <c:v>300</c:v>
                </c:pt>
                <c:pt idx="23">
                  <c:v>301</c:v>
                </c:pt>
                <c:pt idx="24">
                  <c:v>302</c:v>
                </c:pt>
                <c:pt idx="25">
                  <c:v>303</c:v>
                </c:pt>
                <c:pt idx="26">
                  <c:v>304</c:v>
                </c:pt>
                <c:pt idx="27">
                  <c:v>305</c:v>
                </c:pt>
                <c:pt idx="28">
                  <c:v>306</c:v>
                </c:pt>
                <c:pt idx="29">
                  <c:v>307</c:v>
                </c:pt>
                <c:pt idx="30">
                  <c:v>308</c:v>
                </c:pt>
                <c:pt idx="31">
                  <c:v>309</c:v>
                </c:pt>
                <c:pt idx="32">
                  <c:v>310</c:v>
                </c:pt>
                <c:pt idx="33">
                  <c:v>311</c:v>
                </c:pt>
                <c:pt idx="34">
                  <c:v>312</c:v>
                </c:pt>
                <c:pt idx="35">
                  <c:v>313</c:v>
                </c:pt>
                <c:pt idx="36">
                  <c:v>314</c:v>
                </c:pt>
                <c:pt idx="37">
                  <c:v>315</c:v>
                </c:pt>
                <c:pt idx="38">
                  <c:v>316</c:v>
                </c:pt>
                <c:pt idx="39">
                  <c:v>317</c:v>
                </c:pt>
                <c:pt idx="40">
                  <c:v>318</c:v>
                </c:pt>
                <c:pt idx="41">
                  <c:v>319</c:v>
                </c:pt>
                <c:pt idx="42">
                  <c:v>320</c:v>
                </c:pt>
                <c:pt idx="43">
                  <c:v>321</c:v>
                </c:pt>
                <c:pt idx="44">
                  <c:v>322</c:v>
                </c:pt>
                <c:pt idx="45">
                  <c:v>323</c:v>
                </c:pt>
                <c:pt idx="46">
                  <c:v>324</c:v>
                </c:pt>
                <c:pt idx="47">
                  <c:v>325</c:v>
                </c:pt>
                <c:pt idx="48">
                  <c:v>326</c:v>
                </c:pt>
                <c:pt idx="49">
                  <c:v>327</c:v>
                </c:pt>
                <c:pt idx="50">
                  <c:v>328</c:v>
                </c:pt>
                <c:pt idx="51">
                  <c:v>329</c:v>
                </c:pt>
                <c:pt idx="52">
                  <c:v>330</c:v>
                </c:pt>
                <c:pt idx="53">
                  <c:v>331</c:v>
                </c:pt>
                <c:pt idx="54">
                  <c:v>332</c:v>
                </c:pt>
                <c:pt idx="55">
                  <c:v>333</c:v>
                </c:pt>
                <c:pt idx="56">
                  <c:v>334</c:v>
                </c:pt>
                <c:pt idx="57">
                  <c:v>335</c:v>
                </c:pt>
                <c:pt idx="58">
                  <c:v>336</c:v>
                </c:pt>
                <c:pt idx="59">
                  <c:v>337</c:v>
                </c:pt>
                <c:pt idx="60">
                  <c:v>338</c:v>
                </c:pt>
                <c:pt idx="61">
                  <c:v>339</c:v>
                </c:pt>
                <c:pt idx="62">
                  <c:v>340</c:v>
                </c:pt>
                <c:pt idx="63">
                  <c:v>341</c:v>
                </c:pt>
                <c:pt idx="64">
                  <c:v>342</c:v>
                </c:pt>
                <c:pt idx="65">
                  <c:v>343</c:v>
                </c:pt>
                <c:pt idx="66">
                  <c:v>344</c:v>
                </c:pt>
                <c:pt idx="67">
                  <c:v>345</c:v>
                </c:pt>
                <c:pt idx="68">
                  <c:v>346</c:v>
                </c:pt>
                <c:pt idx="69">
                  <c:v>347</c:v>
                </c:pt>
                <c:pt idx="70">
                  <c:v>348</c:v>
                </c:pt>
                <c:pt idx="71">
                  <c:v>349</c:v>
                </c:pt>
                <c:pt idx="72">
                  <c:v>350</c:v>
                </c:pt>
                <c:pt idx="73">
                  <c:v>351</c:v>
                </c:pt>
                <c:pt idx="74">
                  <c:v>352</c:v>
                </c:pt>
                <c:pt idx="75">
                  <c:v>353</c:v>
                </c:pt>
                <c:pt idx="76">
                  <c:v>354</c:v>
                </c:pt>
                <c:pt idx="77">
                  <c:v>355</c:v>
                </c:pt>
                <c:pt idx="78">
                  <c:v>356</c:v>
                </c:pt>
                <c:pt idx="79">
                  <c:v>357</c:v>
                </c:pt>
                <c:pt idx="80">
                  <c:v>358</c:v>
                </c:pt>
                <c:pt idx="81">
                  <c:v>359</c:v>
                </c:pt>
                <c:pt idx="82">
                  <c:v>360</c:v>
                </c:pt>
                <c:pt idx="83">
                  <c:v>361</c:v>
                </c:pt>
                <c:pt idx="84">
                  <c:v>362</c:v>
                </c:pt>
                <c:pt idx="85">
                  <c:v>363</c:v>
                </c:pt>
                <c:pt idx="86">
                  <c:v>364</c:v>
                </c:pt>
                <c:pt idx="87">
                  <c:v>365</c:v>
                </c:pt>
                <c:pt idx="88">
                  <c:v>366</c:v>
                </c:pt>
                <c:pt idx="89">
                  <c:v>367</c:v>
                </c:pt>
                <c:pt idx="90">
                  <c:v>368</c:v>
                </c:pt>
                <c:pt idx="91">
                  <c:v>369</c:v>
                </c:pt>
                <c:pt idx="92">
                  <c:v>370</c:v>
                </c:pt>
                <c:pt idx="93">
                  <c:v>371</c:v>
                </c:pt>
                <c:pt idx="94">
                  <c:v>372</c:v>
                </c:pt>
                <c:pt idx="95">
                  <c:v>373</c:v>
                </c:pt>
                <c:pt idx="96">
                  <c:v>374</c:v>
                </c:pt>
                <c:pt idx="97">
                  <c:v>375</c:v>
                </c:pt>
                <c:pt idx="98">
                  <c:v>376</c:v>
                </c:pt>
                <c:pt idx="99">
                  <c:v>377</c:v>
                </c:pt>
                <c:pt idx="100">
                  <c:v>378</c:v>
                </c:pt>
                <c:pt idx="101">
                  <c:v>379</c:v>
                </c:pt>
                <c:pt idx="102">
                  <c:v>380</c:v>
                </c:pt>
                <c:pt idx="103">
                  <c:v>381</c:v>
                </c:pt>
                <c:pt idx="104">
                  <c:v>382</c:v>
                </c:pt>
                <c:pt idx="105">
                  <c:v>383</c:v>
                </c:pt>
                <c:pt idx="106">
                  <c:v>384</c:v>
                </c:pt>
                <c:pt idx="107">
                  <c:v>385</c:v>
                </c:pt>
                <c:pt idx="108">
                  <c:v>386</c:v>
                </c:pt>
                <c:pt idx="109">
                  <c:v>387</c:v>
                </c:pt>
                <c:pt idx="110">
                  <c:v>388</c:v>
                </c:pt>
                <c:pt idx="111">
                  <c:v>389</c:v>
                </c:pt>
                <c:pt idx="112">
                  <c:v>390</c:v>
                </c:pt>
                <c:pt idx="113">
                  <c:v>391</c:v>
                </c:pt>
                <c:pt idx="114">
                  <c:v>392</c:v>
                </c:pt>
                <c:pt idx="115">
                  <c:v>393</c:v>
                </c:pt>
                <c:pt idx="116">
                  <c:v>394</c:v>
                </c:pt>
                <c:pt idx="117">
                  <c:v>395</c:v>
                </c:pt>
                <c:pt idx="118">
                  <c:v>396</c:v>
                </c:pt>
                <c:pt idx="119">
                  <c:v>397</c:v>
                </c:pt>
                <c:pt idx="120">
                  <c:v>398</c:v>
                </c:pt>
                <c:pt idx="121">
                  <c:v>399</c:v>
                </c:pt>
                <c:pt idx="122">
                  <c:v>400</c:v>
                </c:pt>
                <c:pt idx="123">
                  <c:v>401</c:v>
                </c:pt>
                <c:pt idx="124">
                  <c:v>402</c:v>
                </c:pt>
                <c:pt idx="125">
                  <c:v>403</c:v>
                </c:pt>
                <c:pt idx="126">
                  <c:v>404</c:v>
                </c:pt>
                <c:pt idx="127">
                  <c:v>405</c:v>
                </c:pt>
                <c:pt idx="128">
                  <c:v>406</c:v>
                </c:pt>
                <c:pt idx="129">
                  <c:v>407</c:v>
                </c:pt>
                <c:pt idx="130">
                  <c:v>408</c:v>
                </c:pt>
                <c:pt idx="131">
                  <c:v>409</c:v>
                </c:pt>
                <c:pt idx="132">
                  <c:v>410</c:v>
                </c:pt>
                <c:pt idx="133">
                  <c:v>411</c:v>
                </c:pt>
                <c:pt idx="134">
                  <c:v>412</c:v>
                </c:pt>
                <c:pt idx="135">
                  <c:v>413</c:v>
                </c:pt>
                <c:pt idx="136">
                  <c:v>414</c:v>
                </c:pt>
                <c:pt idx="137">
                  <c:v>415</c:v>
                </c:pt>
                <c:pt idx="138">
                  <c:v>416</c:v>
                </c:pt>
                <c:pt idx="139">
                  <c:v>417</c:v>
                </c:pt>
                <c:pt idx="140">
                  <c:v>418</c:v>
                </c:pt>
                <c:pt idx="141">
                  <c:v>419</c:v>
                </c:pt>
                <c:pt idx="142">
                  <c:v>420</c:v>
                </c:pt>
                <c:pt idx="143">
                  <c:v>421</c:v>
                </c:pt>
                <c:pt idx="144">
                  <c:v>422</c:v>
                </c:pt>
                <c:pt idx="145">
                  <c:v>423</c:v>
                </c:pt>
                <c:pt idx="146">
                  <c:v>424</c:v>
                </c:pt>
                <c:pt idx="147">
                  <c:v>425</c:v>
                </c:pt>
                <c:pt idx="148">
                  <c:v>426</c:v>
                </c:pt>
                <c:pt idx="149">
                  <c:v>427</c:v>
                </c:pt>
                <c:pt idx="150">
                  <c:v>428</c:v>
                </c:pt>
                <c:pt idx="151">
                  <c:v>429</c:v>
                </c:pt>
                <c:pt idx="152">
                  <c:v>430</c:v>
                </c:pt>
                <c:pt idx="153">
                  <c:v>431</c:v>
                </c:pt>
                <c:pt idx="154">
                  <c:v>432</c:v>
                </c:pt>
                <c:pt idx="155">
                  <c:v>433</c:v>
                </c:pt>
                <c:pt idx="156">
                  <c:v>434</c:v>
                </c:pt>
                <c:pt idx="157">
                  <c:v>435</c:v>
                </c:pt>
                <c:pt idx="158">
                  <c:v>436</c:v>
                </c:pt>
                <c:pt idx="159">
                  <c:v>437</c:v>
                </c:pt>
                <c:pt idx="160">
                  <c:v>438</c:v>
                </c:pt>
                <c:pt idx="161">
                  <c:v>439</c:v>
                </c:pt>
                <c:pt idx="162">
                  <c:v>440</c:v>
                </c:pt>
                <c:pt idx="163">
                  <c:v>441</c:v>
                </c:pt>
                <c:pt idx="164">
                  <c:v>442</c:v>
                </c:pt>
                <c:pt idx="165">
                  <c:v>443</c:v>
                </c:pt>
                <c:pt idx="166">
                  <c:v>444</c:v>
                </c:pt>
                <c:pt idx="167">
                  <c:v>445</c:v>
                </c:pt>
                <c:pt idx="168">
                  <c:v>446</c:v>
                </c:pt>
                <c:pt idx="169">
                  <c:v>447</c:v>
                </c:pt>
                <c:pt idx="170">
                  <c:v>448</c:v>
                </c:pt>
                <c:pt idx="171">
                  <c:v>449</c:v>
                </c:pt>
                <c:pt idx="172">
                  <c:v>450</c:v>
                </c:pt>
                <c:pt idx="173">
                  <c:v>451</c:v>
                </c:pt>
                <c:pt idx="174">
                  <c:v>452</c:v>
                </c:pt>
                <c:pt idx="175">
                  <c:v>453</c:v>
                </c:pt>
                <c:pt idx="176">
                  <c:v>454</c:v>
                </c:pt>
                <c:pt idx="177">
                  <c:v>455</c:v>
                </c:pt>
                <c:pt idx="178">
                  <c:v>456</c:v>
                </c:pt>
                <c:pt idx="179">
                  <c:v>457</c:v>
                </c:pt>
                <c:pt idx="180">
                  <c:v>458</c:v>
                </c:pt>
                <c:pt idx="181">
                  <c:v>459</c:v>
                </c:pt>
                <c:pt idx="182">
                  <c:v>460</c:v>
                </c:pt>
                <c:pt idx="183">
                  <c:v>461</c:v>
                </c:pt>
                <c:pt idx="184">
                  <c:v>462</c:v>
                </c:pt>
                <c:pt idx="185">
                  <c:v>463</c:v>
                </c:pt>
                <c:pt idx="186">
                  <c:v>464</c:v>
                </c:pt>
                <c:pt idx="187">
                  <c:v>465</c:v>
                </c:pt>
                <c:pt idx="188">
                  <c:v>466</c:v>
                </c:pt>
                <c:pt idx="189">
                  <c:v>467</c:v>
                </c:pt>
                <c:pt idx="190">
                  <c:v>468</c:v>
                </c:pt>
                <c:pt idx="191">
                  <c:v>469</c:v>
                </c:pt>
                <c:pt idx="192">
                  <c:v>470</c:v>
                </c:pt>
                <c:pt idx="193">
                  <c:v>471</c:v>
                </c:pt>
                <c:pt idx="194">
                  <c:v>472</c:v>
                </c:pt>
                <c:pt idx="195">
                  <c:v>473</c:v>
                </c:pt>
                <c:pt idx="196">
                  <c:v>474</c:v>
                </c:pt>
                <c:pt idx="197">
                  <c:v>475</c:v>
                </c:pt>
                <c:pt idx="198">
                  <c:v>476</c:v>
                </c:pt>
                <c:pt idx="199">
                  <c:v>477</c:v>
                </c:pt>
                <c:pt idx="200">
                  <c:v>478</c:v>
                </c:pt>
                <c:pt idx="201">
                  <c:v>479</c:v>
                </c:pt>
                <c:pt idx="202">
                  <c:v>480</c:v>
                </c:pt>
                <c:pt idx="203">
                  <c:v>481</c:v>
                </c:pt>
                <c:pt idx="204">
                  <c:v>482</c:v>
                </c:pt>
                <c:pt idx="205">
                  <c:v>483</c:v>
                </c:pt>
                <c:pt idx="206">
                  <c:v>484</c:v>
                </c:pt>
                <c:pt idx="207">
                  <c:v>485</c:v>
                </c:pt>
                <c:pt idx="208">
                  <c:v>486</c:v>
                </c:pt>
                <c:pt idx="209">
                  <c:v>487</c:v>
                </c:pt>
                <c:pt idx="210">
                  <c:v>488</c:v>
                </c:pt>
                <c:pt idx="211">
                  <c:v>489</c:v>
                </c:pt>
                <c:pt idx="212">
                  <c:v>490</c:v>
                </c:pt>
                <c:pt idx="213">
                  <c:v>491</c:v>
                </c:pt>
                <c:pt idx="214">
                  <c:v>492</c:v>
                </c:pt>
                <c:pt idx="215">
                  <c:v>493</c:v>
                </c:pt>
                <c:pt idx="216">
                  <c:v>494</c:v>
                </c:pt>
                <c:pt idx="217">
                  <c:v>495</c:v>
                </c:pt>
                <c:pt idx="218">
                  <c:v>496</c:v>
                </c:pt>
                <c:pt idx="219">
                  <c:v>497</c:v>
                </c:pt>
                <c:pt idx="220">
                  <c:v>498</c:v>
                </c:pt>
                <c:pt idx="221">
                  <c:v>499</c:v>
                </c:pt>
                <c:pt idx="222">
                  <c:v>500</c:v>
                </c:pt>
                <c:pt idx="223">
                  <c:v>501</c:v>
                </c:pt>
                <c:pt idx="224">
                  <c:v>502</c:v>
                </c:pt>
                <c:pt idx="225">
                  <c:v>503</c:v>
                </c:pt>
                <c:pt idx="226">
                  <c:v>504</c:v>
                </c:pt>
                <c:pt idx="227">
                  <c:v>505</c:v>
                </c:pt>
                <c:pt idx="228">
                  <c:v>506</c:v>
                </c:pt>
                <c:pt idx="229">
                  <c:v>507</c:v>
                </c:pt>
                <c:pt idx="230">
                  <c:v>508</c:v>
                </c:pt>
                <c:pt idx="231">
                  <c:v>509</c:v>
                </c:pt>
                <c:pt idx="232">
                  <c:v>510</c:v>
                </c:pt>
                <c:pt idx="233">
                  <c:v>511</c:v>
                </c:pt>
                <c:pt idx="234">
                  <c:v>512</c:v>
                </c:pt>
                <c:pt idx="235">
                  <c:v>513</c:v>
                </c:pt>
                <c:pt idx="236">
                  <c:v>514</c:v>
                </c:pt>
                <c:pt idx="237">
                  <c:v>515</c:v>
                </c:pt>
                <c:pt idx="238">
                  <c:v>516</c:v>
                </c:pt>
                <c:pt idx="239">
                  <c:v>517</c:v>
                </c:pt>
                <c:pt idx="240">
                  <c:v>518</c:v>
                </c:pt>
                <c:pt idx="241">
                  <c:v>519</c:v>
                </c:pt>
                <c:pt idx="242">
                  <c:v>520</c:v>
                </c:pt>
                <c:pt idx="243">
                  <c:v>521</c:v>
                </c:pt>
                <c:pt idx="244">
                  <c:v>522</c:v>
                </c:pt>
                <c:pt idx="245">
                  <c:v>523</c:v>
                </c:pt>
                <c:pt idx="246">
                  <c:v>524</c:v>
                </c:pt>
                <c:pt idx="247">
                  <c:v>525</c:v>
                </c:pt>
                <c:pt idx="248">
                  <c:v>526</c:v>
                </c:pt>
                <c:pt idx="249">
                  <c:v>527</c:v>
                </c:pt>
                <c:pt idx="250">
                  <c:v>528</c:v>
                </c:pt>
                <c:pt idx="251">
                  <c:v>529</c:v>
                </c:pt>
                <c:pt idx="252">
                  <c:v>530</c:v>
                </c:pt>
                <c:pt idx="253">
                  <c:v>531</c:v>
                </c:pt>
                <c:pt idx="254">
                  <c:v>532</c:v>
                </c:pt>
                <c:pt idx="255">
                  <c:v>533</c:v>
                </c:pt>
                <c:pt idx="256">
                  <c:v>534</c:v>
                </c:pt>
                <c:pt idx="257">
                  <c:v>535</c:v>
                </c:pt>
                <c:pt idx="258">
                  <c:v>536</c:v>
                </c:pt>
                <c:pt idx="259">
                  <c:v>537</c:v>
                </c:pt>
                <c:pt idx="260">
                  <c:v>538</c:v>
                </c:pt>
                <c:pt idx="261">
                  <c:v>539</c:v>
                </c:pt>
                <c:pt idx="262">
                  <c:v>540</c:v>
                </c:pt>
                <c:pt idx="263">
                  <c:v>541</c:v>
                </c:pt>
                <c:pt idx="264">
                  <c:v>542</c:v>
                </c:pt>
                <c:pt idx="265">
                  <c:v>543</c:v>
                </c:pt>
                <c:pt idx="266">
                  <c:v>544</c:v>
                </c:pt>
                <c:pt idx="267">
                  <c:v>545</c:v>
                </c:pt>
                <c:pt idx="268">
                  <c:v>546</c:v>
                </c:pt>
                <c:pt idx="269">
                  <c:v>547</c:v>
                </c:pt>
                <c:pt idx="270">
                  <c:v>548</c:v>
                </c:pt>
                <c:pt idx="271">
                  <c:v>549</c:v>
                </c:pt>
                <c:pt idx="272">
                  <c:v>550</c:v>
                </c:pt>
                <c:pt idx="273">
                  <c:v>551</c:v>
                </c:pt>
                <c:pt idx="274">
                  <c:v>552</c:v>
                </c:pt>
                <c:pt idx="275">
                  <c:v>553</c:v>
                </c:pt>
                <c:pt idx="276">
                  <c:v>554</c:v>
                </c:pt>
                <c:pt idx="277">
                  <c:v>555</c:v>
                </c:pt>
                <c:pt idx="278">
                  <c:v>556</c:v>
                </c:pt>
                <c:pt idx="279">
                  <c:v>557</c:v>
                </c:pt>
                <c:pt idx="280">
                  <c:v>558</c:v>
                </c:pt>
                <c:pt idx="281">
                  <c:v>559</c:v>
                </c:pt>
                <c:pt idx="282">
                  <c:v>560</c:v>
                </c:pt>
                <c:pt idx="283">
                  <c:v>561</c:v>
                </c:pt>
                <c:pt idx="284">
                  <c:v>562</c:v>
                </c:pt>
                <c:pt idx="285">
                  <c:v>563</c:v>
                </c:pt>
                <c:pt idx="286">
                  <c:v>564</c:v>
                </c:pt>
                <c:pt idx="287">
                  <c:v>565</c:v>
                </c:pt>
                <c:pt idx="288">
                  <c:v>566</c:v>
                </c:pt>
                <c:pt idx="289">
                  <c:v>567</c:v>
                </c:pt>
                <c:pt idx="290">
                  <c:v>568</c:v>
                </c:pt>
                <c:pt idx="291">
                  <c:v>569</c:v>
                </c:pt>
                <c:pt idx="292">
                  <c:v>570</c:v>
                </c:pt>
                <c:pt idx="293">
                  <c:v>571</c:v>
                </c:pt>
                <c:pt idx="294">
                  <c:v>572</c:v>
                </c:pt>
                <c:pt idx="295">
                  <c:v>573</c:v>
                </c:pt>
                <c:pt idx="296">
                  <c:v>574</c:v>
                </c:pt>
                <c:pt idx="297">
                  <c:v>575</c:v>
                </c:pt>
              </c:numCache>
            </c:numRef>
          </c:xVal>
          <c:yVal>
            <c:numRef>
              <c:f>Graph!$B$280:$B$575</c:f>
              <c:numCache>
                <c:formatCode>General</c:formatCode>
                <c:ptCount val="29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F8-456F-A6CB-38B7929E1E46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Graph!$A$279:$A$576</c:f>
              <c:numCache>
                <c:formatCode>General</c:formatCode>
                <c:ptCount val="298"/>
                <c:pt idx="0">
                  <c:v>278</c:v>
                </c:pt>
                <c:pt idx="1">
                  <c:v>279</c:v>
                </c:pt>
                <c:pt idx="2">
                  <c:v>280</c:v>
                </c:pt>
                <c:pt idx="3">
                  <c:v>281</c:v>
                </c:pt>
                <c:pt idx="4">
                  <c:v>282</c:v>
                </c:pt>
                <c:pt idx="5">
                  <c:v>283</c:v>
                </c:pt>
                <c:pt idx="6">
                  <c:v>284</c:v>
                </c:pt>
                <c:pt idx="7">
                  <c:v>285</c:v>
                </c:pt>
                <c:pt idx="8">
                  <c:v>286</c:v>
                </c:pt>
                <c:pt idx="9">
                  <c:v>287</c:v>
                </c:pt>
                <c:pt idx="10">
                  <c:v>288</c:v>
                </c:pt>
                <c:pt idx="11">
                  <c:v>289</c:v>
                </c:pt>
                <c:pt idx="12">
                  <c:v>290</c:v>
                </c:pt>
                <c:pt idx="13">
                  <c:v>291</c:v>
                </c:pt>
                <c:pt idx="14">
                  <c:v>292</c:v>
                </c:pt>
                <c:pt idx="15">
                  <c:v>293</c:v>
                </c:pt>
                <c:pt idx="16">
                  <c:v>294</c:v>
                </c:pt>
                <c:pt idx="17">
                  <c:v>295</c:v>
                </c:pt>
                <c:pt idx="18">
                  <c:v>296</c:v>
                </c:pt>
                <c:pt idx="19">
                  <c:v>297</c:v>
                </c:pt>
                <c:pt idx="20">
                  <c:v>298</c:v>
                </c:pt>
                <c:pt idx="21">
                  <c:v>299</c:v>
                </c:pt>
                <c:pt idx="22">
                  <c:v>300</c:v>
                </c:pt>
                <c:pt idx="23">
                  <c:v>301</c:v>
                </c:pt>
                <c:pt idx="24">
                  <c:v>302</c:v>
                </c:pt>
                <c:pt idx="25">
                  <c:v>303</c:v>
                </c:pt>
                <c:pt idx="26">
                  <c:v>304</c:v>
                </c:pt>
                <c:pt idx="27">
                  <c:v>305</c:v>
                </c:pt>
                <c:pt idx="28">
                  <c:v>306</c:v>
                </c:pt>
                <c:pt idx="29">
                  <c:v>307</c:v>
                </c:pt>
                <c:pt idx="30">
                  <c:v>308</c:v>
                </c:pt>
                <c:pt idx="31">
                  <c:v>309</c:v>
                </c:pt>
                <c:pt idx="32">
                  <c:v>310</c:v>
                </c:pt>
                <c:pt idx="33">
                  <c:v>311</c:v>
                </c:pt>
                <c:pt idx="34">
                  <c:v>312</c:v>
                </c:pt>
                <c:pt idx="35">
                  <c:v>313</c:v>
                </c:pt>
                <c:pt idx="36">
                  <c:v>314</c:v>
                </c:pt>
                <c:pt idx="37">
                  <c:v>315</c:v>
                </c:pt>
                <c:pt idx="38">
                  <c:v>316</c:v>
                </c:pt>
                <c:pt idx="39">
                  <c:v>317</c:v>
                </c:pt>
                <c:pt idx="40">
                  <c:v>318</c:v>
                </c:pt>
                <c:pt idx="41">
                  <c:v>319</c:v>
                </c:pt>
                <c:pt idx="42">
                  <c:v>320</c:v>
                </c:pt>
                <c:pt idx="43">
                  <c:v>321</c:v>
                </c:pt>
                <c:pt idx="44">
                  <c:v>322</c:v>
                </c:pt>
                <c:pt idx="45">
                  <c:v>323</c:v>
                </c:pt>
                <c:pt idx="46">
                  <c:v>324</c:v>
                </c:pt>
                <c:pt idx="47">
                  <c:v>325</c:v>
                </c:pt>
                <c:pt idx="48">
                  <c:v>326</c:v>
                </c:pt>
                <c:pt idx="49">
                  <c:v>327</c:v>
                </c:pt>
                <c:pt idx="50">
                  <c:v>328</c:v>
                </c:pt>
                <c:pt idx="51">
                  <c:v>329</c:v>
                </c:pt>
                <c:pt idx="52">
                  <c:v>330</c:v>
                </c:pt>
                <c:pt idx="53">
                  <c:v>331</c:v>
                </c:pt>
                <c:pt idx="54">
                  <c:v>332</c:v>
                </c:pt>
                <c:pt idx="55">
                  <c:v>333</c:v>
                </c:pt>
                <c:pt idx="56">
                  <c:v>334</c:v>
                </c:pt>
                <c:pt idx="57">
                  <c:v>335</c:v>
                </c:pt>
                <c:pt idx="58">
                  <c:v>336</c:v>
                </c:pt>
                <c:pt idx="59">
                  <c:v>337</c:v>
                </c:pt>
                <c:pt idx="60">
                  <c:v>338</c:v>
                </c:pt>
                <c:pt idx="61">
                  <c:v>339</c:v>
                </c:pt>
                <c:pt idx="62">
                  <c:v>340</c:v>
                </c:pt>
                <c:pt idx="63">
                  <c:v>341</c:v>
                </c:pt>
                <c:pt idx="64">
                  <c:v>342</c:v>
                </c:pt>
                <c:pt idx="65">
                  <c:v>343</c:v>
                </c:pt>
                <c:pt idx="66">
                  <c:v>344</c:v>
                </c:pt>
                <c:pt idx="67">
                  <c:v>345</c:v>
                </c:pt>
                <c:pt idx="68">
                  <c:v>346</c:v>
                </c:pt>
                <c:pt idx="69">
                  <c:v>347</c:v>
                </c:pt>
                <c:pt idx="70">
                  <c:v>348</c:v>
                </c:pt>
                <c:pt idx="71">
                  <c:v>349</c:v>
                </c:pt>
                <c:pt idx="72">
                  <c:v>350</c:v>
                </c:pt>
                <c:pt idx="73">
                  <c:v>351</c:v>
                </c:pt>
                <c:pt idx="74">
                  <c:v>352</c:v>
                </c:pt>
                <c:pt idx="75">
                  <c:v>353</c:v>
                </c:pt>
                <c:pt idx="76">
                  <c:v>354</c:v>
                </c:pt>
                <c:pt idx="77">
                  <c:v>355</c:v>
                </c:pt>
                <c:pt idx="78">
                  <c:v>356</c:v>
                </c:pt>
                <c:pt idx="79">
                  <c:v>357</c:v>
                </c:pt>
                <c:pt idx="80">
                  <c:v>358</c:v>
                </c:pt>
                <c:pt idx="81">
                  <c:v>359</c:v>
                </c:pt>
                <c:pt idx="82">
                  <c:v>360</c:v>
                </c:pt>
                <c:pt idx="83">
                  <c:v>361</c:v>
                </c:pt>
                <c:pt idx="84">
                  <c:v>362</c:v>
                </c:pt>
                <c:pt idx="85">
                  <c:v>363</c:v>
                </c:pt>
                <c:pt idx="86">
                  <c:v>364</c:v>
                </c:pt>
                <c:pt idx="87">
                  <c:v>365</c:v>
                </c:pt>
                <c:pt idx="88">
                  <c:v>366</c:v>
                </c:pt>
                <c:pt idx="89">
                  <c:v>367</c:v>
                </c:pt>
                <c:pt idx="90">
                  <c:v>368</c:v>
                </c:pt>
                <c:pt idx="91">
                  <c:v>369</c:v>
                </c:pt>
                <c:pt idx="92">
                  <c:v>370</c:v>
                </c:pt>
                <c:pt idx="93">
                  <c:v>371</c:v>
                </c:pt>
                <c:pt idx="94">
                  <c:v>372</c:v>
                </c:pt>
                <c:pt idx="95">
                  <c:v>373</c:v>
                </c:pt>
                <c:pt idx="96">
                  <c:v>374</c:v>
                </c:pt>
                <c:pt idx="97">
                  <c:v>375</c:v>
                </c:pt>
                <c:pt idx="98">
                  <c:v>376</c:v>
                </c:pt>
                <c:pt idx="99">
                  <c:v>377</c:v>
                </c:pt>
                <c:pt idx="100">
                  <c:v>378</c:v>
                </c:pt>
                <c:pt idx="101">
                  <c:v>379</c:v>
                </c:pt>
                <c:pt idx="102">
                  <c:v>380</c:v>
                </c:pt>
                <c:pt idx="103">
                  <c:v>381</c:v>
                </c:pt>
                <c:pt idx="104">
                  <c:v>382</c:v>
                </c:pt>
                <c:pt idx="105">
                  <c:v>383</c:v>
                </c:pt>
                <c:pt idx="106">
                  <c:v>384</c:v>
                </c:pt>
                <c:pt idx="107">
                  <c:v>385</c:v>
                </c:pt>
                <c:pt idx="108">
                  <c:v>386</c:v>
                </c:pt>
                <c:pt idx="109">
                  <c:v>387</c:v>
                </c:pt>
                <c:pt idx="110">
                  <c:v>388</c:v>
                </c:pt>
                <c:pt idx="111">
                  <c:v>389</c:v>
                </c:pt>
                <c:pt idx="112">
                  <c:v>390</c:v>
                </c:pt>
                <c:pt idx="113">
                  <c:v>391</c:v>
                </c:pt>
                <c:pt idx="114">
                  <c:v>392</c:v>
                </c:pt>
                <c:pt idx="115">
                  <c:v>393</c:v>
                </c:pt>
                <c:pt idx="116">
                  <c:v>394</c:v>
                </c:pt>
                <c:pt idx="117">
                  <c:v>395</c:v>
                </c:pt>
                <c:pt idx="118">
                  <c:v>396</c:v>
                </c:pt>
                <c:pt idx="119">
                  <c:v>397</c:v>
                </c:pt>
                <c:pt idx="120">
                  <c:v>398</c:v>
                </c:pt>
                <c:pt idx="121">
                  <c:v>399</c:v>
                </c:pt>
                <c:pt idx="122">
                  <c:v>400</c:v>
                </c:pt>
                <c:pt idx="123">
                  <c:v>401</c:v>
                </c:pt>
                <c:pt idx="124">
                  <c:v>402</c:v>
                </c:pt>
                <c:pt idx="125">
                  <c:v>403</c:v>
                </c:pt>
                <c:pt idx="126">
                  <c:v>404</c:v>
                </c:pt>
                <c:pt idx="127">
                  <c:v>405</c:v>
                </c:pt>
                <c:pt idx="128">
                  <c:v>406</c:v>
                </c:pt>
                <c:pt idx="129">
                  <c:v>407</c:v>
                </c:pt>
                <c:pt idx="130">
                  <c:v>408</c:v>
                </c:pt>
                <c:pt idx="131">
                  <c:v>409</c:v>
                </c:pt>
                <c:pt idx="132">
                  <c:v>410</c:v>
                </c:pt>
                <c:pt idx="133">
                  <c:v>411</c:v>
                </c:pt>
                <c:pt idx="134">
                  <c:v>412</c:v>
                </c:pt>
                <c:pt idx="135">
                  <c:v>413</c:v>
                </c:pt>
                <c:pt idx="136">
                  <c:v>414</c:v>
                </c:pt>
                <c:pt idx="137">
                  <c:v>415</c:v>
                </c:pt>
                <c:pt idx="138">
                  <c:v>416</c:v>
                </c:pt>
                <c:pt idx="139">
                  <c:v>417</c:v>
                </c:pt>
                <c:pt idx="140">
                  <c:v>418</c:v>
                </c:pt>
                <c:pt idx="141">
                  <c:v>419</c:v>
                </c:pt>
                <c:pt idx="142">
                  <c:v>420</c:v>
                </c:pt>
                <c:pt idx="143">
                  <c:v>421</c:v>
                </c:pt>
                <c:pt idx="144">
                  <c:v>422</c:v>
                </c:pt>
                <c:pt idx="145">
                  <c:v>423</c:v>
                </c:pt>
                <c:pt idx="146">
                  <c:v>424</c:v>
                </c:pt>
                <c:pt idx="147">
                  <c:v>425</c:v>
                </c:pt>
                <c:pt idx="148">
                  <c:v>426</c:v>
                </c:pt>
                <c:pt idx="149">
                  <c:v>427</c:v>
                </c:pt>
                <c:pt idx="150">
                  <c:v>428</c:v>
                </c:pt>
                <c:pt idx="151">
                  <c:v>429</c:v>
                </c:pt>
                <c:pt idx="152">
                  <c:v>430</c:v>
                </c:pt>
                <c:pt idx="153">
                  <c:v>431</c:v>
                </c:pt>
                <c:pt idx="154">
                  <c:v>432</c:v>
                </c:pt>
                <c:pt idx="155">
                  <c:v>433</c:v>
                </c:pt>
                <c:pt idx="156">
                  <c:v>434</c:v>
                </c:pt>
                <c:pt idx="157">
                  <c:v>435</c:v>
                </c:pt>
                <c:pt idx="158">
                  <c:v>436</c:v>
                </c:pt>
                <c:pt idx="159">
                  <c:v>437</c:v>
                </c:pt>
                <c:pt idx="160">
                  <c:v>438</c:v>
                </c:pt>
                <c:pt idx="161">
                  <c:v>439</c:v>
                </c:pt>
                <c:pt idx="162">
                  <c:v>440</c:v>
                </c:pt>
                <c:pt idx="163">
                  <c:v>441</c:v>
                </c:pt>
                <c:pt idx="164">
                  <c:v>442</c:v>
                </c:pt>
                <c:pt idx="165">
                  <c:v>443</c:v>
                </c:pt>
                <c:pt idx="166">
                  <c:v>444</c:v>
                </c:pt>
                <c:pt idx="167">
                  <c:v>445</c:v>
                </c:pt>
                <c:pt idx="168">
                  <c:v>446</c:v>
                </c:pt>
                <c:pt idx="169">
                  <c:v>447</c:v>
                </c:pt>
                <c:pt idx="170">
                  <c:v>448</c:v>
                </c:pt>
                <c:pt idx="171">
                  <c:v>449</c:v>
                </c:pt>
                <c:pt idx="172">
                  <c:v>450</c:v>
                </c:pt>
                <c:pt idx="173">
                  <c:v>451</c:v>
                </c:pt>
                <c:pt idx="174">
                  <c:v>452</c:v>
                </c:pt>
                <c:pt idx="175">
                  <c:v>453</c:v>
                </c:pt>
                <c:pt idx="176">
                  <c:v>454</c:v>
                </c:pt>
                <c:pt idx="177">
                  <c:v>455</c:v>
                </c:pt>
                <c:pt idx="178">
                  <c:v>456</c:v>
                </c:pt>
                <c:pt idx="179">
                  <c:v>457</c:v>
                </c:pt>
                <c:pt idx="180">
                  <c:v>458</c:v>
                </c:pt>
                <c:pt idx="181">
                  <c:v>459</c:v>
                </c:pt>
                <c:pt idx="182">
                  <c:v>460</c:v>
                </c:pt>
                <c:pt idx="183">
                  <c:v>461</c:v>
                </c:pt>
                <c:pt idx="184">
                  <c:v>462</c:v>
                </c:pt>
                <c:pt idx="185">
                  <c:v>463</c:v>
                </c:pt>
                <c:pt idx="186">
                  <c:v>464</c:v>
                </c:pt>
                <c:pt idx="187">
                  <c:v>465</c:v>
                </c:pt>
                <c:pt idx="188">
                  <c:v>466</c:v>
                </c:pt>
                <c:pt idx="189">
                  <c:v>467</c:v>
                </c:pt>
                <c:pt idx="190">
                  <c:v>468</c:v>
                </c:pt>
                <c:pt idx="191">
                  <c:v>469</c:v>
                </c:pt>
                <c:pt idx="192">
                  <c:v>470</c:v>
                </c:pt>
                <c:pt idx="193">
                  <c:v>471</c:v>
                </c:pt>
                <c:pt idx="194">
                  <c:v>472</c:v>
                </c:pt>
                <c:pt idx="195">
                  <c:v>473</c:v>
                </c:pt>
                <c:pt idx="196">
                  <c:v>474</c:v>
                </c:pt>
                <c:pt idx="197">
                  <c:v>475</c:v>
                </c:pt>
                <c:pt idx="198">
                  <c:v>476</c:v>
                </c:pt>
                <c:pt idx="199">
                  <c:v>477</c:v>
                </c:pt>
                <c:pt idx="200">
                  <c:v>478</c:v>
                </c:pt>
                <c:pt idx="201">
                  <c:v>479</c:v>
                </c:pt>
                <c:pt idx="202">
                  <c:v>480</c:v>
                </c:pt>
                <c:pt idx="203">
                  <c:v>481</c:v>
                </c:pt>
                <c:pt idx="204">
                  <c:v>482</c:v>
                </c:pt>
                <c:pt idx="205">
                  <c:v>483</c:v>
                </c:pt>
                <c:pt idx="206">
                  <c:v>484</c:v>
                </c:pt>
                <c:pt idx="207">
                  <c:v>485</c:v>
                </c:pt>
                <c:pt idx="208">
                  <c:v>486</c:v>
                </c:pt>
                <c:pt idx="209">
                  <c:v>487</c:v>
                </c:pt>
                <c:pt idx="210">
                  <c:v>488</c:v>
                </c:pt>
                <c:pt idx="211">
                  <c:v>489</c:v>
                </c:pt>
                <c:pt idx="212">
                  <c:v>490</c:v>
                </c:pt>
                <c:pt idx="213">
                  <c:v>491</c:v>
                </c:pt>
                <c:pt idx="214">
                  <c:v>492</c:v>
                </c:pt>
                <c:pt idx="215">
                  <c:v>493</c:v>
                </c:pt>
                <c:pt idx="216">
                  <c:v>494</c:v>
                </c:pt>
                <c:pt idx="217">
                  <c:v>495</c:v>
                </c:pt>
                <c:pt idx="218">
                  <c:v>496</c:v>
                </c:pt>
                <c:pt idx="219">
                  <c:v>497</c:v>
                </c:pt>
                <c:pt idx="220">
                  <c:v>498</c:v>
                </c:pt>
                <c:pt idx="221">
                  <c:v>499</c:v>
                </c:pt>
                <c:pt idx="222">
                  <c:v>500</c:v>
                </c:pt>
                <c:pt idx="223">
                  <c:v>501</c:v>
                </c:pt>
                <c:pt idx="224">
                  <c:v>502</c:v>
                </c:pt>
                <c:pt idx="225">
                  <c:v>503</c:v>
                </c:pt>
                <c:pt idx="226">
                  <c:v>504</c:v>
                </c:pt>
                <c:pt idx="227">
                  <c:v>505</c:v>
                </c:pt>
                <c:pt idx="228">
                  <c:v>506</c:v>
                </c:pt>
                <c:pt idx="229">
                  <c:v>507</c:v>
                </c:pt>
                <c:pt idx="230">
                  <c:v>508</c:v>
                </c:pt>
                <c:pt idx="231">
                  <c:v>509</c:v>
                </c:pt>
                <c:pt idx="232">
                  <c:v>510</c:v>
                </c:pt>
                <c:pt idx="233">
                  <c:v>511</c:v>
                </c:pt>
                <c:pt idx="234">
                  <c:v>512</c:v>
                </c:pt>
                <c:pt idx="235">
                  <c:v>513</c:v>
                </c:pt>
                <c:pt idx="236">
                  <c:v>514</c:v>
                </c:pt>
                <c:pt idx="237">
                  <c:v>515</c:v>
                </c:pt>
                <c:pt idx="238">
                  <c:v>516</c:v>
                </c:pt>
                <c:pt idx="239">
                  <c:v>517</c:v>
                </c:pt>
                <c:pt idx="240">
                  <c:v>518</c:v>
                </c:pt>
                <c:pt idx="241">
                  <c:v>519</c:v>
                </c:pt>
                <c:pt idx="242">
                  <c:v>520</c:v>
                </c:pt>
                <c:pt idx="243">
                  <c:v>521</c:v>
                </c:pt>
                <c:pt idx="244">
                  <c:v>522</c:v>
                </c:pt>
                <c:pt idx="245">
                  <c:v>523</c:v>
                </c:pt>
                <c:pt idx="246">
                  <c:v>524</c:v>
                </c:pt>
                <c:pt idx="247">
                  <c:v>525</c:v>
                </c:pt>
                <c:pt idx="248">
                  <c:v>526</c:v>
                </c:pt>
                <c:pt idx="249">
                  <c:v>527</c:v>
                </c:pt>
                <c:pt idx="250">
                  <c:v>528</c:v>
                </c:pt>
                <c:pt idx="251">
                  <c:v>529</c:v>
                </c:pt>
                <c:pt idx="252">
                  <c:v>530</c:v>
                </c:pt>
                <c:pt idx="253">
                  <c:v>531</c:v>
                </c:pt>
                <c:pt idx="254">
                  <c:v>532</c:v>
                </c:pt>
                <c:pt idx="255">
                  <c:v>533</c:v>
                </c:pt>
                <c:pt idx="256">
                  <c:v>534</c:v>
                </c:pt>
                <c:pt idx="257">
                  <c:v>535</c:v>
                </c:pt>
                <c:pt idx="258">
                  <c:v>536</c:v>
                </c:pt>
                <c:pt idx="259">
                  <c:v>537</c:v>
                </c:pt>
                <c:pt idx="260">
                  <c:v>538</c:v>
                </c:pt>
                <c:pt idx="261">
                  <c:v>539</c:v>
                </c:pt>
                <c:pt idx="262">
                  <c:v>540</c:v>
                </c:pt>
                <c:pt idx="263">
                  <c:v>541</c:v>
                </c:pt>
                <c:pt idx="264">
                  <c:v>542</c:v>
                </c:pt>
                <c:pt idx="265">
                  <c:v>543</c:v>
                </c:pt>
                <c:pt idx="266">
                  <c:v>544</c:v>
                </c:pt>
                <c:pt idx="267">
                  <c:v>545</c:v>
                </c:pt>
                <c:pt idx="268">
                  <c:v>546</c:v>
                </c:pt>
                <c:pt idx="269">
                  <c:v>547</c:v>
                </c:pt>
                <c:pt idx="270">
                  <c:v>548</c:v>
                </c:pt>
                <c:pt idx="271">
                  <c:v>549</c:v>
                </c:pt>
                <c:pt idx="272">
                  <c:v>550</c:v>
                </c:pt>
                <c:pt idx="273">
                  <c:v>551</c:v>
                </c:pt>
                <c:pt idx="274">
                  <c:v>552</c:v>
                </c:pt>
                <c:pt idx="275">
                  <c:v>553</c:v>
                </c:pt>
                <c:pt idx="276">
                  <c:v>554</c:v>
                </c:pt>
                <c:pt idx="277">
                  <c:v>555</c:v>
                </c:pt>
                <c:pt idx="278">
                  <c:v>556</c:v>
                </c:pt>
                <c:pt idx="279">
                  <c:v>557</c:v>
                </c:pt>
                <c:pt idx="280">
                  <c:v>558</c:v>
                </c:pt>
                <c:pt idx="281">
                  <c:v>559</c:v>
                </c:pt>
                <c:pt idx="282">
                  <c:v>560</c:v>
                </c:pt>
                <c:pt idx="283">
                  <c:v>561</c:v>
                </c:pt>
                <c:pt idx="284">
                  <c:v>562</c:v>
                </c:pt>
                <c:pt idx="285">
                  <c:v>563</c:v>
                </c:pt>
                <c:pt idx="286">
                  <c:v>564</c:v>
                </c:pt>
                <c:pt idx="287">
                  <c:v>565</c:v>
                </c:pt>
                <c:pt idx="288">
                  <c:v>566</c:v>
                </c:pt>
                <c:pt idx="289">
                  <c:v>567</c:v>
                </c:pt>
                <c:pt idx="290">
                  <c:v>568</c:v>
                </c:pt>
                <c:pt idx="291">
                  <c:v>569</c:v>
                </c:pt>
                <c:pt idx="292">
                  <c:v>570</c:v>
                </c:pt>
                <c:pt idx="293">
                  <c:v>571</c:v>
                </c:pt>
                <c:pt idx="294">
                  <c:v>572</c:v>
                </c:pt>
                <c:pt idx="295">
                  <c:v>573</c:v>
                </c:pt>
                <c:pt idx="296">
                  <c:v>574</c:v>
                </c:pt>
                <c:pt idx="297">
                  <c:v>575</c:v>
                </c:pt>
              </c:numCache>
            </c:numRef>
          </c:xVal>
          <c:yVal>
            <c:numRef>
              <c:f>Graph!$C$280:$C$575</c:f>
              <c:numCache>
                <c:formatCode>General</c:formatCode>
                <c:ptCount val="296"/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F8-456F-A6CB-38B7929E1E46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Graph!$A$279:$A$576</c:f>
              <c:numCache>
                <c:formatCode>General</c:formatCode>
                <c:ptCount val="298"/>
                <c:pt idx="0">
                  <c:v>278</c:v>
                </c:pt>
                <c:pt idx="1">
                  <c:v>279</c:v>
                </c:pt>
                <c:pt idx="2">
                  <c:v>280</c:v>
                </c:pt>
                <c:pt idx="3">
                  <c:v>281</c:v>
                </c:pt>
                <c:pt idx="4">
                  <c:v>282</c:v>
                </c:pt>
                <c:pt idx="5">
                  <c:v>283</c:v>
                </c:pt>
                <c:pt idx="6">
                  <c:v>284</c:v>
                </c:pt>
                <c:pt idx="7">
                  <c:v>285</c:v>
                </c:pt>
                <c:pt idx="8">
                  <c:v>286</c:v>
                </c:pt>
                <c:pt idx="9">
                  <c:v>287</c:v>
                </c:pt>
                <c:pt idx="10">
                  <c:v>288</c:v>
                </c:pt>
                <c:pt idx="11">
                  <c:v>289</c:v>
                </c:pt>
                <c:pt idx="12">
                  <c:v>290</c:v>
                </c:pt>
                <c:pt idx="13">
                  <c:v>291</c:v>
                </c:pt>
                <c:pt idx="14">
                  <c:v>292</c:v>
                </c:pt>
                <c:pt idx="15">
                  <c:v>293</c:v>
                </c:pt>
                <c:pt idx="16">
                  <c:v>294</c:v>
                </c:pt>
                <c:pt idx="17">
                  <c:v>295</c:v>
                </c:pt>
                <c:pt idx="18">
                  <c:v>296</c:v>
                </c:pt>
                <c:pt idx="19">
                  <c:v>297</c:v>
                </c:pt>
                <c:pt idx="20">
                  <c:v>298</c:v>
                </c:pt>
                <c:pt idx="21">
                  <c:v>299</c:v>
                </c:pt>
                <c:pt idx="22">
                  <c:v>300</c:v>
                </c:pt>
                <c:pt idx="23">
                  <c:v>301</c:v>
                </c:pt>
                <c:pt idx="24">
                  <c:v>302</c:v>
                </c:pt>
                <c:pt idx="25">
                  <c:v>303</c:v>
                </c:pt>
                <c:pt idx="26">
                  <c:v>304</c:v>
                </c:pt>
                <c:pt idx="27">
                  <c:v>305</c:v>
                </c:pt>
                <c:pt idx="28">
                  <c:v>306</c:v>
                </c:pt>
                <c:pt idx="29">
                  <c:v>307</c:v>
                </c:pt>
                <c:pt idx="30">
                  <c:v>308</c:v>
                </c:pt>
                <c:pt idx="31">
                  <c:v>309</c:v>
                </c:pt>
                <c:pt idx="32">
                  <c:v>310</c:v>
                </c:pt>
                <c:pt idx="33">
                  <c:v>311</c:v>
                </c:pt>
                <c:pt idx="34">
                  <c:v>312</c:v>
                </c:pt>
                <c:pt idx="35">
                  <c:v>313</c:v>
                </c:pt>
                <c:pt idx="36">
                  <c:v>314</c:v>
                </c:pt>
                <c:pt idx="37">
                  <c:v>315</c:v>
                </c:pt>
                <c:pt idx="38">
                  <c:v>316</c:v>
                </c:pt>
                <c:pt idx="39">
                  <c:v>317</c:v>
                </c:pt>
                <c:pt idx="40">
                  <c:v>318</c:v>
                </c:pt>
                <c:pt idx="41">
                  <c:v>319</c:v>
                </c:pt>
                <c:pt idx="42">
                  <c:v>320</c:v>
                </c:pt>
                <c:pt idx="43">
                  <c:v>321</c:v>
                </c:pt>
                <c:pt idx="44">
                  <c:v>322</c:v>
                </c:pt>
                <c:pt idx="45">
                  <c:v>323</c:v>
                </c:pt>
                <c:pt idx="46">
                  <c:v>324</c:v>
                </c:pt>
                <c:pt idx="47">
                  <c:v>325</c:v>
                </c:pt>
                <c:pt idx="48">
                  <c:v>326</c:v>
                </c:pt>
                <c:pt idx="49">
                  <c:v>327</c:v>
                </c:pt>
                <c:pt idx="50">
                  <c:v>328</c:v>
                </c:pt>
                <c:pt idx="51">
                  <c:v>329</c:v>
                </c:pt>
                <c:pt idx="52">
                  <c:v>330</c:v>
                </c:pt>
                <c:pt idx="53">
                  <c:v>331</c:v>
                </c:pt>
                <c:pt idx="54">
                  <c:v>332</c:v>
                </c:pt>
                <c:pt idx="55">
                  <c:v>333</c:v>
                </c:pt>
                <c:pt idx="56">
                  <c:v>334</c:v>
                </c:pt>
                <c:pt idx="57">
                  <c:v>335</c:v>
                </c:pt>
                <c:pt idx="58">
                  <c:v>336</c:v>
                </c:pt>
                <c:pt idx="59">
                  <c:v>337</c:v>
                </c:pt>
                <c:pt idx="60">
                  <c:v>338</c:v>
                </c:pt>
                <c:pt idx="61">
                  <c:v>339</c:v>
                </c:pt>
                <c:pt idx="62">
                  <c:v>340</c:v>
                </c:pt>
                <c:pt idx="63">
                  <c:v>341</c:v>
                </c:pt>
                <c:pt idx="64">
                  <c:v>342</c:v>
                </c:pt>
                <c:pt idx="65">
                  <c:v>343</c:v>
                </c:pt>
                <c:pt idx="66">
                  <c:v>344</c:v>
                </c:pt>
                <c:pt idx="67">
                  <c:v>345</c:v>
                </c:pt>
                <c:pt idx="68">
                  <c:v>346</c:v>
                </c:pt>
                <c:pt idx="69">
                  <c:v>347</c:v>
                </c:pt>
                <c:pt idx="70">
                  <c:v>348</c:v>
                </c:pt>
                <c:pt idx="71">
                  <c:v>349</c:v>
                </c:pt>
                <c:pt idx="72">
                  <c:v>350</c:v>
                </c:pt>
                <c:pt idx="73">
                  <c:v>351</c:v>
                </c:pt>
                <c:pt idx="74">
                  <c:v>352</c:v>
                </c:pt>
                <c:pt idx="75">
                  <c:v>353</c:v>
                </c:pt>
                <c:pt idx="76">
                  <c:v>354</c:v>
                </c:pt>
                <c:pt idx="77">
                  <c:v>355</c:v>
                </c:pt>
                <c:pt idx="78">
                  <c:v>356</c:v>
                </c:pt>
                <c:pt idx="79">
                  <c:v>357</c:v>
                </c:pt>
                <c:pt idx="80">
                  <c:v>358</c:v>
                </c:pt>
                <c:pt idx="81">
                  <c:v>359</c:v>
                </c:pt>
                <c:pt idx="82">
                  <c:v>360</c:v>
                </c:pt>
                <c:pt idx="83">
                  <c:v>361</c:v>
                </c:pt>
                <c:pt idx="84">
                  <c:v>362</c:v>
                </c:pt>
                <c:pt idx="85">
                  <c:v>363</c:v>
                </c:pt>
                <c:pt idx="86">
                  <c:v>364</c:v>
                </c:pt>
                <c:pt idx="87">
                  <c:v>365</c:v>
                </c:pt>
                <c:pt idx="88">
                  <c:v>366</c:v>
                </c:pt>
                <c:pt idx="89">
                  <c:v>367</c:v>
                </c:pt>
                <c:pt idx="90">
                  <c:v>368</c:v>
                </c:pt>
                <c:pt idx="91">
                  <c:v>369</c:v>
                </c:pt>
                <c:pt idx="92">
                  <c:v>370</c:v>
                </c:pt>
                <c:pt idx="93">
                  <c:v>371</c:v>
                </c:pt>
                <c:pt idx="94">
                  <c:v>372</c:v>
                </c:pt>
                <c:pt idx="95">
                  <c:v>373</c:v>
                </c:pt>
                <c:pt idx="96">
                  <c:v>374</c:v>
                </c:pt>
                <c:pt idx="97">
                  <c:v>375</c:v>
                </c:pt>
                <c:pt idx="98">
                  <c:v>376</c:v>
                </c:pt>
                <c:pt idx="99">
                  <c:v>377</c:v>
                </c:pt>
                <c:pt idx="100">
                  <c:v>378</c:v>
                </c:pt>
                <c:pt idx="101">
                  <c:v>379</c:v>
                </c:pt>
                <c:pt idx="102">
                  <c:v>380</c:v>
                </c:pt>
                <c:pt idx="103">
                  <c:v>381</c:v>
                </c:pt>
                <c:pt idx="104">
                  <c:v>382</c:v>
                </c:pt>
                <c:pt idx="105">
                  <c:v>383</c:v>
                </c:pt>
                <c:pt idx="106">
                  <c:v>384</c:v>
                </c:pt>
                <c:pt idx="107">
                  <c:v>385</c:v>
                </c:pt>
                <c:pt idx="108">
                  <c:v>386</c:v>
                </c:pt>
                <c:pt idx="109">
                  <c:v>387</c:v>
                </c:pt>
                <c:pt idx="110">
                  <c:v>388</c:v>
                </c:pt>
                <c:pt idx="111">
                  <c:v>389</c:v>
                </c:pt>
                <c:pt idx="112">
                  <c:v>390</c:v>
                </c:pt>
                <c:pt idx="113">
                  <c:v>391</c:v>
                </c:pt>
                <c:pt idx="114">
                  <c:v>392</c:v>
                </c:pt>
                <c:pt idx="115">
                  <c:v>393</c:v>
                </c:pt>
                <c:pt idx="116">
                  <c:v>394</c:v>
                </c:pt>
                <c:pt idx="117">
                  <c:v>395</c:v>
                </c:pt>
                <c:pt idx="118">
                  <c:v>396</c:v>
                </c:pt>
                <c:pt idx="119">
                  <c:v>397</c:v>
                </c:pt>
                <c:pt idx="120">
                  <c:v>398</c:v>
                </c:pt>
                <c:pt idx="121">
                  <c:v>399</c:v>
                </c:pt>
                <c:pt idx="122">
                  <c:v>400</c:v>
                </c:pt>
                <c:pt idx="123">
                  <c:v>401</c:v>
                </c:pt>
                <c:pt idx="124">
                  <c:v>402</c:v>
                </c:pt>
                <c:pt idx="125">
                  <c:v>403</c:v>
                </c:pt>
                <c:pt idx="126">
                  <c:v>404</c:v>
                </c:pt>
                <c:pt idx="127">
                  <c:v>405</c:v>
                </c:pt>
                <c:pt idx="128">
                  <c:v>406</c:v>
                </c:pt>
                <c:pt idx="129">
                  <c:v>407</c:v>
                </c:pt>
                <c:pt idx="130">
                  <c:v>408</c:v>
                </c:pt>
                <c:pt idx="131">
                  <c:v>409</c:v>
                </c:pt>
                <c:pt idx="132">
                  <c:v>410</c:v>
                </c:pt>
                <c:pt idx="133">
                  <c:v>411</c:v>
                </c:pt>
                <c:pt idx="134">
                  <c:v>412</c:v>
                </c:pt>
                <c:pt idx="135">
                  <c:v>413</c:v>
                </c:pt>
                <c:pt idx="136">
                  <c:v>414</c:v>
                </c:pt>
                <c:pt idx="137">
                  <c:v>415</c:v>
                </c:pt>
                <c:pt idx="138">
                  <c:v>416</c:v>
                </c:pt>
                <c:pt idx="139">
                  <c:v>417</c:v>
                </c:pt>
                <c:pt idx="140">
                  <c:v>418</c:v>
                </c:pt>
                <c:pt idx="141">
                  <c:v>419</c:v>
                </c:pt>
                <c:pt idx="142">
                  <c:v>420</c:v>
                </c:pt>
                <c:pt idx="143">
                  <c:v>421</c:v>
                </c:pt>
                <c:pt idx="144">
                  <c:v>422</c:v>
                </c:pt>
                <c:pt idx="145">
                  <c:v>423</c:v>
                </c:pt>
                <c:pt idx="146">
                  <c:v>424</c:v>
                </c:pt>
                <c:pt idx="147">
                  <c:v>425</c:v>
                </c:pt>
                <c:pt idx="148">
                  <c:v>426</c:v>
                </c:pt>
                <c:pt idx="149">
                  <c:v>427</c:v>
                </c:pt>
                <c:pt idx="150">
                  <c:v>428</c:v>
                </c:pt>
                <c:pt idx="151">
                  <c:v>429</c:v>
                </c:pt>
                <c:pt idx="152">
                  <c:v>430</c:v>
                </c:pt>
                <c:pt idx="153">
                  <c:v>431</c:v>
                </c:pt>
                <c:pt idx="154">
                  <c:v>432</c:v>
                </c:pt>
                <c:pt idx="155">
                  <c:v>433</c:v>
                </c:pt>
                <c:pt idx="156">
                  <c:v>434</c:v>
                </c:pt>
                <c:pt idx="157">
                  <c:v>435</c:v>
                </c:pt>
                <c:pt idx="158">
                  <c:v>436</c:v>
                </c:pt>
                <c:pt idx="159">
                  <c:v>437</c:v>
                </c:pt>
                <c:pt idx="160">
                  <c:v>438</c:v>
                </c:pt>
                <c:pt idx="161">
                  <c:v>439</c:v>
                </c:pt>
                <c:pt idx="162">
                  <c:v>440</c:v>
                </c:pt>
                <c:pt idx="163">
                  <c:v>441</c:v>
                </c:pt>
                <c:pt idx="164">
                  <c:v>442</c:v>
                </c:pt>
                <c:pt idx="165">
                  <c:v>443</c:v>
                </c:pt>
                <c:pt idx="166">
                  <c:v>444</c:v>
                </c:pt>
                <c:pt idx="167">
                  <c:v>445</c:v>
                </c:pt>
                <c:pt idx="168">
                  <c:v>446</c:v>
                </c:pt>
                <c:pt idx="169">
                  <c:v>447</c:v>
                </c:pt>
                <c:pt idx="170">
                  <c:v>448</c:v>
                </c:pt>
                <c:pt idx="171">
                  <c:v>449</c:v>
                </c:pt>
                <c:pt idx="172">
                  <c:v>450</c:v>
                </c:pt>
                <c:pt idx="173">
                  <c:v>451</c:v>
                </c:pt>
                <c:pt idx="174">
                  <c:v>452</c:v>
                </c:pt>
                <c:pt idx="175">
                  <c:v>453</c:v>
                </c:pt>
                <c:pt idx="176">
                  <c:v>454</c:v>
                </c:pt>
                <c:pt idx="177">
                  <c:v>455</c:v>
                </c:pt>
                <c:pt idx="178">
                  <c:v>456</c:v>
                </c:pt>
                <c:pt idx="179">
                  <c:v>457</c:v>
                </c:pt>
                <c:pt idx="180">
                  <c:v>458</c:v>
                </c:pt>
                <c:pt idx="181">
                  <c:v>459</c:v>
                </c:pt>
                <c:pt idx="182">
                  <c:v>460</c:v>
                </c:pt>
                <c:pt idx="183">
                  <c:v>461</c:v>
                </c:pt>
                <c:pt idx="184">
                  <c:v>462</c:v>
                </c:pt>
                <c:pt idx="185">
                  <c:v>463</c:v>
                </c:pt>
                <c:pt idx="186">
                  <c:v>464</c:v>
                </c:pt>
                <c:pt idx="187">
                  <c:v>465</c:v>
                </c:pt>
                <c:pt idx="188">
                  <c:v>466</c:v>
                </c:pt>
                <c:pt idx="189">
                  <c:v>467</c:v>
                </c:pt>
                <c:pt idx="190">
                  <c:v>468</c:v>
                </c:pt>
                <c:pt idx="191">
                  <c:v>469</c:v>
                </c:pt>
                <c:pt idx="192">
                  <c:v>470</c:v>
                </c:pt>
                <c:pt idx="193">
                  <c:v>471</c:v>
                </c:pt>
                <c:pt idx="194">
                  <c:v>472</c:v>
                </c:pt>
                <c:pt idx="195">
                  <c:v>473</c:v>
                </c:pt>
                <c:pt idx="196">
                  <c:v>474</c:v>
                </c:pt>
                <c:pt idx="197">
                  <c:v>475</c:v>
                </c:pt>
                <c:pt idx="198">
                  <c:v>476</c:v>
                </c:pt>
                <c:pt idx="199">
                  <c:v>477</c:v>
                </c:pt>
                <c:pt idx="200">
                  <c:v>478</c:v>
                </c:pt>
                <c:pt idx="201">
                  <c:v>479</c:v>
                </c:pt>
                <c:pt idx="202">
                  <c:v>480</c:v>
                </c:pt>
                <c:pt idx="203">
                  <c:v>481</c:v>
                </c:pt>
                <c:pt idx="204">
                  <c:v>482</c:v>
                </c:pt>
                <c:pt idx="205">
                  <c:v>483</c:v>
                </c:pt>
                <c:pt idx="206">
                  <c:v>484</c:v>
                </c:pt>
                <c:pt idx="207">
                  <c:v>485</c:v>
                </c:pt>
                <c:pt idx="208">
                  <c:v>486</c:v>
                </c:pt>
                <c:pt idx="209">
                  <c:v>487</c:v>
                </c:pt>
                <c:pt idx="210">
                  <c:v>488</c:v>
                </c:pt>
                <c:pt idx="211">
                  <c:v>489</c:v>
                </c:pt>
                <c:pt idx="212">
                  <c:v>490</c:v>
                </c:pt>
                <c:pt idx="213">
                  <c:v>491</c:v>
                </c:pt>
                <c:pt idx="214">
                  <c:v>492</c:v>
                </c:pt>
                <c:pt idx="215">
                  <c:v>493</c:v>
                </c:pt>
                <c:pt idx="216">
                  <c:v>494</c:v>
                </c:pt>
                <c:pt idx="217">
                  <c:v>495</c:v>
                </c:pt>
                <c:pt idx="218">
                  <c:v>496</c:v>
                </c:pt>
                <c:pt idx="219">
                  <c:v>497</c:v>
                </c:pt>
                <c:pt idx="220">
                  <c:v>498</c:v>
                </c:pt>
                <c:pt idx="221">
                  <c:v>499</c:v>
                </c:pt>
                <c:pt idx="222">
                  <c:v>500</c:v>
                </c:pt>
                <c:pt idx="223">
                  <c:v>501</c:v>
                </c:pt>
                <c:pt idx="224">
                  <c:v>502</c:v>
                </c:pt>
                <c:pt idx="225">
                  <c:v>503</c:v>
                </c:pt>
                <c:pt idx="226">
                  <c:v>504</c:v>
                </c:pt>
                <c:pt idx="227">
                  <c:v>505</c:v>
                </c:pt>
                <c:pt idx="228">
                  <c:v>506</c:v>
                </c:pt>
                <c:pt idx="229">
                  <c:v>507</c:v>
                </c:pt>
                <c:pt idx="230">
                  <c:v>508</c:v>
                </c:pt>
                <c:pt idx="231">
                  <c:v>509</c:v>
                </c:pt>
                <c:pt idx="232">
                  <c:v>510</c:v>
                </c:pt>
                <c:pt idx="233">
                  <c:v>511</c:v>
                </c:pt>
                <c:pt idx="234">
                  <c:v>512</c:v>
                </c:pt>
                <c:pt idx="235">
                  <c:v>513</c:v>
                </c:pt>
                <c:pt idx="236">
                  <c:v>514</c:v>
                </c:pt>
                <c:pt idx="237">
                  <c:v>515</c:v>
                </c:pt>
                <c:pt idx="238">
                  <c:v>516</c:v>
                </c:pt>
                <c:pt idx="239">
                  <c:v>517</c:v>
                </c:pt>
                <c:pt idx="240">
                  <c:v>518</c:v>
                </c:pt>
                <c:pt idx="241">
                  <c:v>519</c:v>
                </c:pt>
                <c:pt idx="242">
                  <c:v>520</c:v>
                </c:pt>
                <c:pt idx="243">
                  <c:v>521</c:v>
                </c:pt>
                <c:pt idx="244">
                  <c:v>522</c:v>
                </c:pt>
                <c:pt idx="245">
                  <c:v>523</c:v>
                </c:pt>
                <c:pt idx="246">
                  <c:v>524</c:v>
                </c:pt>
                <c:pt idx="247">
                  <c:v>525</c:v>
                </c:pt>
                <c:pt idx="248">
                  <c:v>526</c:v>
                </c:pt>
                <c:pt idx="249">
                  <c:v>527</c:v>
                </c:pt>
                <c:pt idx="250">
                  <c:v>528</c:v>
                </c:pt>
                <c:pt idx="251">
                  <c:v>529</c:v>
                </c:pt>
                <c:pt idx="252">
                  <c:v>530</c:v>
                </c:pt>
                <c:pt idx="253">
                  <c:v>531</c:v>
                </c:pt>
                <c:pt idx="254">
                  <c:v>532</c:v>
                </c:pt>
                <c:pt idx="255">
                  <c:v>533</c:v>
                </c:pt>
                <c:pt idx="256">
                  <c:v>534</c:v>
                </c:pt>
                <c:pt idx="257">
                  <c:v>535</c:v>
                </c:pt>
                <c:pt idx="258">
                  <c:v>536</c:v>
                </c:pt>
                <c:pt idx="259">
                  <c:v>537</c:v>
                </c:pt>
                <c:pt idx="260">
                  <c:v>538</c:v>
                </c:pt>
                <c:pt idx="261">
                  <c:v>539</c:v>
                </c:pt>
                <c:pt idx="262">
                  <c:v>540</c:v>
                </c:pt>
                <c:pt idx="263">
                  <c:v>541</c:v>
                </c:pt>
                <c:pt idx="264">
                  <c:v>542</c:v>
                </c:pt>
                <c:pt idx="265">
                  <c:v>543</c:v>
                </c:pt>
                <c:pt idx="266">
                  <c:v>544</c:v>
                </c:pt>
                <c:pt idx="267">
                  <c:v>545</c:v>
                </c:pt>
                <c:pt idx="268">
                  <c:v>546</c:v>
                </c:pt>
                <c:pt idx="269">
                  <c:v>547</c:v>
                </c:pt>
                <c:pt idx="270">
                  <c:v>548</c:v>
                </c:pt>
                <c:pt idx="271">
                  <c:v>549</c:v>
                </c:pt>
                <c:pt idx="272">
                  <c:v>550</c:v>
                </c:pt>
                <c:pt idx="273">
                  <c:v>551</c:v>
                </c:pt>
                <c:pt idx="274">
                  <c:v>552</c:v>
                </c:pt>
                <c:pt idx="275">
                  <c:v>553</c:v>
                </c:pt>
                <c:pt idx="276">
                  <c:v>554</c:v>
                </c:pt>
                <c:pt idx="277">
                  <c:v>555</c:v>
                </c:pt>
                <c:pt idx="278">
                  <c:v>556</c:v>
                </c:pt>
                <c:pt idx="279">
                  <c:v>557</c:v>
                </c:pt>
                <c:pt idx="280">
                  <c:v>558</c:v>
                </c:pt>
                <c:pt idx="281">
                  <c:v>559</c:v>
                </c:pt>
                <c:pt idx="282">
                  <c:v>560</c:v>
                </c:pt>
                <c:pt idx="283">
                  <c:v>561</c:v>
                </c:pt>
                <c:pt idx="284">
                  <c:v>562</c:v>
                </c:pt>
                <c:pt idx="285">
                  <c:v>563</c:v>
                </c:pt>
                <c:pt idx="286">
                  <c:v>564</c:v>
                </c:pt>
                <c:pt idx="287">
                  <c:v>565</c:v>
                </c:pt>
                <c:pt idx="288">
                  <c:v>566</c:v>
                </c:pt>
                <c:pt idx="289">
                  <c:v>567</c:v>
                </c:pt>
                <c:pt idx="290">
                  <c:v>568</c:v>
                </c:pt>
                <c:pt idx="291">
                  <c:v>569</c:v>
                </c:pt>
                <c:pt idx="292">
                  <c:v>570</c:v>
                </c:pt>
                <c:pt idx="293">
                  <c:v>571</c:v>
                </c:pt>
                <c:pt idx="294">
                  <c:v>572</c:v>
                </c:pt>
                <c:pt idx="295">
                  <c:v>573</c:v>
                </c:pt>
                <c:pt idx="296">
                  <c:v>574</c:v>
                </c:pt>
                <c:pt idx="297">
                  <c:v>575</c:v>
                </c:pt>
              </c:numCache>
            </c:numRef>
          </c:xVal>
          <c:yVal>
            <c:numRef>
              <c:f>Graph!$E$280:$E$575</c:f>
              <c:numCache>
                <c:formatCode>General</c:formatCode>
                <c:ptCount val="296"/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2F8-456F-A6CB-38B7929E1E46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Graph!$A$279:$A$576</c:f>
              <c:numCache>
                <c:formatCode>General</c:formatCode>
                <c:ptCount val="298"/>
                <c:pt idx="0">
                  <c:v>278</c:v>
                </c:pt>
                <c:pt idx="1">
                  <c:v>279</c:v>
                </c:pt>
                <c:pt idx="2">
                  <c:v>280</c:v>
                </c:pt>
                <c:pt idx="3">
                  <c:v>281</c:v>
                </c:pt>
                <c:pt idx="4">
                  <c:v>282</c:v>
                </c:pt>
                <c:pt idx="5">
                  <c:v>283</c:v>
                </c:pt>
                <c:pt idx="6">
                  <c:v>284</c:v>
                </c:pt>
                <c:pt idx="7">
                  <c:v>285</c:v>
                </c:pt>
                <c:pt idx="8">
                  <c:v>286</c:v>
                </c:pt>
                <c:pt idx="9">
                  <c:v>287</c:v>
                </c:pt>
                <c:pt idx="10">
                  <c:v>288</c:v>
                </c:pt>
                <c:pt idx="11">
                  <c:v>289</c:v>
                </c:pt>
                <c:pt idx="12">
                  <c:v>290</c:v>
                </c:pt>
                <c:pt idx="13">
                  <c:v>291</c:v>
                </c:pt>
                <c:pt idx="14">
                  <c:v>292</c:v>
                </c:pt>
                <c:pt idx="15">
                  <c:v>293</c:v>
                </c:pt>
                <c:pt idx="16">
                  <c:v>294</c:v>
                </c:pt>
                <c:pt idx="17">
                  <c:v>295</c:v>
                </c:pt>
                <c:pt idx="18">
                  <c:v>296</c:v>
                </c:pt>
                <c:pt idx="19">
                  <c:v>297</c:v>
                </c:pt>
                <c:pt idx="20">
                  <c:v>298</c:v>
                </c:pt>
                <c:pt idx="21">
                  <c:v>299</c:v>
                </c:pt>
                <c:pt idx="22">
                  <c:v>300</c:v>
                </c:pt>
                <c:pt idx="23">
                  <c:v>301</c:v>
                </c:pt>
                <c:pt idx="24">
                  <c:v>302</c:v>
                </c:pt>
                <c:pt idx="25">
                  <c:v>303</c:v>
                </c:pt>
                <c:pt idx="26">
                  <c:v>304</c:v>
                </c:pt>
                <c:pt idx="27">
                  <c:v>305</c:v>
                </c:pt>
                <c:pt idx="28">
                  <c:v>306</c:v>
                </c:pt>
                <c:pt idx="29">
                  <c:v>307</c:v>
                </c:pt>
                <c:pt idx="30">
                  <c:v>308</c:v>
                </c:pt>
                <c:pt idx="31">
                  <c:v>309</c:v>
                </c:pt>
                <c:pt idx="32">
                  <c:v>310</c:v>
                </c:pt>
                <c:pt idx="33">
                  <c:v>311</c:v>
                </c:pt>
                <c:pt idx="34">
                  <c:v>312</c:v>
                </c:pt>
                <c:pt idx="35">
                  <c:v>313</c:v>
                </c:pt>
                <c:pt idx="36">
                  <c:v>314</c:v>
                </c:pt>
                <c:pt idx="37">
                  <c:v>315</c:v>
                </c:pt>
                <c:pt idx="38">
                  <c:v>316</c:v>
                </c:pt>
                <c:pt idx="39">
                  <c:v>317</c:v>
                </c:pt>
                <c:pt idx="40">
                  <c:v>318</c:v>
                </c:pt>
                <c:pt idx="41">
                  <c:v>319</c:v>
                </c:pt>
                <c:pt idx="42">
                  <c:v>320</c:v>
                </c:pt>
                <c:pt idx="43">
                  <c:v>321</c:v>
                </c:pt>
                <c:pt idx="44">
                  <c:v>322</c:v>
                </c:pt>
                <c:pt idx="45">
                  <c:v>323</c:v>
                </c:pt>
                <c:pt idx="46">
                  <c:v>324</c:v>
                </c:pt>
                <c:pt idx="47">
                  <c:v>325</c:v>
                </c:pt>
                <c:pt idx="48">
                  <c:v>326</c:v>
                </c:pt>
                <c:pt idx="49">
                  <c:v>327</c:v>
                </c:pt>
                <c:pt idx="50">
                  <c:v>328</c:v>
                </c:pt>
                <c:pt idx="51">
                  <c:v>329</c:v>
                </c:pt>
                <c:pt idx="52">
                  <c:v>330</c:v>
                </c:pt>
                <c:pt idx="53">
                  <c:v>331</c:v>
                </c:pt>
                <c:pt idx="54">
                  <c:v>332</c:v>
                </c:pt>
                <c:pt idx="55">
                  <c:v>333</c:v>
                </c:pt>
                <c:pt idx="56">
                  <c:v>334</c:v>
                </c:pt>
                <c:pt idx="57">
                  <c:v>335</c:v>
                </c:pt>
                <c:pt idx="58">
                  <c:v>336</c:v>
                </c:pt>
                <c:pt idx="59">
                  <c:v>337</c:v>
                </c:pt>
                <c:pt idx="60">
                  <c:v>338</c:v>
                </c:pt>
                <c:pt idx="61">
                  <c:v>339</c:v>
                </c:pt>
                <c:pt idx="62">
                  <c:v>340</c:v>
                </c:pt>
                <c:pt idx="63">
                  <c:v>341</c:v>
                </c:pt>
                <c:pt idx="64">
                  <c:v>342</c:v>
                </c:pt>
                <c:pt idx="65">
                  <c:v>343</c:v>
                </c:pt>
                <c:pt idx="66">
                  <c:v>344</c:v>
                </c:pt>
                <c:pt idx="67">
                  <c:v>345</c:v>
                </c:pt>
                <c:pt idx="68">
                  <c:v>346</c:v>
                </c:pt>
                <c:pt idx="69">
                  <c:v>347</c:v>
                </c:pt>
                <c:pt idx="70">
                  <c:v>348</c:v>
                </c:pt>
                <c:pt idx="71">
                  <c:v>349</c:v>
                </c:pt>
                <c:pt idx="72">
                  <c:v>350</c:v>
                </c:pt>
                <c:pt idx="73">
                  <c:v>351</c:v>
                </c:pt>
                <c:pt idx="74">
                  <c:v>352</c:v>
                </c:pt>
                <c:pt idx="75">
                  <c:v>353</c:v>
                </c:pt>
                <c:pt idx="76">
                  <c:v>354</c:v>
                </c:pt>
                <c:pt idx="77">
                  <c:v>355</c:v>
                </c:pt>
                <c:pt idx="78">
                  <c:v>356</c:v>
                </c:pt>
                <c:pt idx="79">
                  <c:v>357</c:v>
                </c:pt>
                <c:pt idx="80">
                  <c:v>358</c:v>
                </c:pt>
                <c:pt idx="81">
                  <c:v>359</c:v>
                </c:pt>
                <c:pt idx="82">
                  <c:v>360</c:v>
                </c:pt>
                <c:pt idx="83">
                  <c:v>361</c:v>
                </c:pt>
                <c:pt idx="84">
                  <c:v>362</c:v>
                </c:pt>
                <c:pt idx="85">
                  <c:v>363</c:v>
                </c:pt>
                <c:pt idx="86">
                  <c:v>364</c:v>
                </c:pt>
                <c:pt idx="87">
                  <c:v>365</c:v>
                </c:pt>
                <c:pt idx="88">
                  <c:v>366</c:v>
                </c:pt>
                <c:pt idx="89">
                  <c:v>367</c:v>
                </c:pt>
                <c:pt idx="90">
                  <c:v>368</c:v>
                </c:pt>
                <c:pt idx="91">
                  <c:v>369</c:v>
                </c:pt>
                <c:pt idx="92">
                  <c:v>370</c:v>
                </c:pt>
                <c:pt idx="93">
                  <c:v>371</c:v>
                </c:pt>
                <c:pt idx="94">
                  <c:v>372</c:v>
                </c:pt>
                <c:pt idx="95">
                  <c:v>373</c:v>
                </c:pt>
                <c:pt idx="96">
                  <c:v>374</c:v>
                </c:pt>
                <c:pt idx="97">
                  <c:v>375</c:v>
                </c:pt>
                <c:pt idx="98">
                  <c:v>376</c:v>
                </c:pt>
                <c:pt idx="99">
                  <c:v>377</c:v>
                </c:pt>
                <c:pt idx="100">
                  <c:v>378</c:v>
                </c:pt>
                <c:pt idx="101">
                  <c:v>379</c:v>
                </c:pt>
                <c:pt idx="102">
                  <c:v>380</c:v>
                </c:pt>
                <c:pt idx="103">
                  <c:v>381</c:v>
                </c:pt>
                <c:pt idx="104">
                  <c:v>382</c:v>
                </c:pt>
                <c:pt idx="105">
                  <c:v>383</c:v>
                </c:pt>
                <c:pt idx="106">
                  <c:v>384</c:v>
                </c:pt>
                <c:pt idx="107">
                  <c:v>385</c:v>
                </c:pt>
                <c:pt idx="108">
                  <c:v>386</c:v>
                </c:pt>
                <c:pt idx="109">
                  <c:v>387</c:v>
                </c:pt>
                <c:pt idx="110">
                  <c:v>388</c:v>
                </c:pt>
                <c:pt idx="111">
                  <c:v>389</c:v>
                </c:pt>
                <c:pt idx="112">
                  <c:v>390</c:v>
                </c:pt>
                <c:pt idx="113">
                  <c:v>391</c:v>
                </c:pt>
                <c:pt idx="114">
                  <c:v>392</c:v>
                </c:pt>
                <c:pt idx="115">
                  <c:v>393</c:v>
                </c:pt>
                <c:pt idx="116">
                  <c:v>394</c:v>
                </c:pt>
                <c:pt idx="117">
                  <c:v>395</c:v>
                </c:pt>
                <c:pt idx="118">
                  <c:v>396</c:v>
                </c:pt>
                <c:pt idx="119">
                  <c:v>397</c:v>
                </c:pt>
                <c:pt idx="120">
                  <c:v>398</c:v>
                </c:pt>
                <c:pt idx="121">
                  <c:v>399</c:v>
                </c:pt>
                <c:pt idx="122">
                  <c:v>400</c:v>
                </c:pt>
                <c:pt idx="123">
                  <c:v>401</c:v>
                </c:pt>
                <c:pt idx="124">
                  <c:v>402</c:v>
                </c:pt>
                <c:pt idx="125">
                  <c:v>403</c:v>
                </c:pt>
                <c:pt idx="126">
                  <c:v>404</c:v>
                </c:pt>
                <c:pt idx="127">
                  <c:v>405</c:v>
                </c:pt>
                <c:pt idx="128">
                  <c:v>406</c:v>
                </c:pt>
                <c:pt idx="129">
                  <c:v>407</c:v>
                </c:pt>
                <c:pt idx="130">
                  <c:v>408</c:v>
                </c:pt>
                <c:pt idx="131">
                  <c:v>409</c:v>
                </c:pt>
                <c:pt idx="132">
                  <c:v>410</c:v>
                </c:pt>
                <c:pt idx="133">
                  <c:v>411</c:v>
                </c:pt>
                <c:pt idx="134">
                  <c:v>412</c:v>
                </c:pt>
                <c:pt idx="135">
                  <c:v>413</c:v>
                </c:pt>
                <c:pt idx="136">
                  <c:v>414</c:v>
                </c:pt>
                <c:pt idx="137">
                  <c:v>415</c:v>
                </c:pt>
                <c:pt idx="138">
                  <c:v>416</c:v>
                </c:pt>
                <c:pt idx="139">
                  <c:v>417</c:v>
                </c:pt>
                <c:pt idx="140">
                  <c:v>418</c:v>
                </c:pt>
                <c:pt idx="141">
                  <c:v>419</c:v>
                </c:pt>
                <c:pt idx="142">
                  <c:v>420</c:v>
                </c:pt>
                <c:pt idx="143">
                  <c:v>421</c:v>
                </c:pt>
                <c:pt idx="144">
                  <c:v>422</c:v>
                </c:pt>
                <c:pt idx="145">
                  <c:v>423</c:v>
                </c:pt>
                <c:pt idx="146">
                  <c:v>424</c:v>
                </c:pt>
                <c:pt idx="147">
                  <c:v>425</c:v>
                </c:pt>
                <c:pt idx="148">
                  <c:v>426</c:v>
                </c:pt>
                <c:pt idx="149">
                  <c:v>427</c:v>
                </c:pt>
                <c:pt idx="150">
                  <c:v>428</c:v>
                </c:pt>
                <c:pt idx="151">
                  <c:v>429</c:v>
                </c:pt>
                <c:pt idx="152">
                  <c:v>430</c:v>
                </c:pt>
                <c:pt idx="153">
                  <c:v>431</c:v>
                </c:pt>
                <c:pt idx="154">
                  <c:v>432</c:v>
                </c:pt>
                <c:pt idx="155">
                  <c:v>433</c:v>
                </c:pt>
                <c:pt idx="156">
                  <c:v>434</c:v>
                </c:pt>
                <c:pt idx="157">
                  <c:v>435</c:v>
                </c:pt>
                <c:pt idx="158">
                  <c:v>436</c:v>
                </c:pt>
                <c:pt idx="159">
                  <c:v>437</c:v>
                </c:pt>
                <c:pt idx="160">
                  <c:v>438</c:v>
                </c:pt>
                <c:pt idx="161">
                  <c:v>439</c:v>
                </c:pt>
                <c:pt idx="162">
                  <c:v>440</c:v>
                </c:pt>
                <c:pt idx="163">
                  <c:v>441</c:v>
                </c:pt>
                <c:pt idx="164">
                  <c:v>442</c:v>
                </c:pt>
                <c:pt idx="165">
                  <c:v>443</c:v>
                </c:pt>
                <c:pt idx="166">
                  <c:v>444</c:v>
                </c:pt>
                <c:pt idx="167">
                  <c:v>445</c:v>
                </c:pt>
                <c:pt idx="168">
                  <c:v>446</c:v>
                </c:pt>
                <c:pt idx="169">
                  <c:v>447</c:v>
                </c:pt>
                <c:pt idx="170">
                  <c:v>448</c:v>
                </c:pt>
                <c:pt idx="171">
                  <c:v>449</c:v>
                </c:pt>
                <c:pt idx="172">
                  <c:v>450</c:v>
                </c:pt>
                <c:pt idx="173">
                  <c:v>451</c:v>
                </c:pt>
                <c:pt idx="174">
                  <c:v>452</c:v>
                </c:pt>
                <c:pt idx="175">
                  <c:v>453</c:v>
                </c:pt>
                <c:pt idx="176">
                  <c:v>454</c:v>
                </c:pt>
                <c:pt idx="177">
                  <c:v>455</c:v>
                </c:pt>
                <c:pt idx="178">
                  <c:v>456</c:v>
                </c:pt>
                <c:pt idx="179">
                  <c:v>457</c:v>
                </c:pt>
                <c:pt idx="180">
                  <c:v>458</c:v>
                </c:pt>
                <c:pt idx="181">
                  <c:v>459</c:v>
                </c:pt>
                <c:pt idx="182">
                  <c:v>460</c:v>
                </c:pt>
                <c:pt idx="183">
                  <c:v>461</c:v>
                </c:pt>
                <c:pt idx="184">
                  <c:v>462</c:v>
                </c:pt>
                <c:pt idx="185">
                  <c:v>463</c:v>
                </c:pt>
                <c:pt idx="186">
                  <c:v>464</c:v>
                </c:pt>
                <c:pt idx="187">
                  <c:v>465</c:v>
                </c:pt>
                <c:pt idx="188">
                  <c:v>466</c:v>
                </c:pt>
                <c:pt idx="189">
                  <c:v>467</c:v>
                </c:pt>
                <c:pt idx="190">
                  <c:v>468</c:v>
                </c:pt>
                <c:pt idx="191">
                  <c:v>469</c:v>
                </c:pt>
                <c:pt idx="192">
                  <c:v>470</c:v>
                </c:pt>
                <c:pt idx="193">
                  <c:v>471</c:v>
                </c:pt>
                <c:pt idx="194">
                  <c:v>472</c:v>
                </c:pt>
                <c:pt idx="195">
                  <c:v>473</c:v>
                </c:pt>
                <c:pt idx="196">
                  <c:v>474</c:v>
                </c:pt>
                <c:pt idx="197">
                  <c:v>475</c:v>
                </c:pt>
                <c:pt idx="198">
                  <c:v>476</c:v>
                </c:pt>
                <c:pt idx="199">
                  <c:v>477</c:v>
                </c:pt>
                <c:pt idx="200">
                  <c:v>478</c:v>
                </c:pt>
                <c:pt idx="201">
                  <c:v>479</c:v>
                </c:pt>
                <c:pt idx="202">
                  <c:v>480</c:v>
                </c:pt>
                <c:pt idx="203">
                  <c:v>481</c:v>
                </c:pt>
                <c:pt idx="204">
                  <c:v>482</c:v>
                </c:pt>
                <c:pt idx="205">
                  <c:v>483</c:v>
                </c:pt>
                <c:pt idx="206">
                  <c:v>484</c:v>
                </c:pt>
                <c:pt idx="207">
                  <c:v>485</c:v>
                </c:pt>
                <c:pt idx="208">
                  <c:v>486</c:v>
                </c:pt>
                <c:pt idx="209">
                  <c:v>487</c:v>
                </c:pt>
                <c:pt idx="210">
                  <c:v>488</c:v>
                </c:pt>
                <c:pt idx="211">
                  <c:v>489</c:v>
                </c:pt>
                <c:pt idx="212">
                  <c:v>490</c:v>
                </c:pt>
                <c:pt idx="213">
                  <c:v>491</c:v>
                </c:pt>
                <c:pt idx="214">
                  <c:v>492</c:v>
                </c:pt>
                <c:pt idx="215">
                  <c:v>493</c:v>
                </c:pt>
                <c:pt idx="216">
                  <c:v>494</c:v>
                </c:pt>
                <c:pt idx="217">
                  <c:v>495</c:v>
                </c:pt>
                <c:pt idx="218">
                  <c:v>496</c:v>
                </c:pt>
                <c:pt idx="219">
                  <c:v>497</c:v>
                </c:pt>
                <c:pt idx="220">
                  <c:v>498</c:v>
                </c:pt>
                <c:pt idx="221">
                  <c:v>499</c:v>
                </c:pt>
                <c:pt idx="222">
                  <c:v>500</c:v>
                </c:pt>
                <c:pt idx="223">
                  <c:v>501</c:v>
                </c:pt>
                <c:pt idx="224">
                  <c:v>502</c:v>
                </c:pt>
                <c:pt idx="225">
                  <c:v>503</c:v>
                </c:pt>
                <c:pt idx="226">
                  <c:v>504</c:v>
                </c:pt>
                <c:pt idx="227">
                  <c:v>505</c:v>
                </c:pt>
                <c:pt idx="228">
                  <c:v>506</c:v>
                </c:pt>
                <c:pt idx="229">
                  <c:v>507</c:v>
                </c:pt>
                <c:pt idx="230">
                  <c:v>508</c:v>
                </c:pt>
                <c:pt idx="231">
                  <c:v>509</c:v>
                </c:pt>
                <c:pt idx="232">
                  <c:v>510</c:v>
                </c:pt>
                <c:pt idx="233">
                  <c:v>511</c:v>
                </c:pt>
                <c:pt idx="234">
                  <c:v>512</c:v>
                </c:pt>
                <c:pt idx="235">
                  <c:v>513</c:v>
                </c:pt>
                <c:pt idx="236">
                  <c:v>514</c:v>
                </c:pt>
                <c:pt idx="237">
                  <c:v>515</c:v>
                </c:pt>
                <c:pt idx="238">
                  <c:v>516</c:v>
                </c:pt>
                <c:pt idx="239">
                  <c:v>517</c:v>
                </c:pt>
                <c:pt idx="240">
                  <c:v>518</c:v>
                </c:pt>
                <c:pt idx="241">
                  <c:v>519</c:v>
                </c:pt>
                <c:pt idx="242">
                  <c:v>520</c:v>
                </c:pt>
                <c:pt idx="243">
                  <c:v>521</c:v>
                </c:pt>
                <c:pt idx="244">
                  <c:v>522</c:v>
                </c:pt>
                <c:pt idx="245">
                  <c:v>523</c:v>
                </c:pt>
                <c:pt idx="246">
                  <c:v>524</c:v>
                </c:pt>
                <c:pt idx="247">
                  <c:v>525</c:v>
                </c:pt>
                <c:pt idx="248">
                  <c:v>526</c:v>
                </c:pt>
                <c:pt idx="249">
                  <c:v>527</c:v>
                </c:pt>
                <c:pt idx="250">
                  <c:v>528</c:v>
                </c:pt>
                <c:pt idx="251">
                  <c:v>529</c:v>
                </c:pt>
                <c:pt idx="252">
                  <c:v>530</c:v>
                </c:pt>
                <c:pt idx="253">
                  <c:v>531</c:v>
                </c:pt>
                <c:pt idx="254">
                  <c:v>532</c:v>
                </c:pt>
                <c:pt idx="255">
                  <c:v>533</c:v>
                </c:pt>
                <c:pt idx="256">
                  <c:v>534</c:v>
                </c:pt>
                <c:pt idx="257">
                  <c:v>535</c:v>
                </c:pt>
                <c:pt idx="258">
                  <c:v>536</c:v>
                </c:pt>
                <c:pt idx="259">
                  <c:v>537</c:v>
                </c:pt>
                <c:pt idx="260">
                  <c:v>538</c:v>
                </c:pt>
                <c:pt idx="261">
                  <c:v>539</c:v>
                </c:pt>
                <c:pt idx="262">
                  <c:v>540</c:v>
                </c:pt>
                <c:pt idx="263">
                  <c:v>541</c:v>
                </c:pt>
                <c:pt idx="264">
                  <c:v>542</c:v>
                </c:pt>
                <c:pt idx="265">
                  <c:v>543</c:v>
                </c:pt>
                <c:pt idx="266">
                  <c:v>544</c:v>
                </c:pt>
                <c:pt idx="267">
                  <c:v>545</c:v>
                </c:pt>
                <c:pt idx="268">
                  <c:v>546</c:v>
                </c:pt>
                <c:pt idx="269">
                  <c:v>547</c:v>
                </c:pt>
                <c:pt idx="270">
                  <c:v>548</c:v>
                </c:pt>
                <c:pt idx="271">
                  <c:v>549</c:v>
                </c:pt>
                <c:pt idx="272">
                  <c:v>550</c:v>
                </c:pt>
                <c:pt idx="273">
                  <c:v>551</c:v>
                </c:pt>
                <c:pt idx="274">
                  <c:v>552</c:v>
                </c:pt>
                <c:pt idx="275">
                  <c:v>553</c:v>
                </c:pt>
                <c:pt idx="276">
                  <c:v>554</c:v>
                </c:pt>
                <c:pt idx="277">
                  <c:v>555</c:v>
                </c:pt>
                <c:pt idx="278">
                  <c:v>556</c:v>
                </c:pt>
                <c:pt idx="279">
                  <c:v>557</c:v>
                </c:pt>
                <c:pt idx="280">
                  <c:v>558</c:v>
                </c:pt>
                <c:pt idx="281">
                  <c:v>559</c:v>
                </c:pt>
                <c:pt idx="282">
                  <c:v>560</c:v>
                </c:pt>
                <c:pt idx="283">
                  <c:v>561</c:v>
                </c:pt>
                <c:pt idx="284">
                  <c:v>562</c:v>
                </c:pt>
                <c:pt idx="285">
                  <c:v>563</c:v>
                </c:pt>
                <c:pt idx="286">
                  <c:v>564</c:v>
                </c:pt>
                <c:pt idx="287">
                  <c:v>565</c:v>
                </c:pt>
                <c:pt idx="288">
                  <c:v>566</c:v>
                </c:pt>
                <c:pt idx="289">
                  <c:v>567</c:v>
                </c:pt>
                <c:pt idx="290">
                  <c:v>568</c:v>
                </c:pt>
                <c:pt idx="291">
                  <c:v>569</c:v>
                </c:pt>
                <c:pt idx="292">
                  <c:v>570</c:v>
                </c:pt>
                <c:pt idx="293">
                  <c:v>571</c:v>
                </c:pt>
                <c:pt idx="294">
                  <c:v>572</c:v>
                </c:pt>
                <c:pt idx="295">
                  <c:v>573</c:v>
                </c:pt>
                <c:pt idx="296">
                  <c:v>574</c:v>
                </c:pt>
                <c:pt idx="297">
                  <c:v>575</c:v>
                </c:pt>
              </c:numCache>
            </c:numRef>
          </c:xVal>
          <c:yVal>
            <c:numRef>
              <c:f>Graph!$G$280:$G$575</c:f>
              <c:numCache>
                <c:formatCode>General</c:formatCode>
                <c:ptCount val="29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2F8-456F-A6CB-38B7929E1E46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Graph!$A$279:$A$576</c:f>
              <c:numCache>
                <c:formatCode>General</c:formatCode>
                <c:ptCount val="298"/>
                <c:pt idx="0">
                  <c:v>278</c:v>
                </c:pt>
                <c:pt idx="1">
                  <c:v>279</c:v>
                </c:pt>
                <c:pt idx="2">
                  <c:v>280</c:v>
                </c:pt>
                <c:pt idx="3">
                  <c:v>281</c:v>
                </c:pt>
                <c:pt idx="4">
                  <c:v>282</c:v>
                </c:pt>
                <c:pt idx="5">
                  <c:v>283</c:v>
                </c:pt>
                <c:pt idx="6">
                  <c:v>284</c:v>
                </c:pt>
                <c:pt idx="7">
                  <c:v>285</c:v>
                </c:pt>
                <c:pt idx="8">
                  <c:v>286</c:v>
                </c:pt>
                <c:pt idx="9">
                  <c:v>287</c:v>
                </c:pt>
                <c:pt idx="10">
                  <c:v>288</c:v>
                </c:pt>
                <c:pt idx="11">
                  <c:v>289</c:v>
                </c:pt>
                <c:pt idx="12">
                  <c:v>290</c:v>
                </c:pt>
                <c:pt idx="13">
                  <c:v>291</c:v>
                </c:pt>
                <c:pt idx="14">
                  <c:v>292</c:v>
                </c:pt>
                <c:pt idx="15">
                  <c:v>293</c:v>
                </c:pt>
                <c:pt idx="16">
                  <c:v>294</c:v>
                </c:pt>
                <c:pt idx="17">
                  <c:v>295</c:v>
                </c:pt>
                <c:pt idx="18">
                  <c:v>296</c:v>
                </c:pt>
                <c:pt idx="19">
                  <c:v>297</c:v>
                </c:pt>
                <c:pt idx="20">
                  <c:v>298</c:v>
                </c:pt>
                <c:pt idx="21">
                  <c:v>299</c:v>
                </c:pt>
                <c:pt idx="22">
                  <c:v>300</c:v>
                </c:pt>
                <c:pt idx="23">
                  <c:v>301</c:v>
                </c:pt>
                <c:pt idx="24">
                  <c:v>302</c:v>
                </c:pt>
                <c:pt idx="25">
                  <c:v>303</c:v>
                </c:pt>
                <c:pt idx="26">
                  <c:v>304</c:v>
                </c:pt>
                <c:pt idx="27">
                  <c:v>305</c:v>
                </c:pt>
                <c:pt idx="28">
                  <c:v>306</c:v>
                </c:pt>
                <c:pt idx="29">
                  <c:v>307</c:v>
                </c:pt>
                <c:pt idx="30">
                  <c:v>308</c:v>
                </c:pt>
                <c:pt idx="31">
                  <c:v>309</c:v>
                </c:pt>
                <c:pt idx="32">
                  <c:v>310</c:v>
                </c:pt>
                <c:pt idx="33">
                  <c:v>311</c:v>
                </c:pt>
                <c:pt idx="34">
                  <c:v>312</c:v>
                </c:pt>
                <c:pt idx="35">
                  <c:v>313</c:v>
                </c:pt>
                <c:pt idx="36">
                  <c:v>314</c:v>
                </c:pt>
                <c:pt idx="37">
                  <c:v>315</c:v>
                </c:pt>
                <c:pt idx="38">
                  <c:v>316</c:v>
                </c:pt>
                <c:pt idx="39">
                  <c:v>317</c:v>
                </c:pt>
                <c:pt idx="40">
                  <c:v>318</c:v>
                </c:pt>
                <c:pt idx="41">
                  <c:v>319</c:v>
                </c:pt>
                <c:pt idx="42">
                  <c:v>320</c:v>
                </c:pt>
                <c:pt idx="43">
                  <c:v>321</c:v>
                </c:pt>
                <c:pt idx="44">
                  <c:v>322</c:v>
                </c:pt>
                <c:pt idx="45">
                  <c:v>323</c:v>
                </c:pt>
                <c:pt idx="46">
                  <c:v>324</c:v>
                </c:pt>
                <c:pt idx="47">
                  <c:v>325</c:v>
                </c:pt>
                <c:pt idx="48">
                  <c:v>326</c:v>
                </c:pt>
                <c:pt idx="49">
                  <c:v>327</c:v>
                </c:pt>
                <c:pt idx="50">
                  <c:v>328</c:v>
                </c:pt>
                <c:pt idx="51">
                  <c:v>329</c:v>
                </c:pt>
                <c:pt idx="52">
                  <c:v>330</c:v>
                </c:pt>
                <c:pt idx="53">
                  <c:v>331</c:v>
                </c:pt>
                <c:pt idx="54">
                  <c:v>332</c:v>
                </c:pt>
                <c:pt idx="55">
                  <c:v>333</c:v>
                </c:pt>
                <c:pt idx="56">
                  <c:v>334</c:v>
                </c:pt>
                <c:pt idx="57">
                  <c:v>335</c:v>
                </c:pt>
                <c:pt idx="58">
                  <c:v>336</c:v>
                </c:pt>
                <c:pt idx="59">
                  <c:v>337</c:v>
                </c:pt>
                <c:pt idx="60">
                  <c:v>338</c:v>
                </c:pt>
                <c:pt idx="61">
                  <c:v>339</c:v>
                </c:pt>
                <c:pt idx="62">
                  <c:v>340</c:v>
                </c:pt>
                <c:pt idx="63">
                  <c:v>341</c:v>
                </c:pt>
                <c:pt idx="64">
                  <c:v>342</c:v>
                </c:pt>
                <c:pt idx="65">
                  <c:v>343</c:v>
                </c:pt>
                <c:pt idx="66">
                  <c:v>344</c:v>
                </c:pt>
                <c:pt idx="67">
                  <c:v>345</c:v>
                </c:pt>
                <c:pt idx="68">
                  <c:v>346</c:v>
                </c:pt>
                <c:pt idx="69">
                  <c:v>347</c:v>
                </c:pt>
                <c:pt idx="70">
                  <c:v>348</c:v>
                </c:pt>
                <c:pt idx="71">
                  <c:v>349</c:v>
                </c:pt>
                <c:pt idx="72">
                  <c:v>350</c:v>
                </c:pt>
                <c:pt idx="73">
                  <c:v>351</c:v>
                </c:pt>
                <c:pt idx="74">
                  <c:v>352</c:v>
                </c:pt>
                <c:pt idx="75">
                  <c:v>353</c:v>
                </c:pt>
                <c:pt idx="76">
                  <c:v>354</c:v>
                </c:pt>
                <c:pt idx="77">
                  <c:v>355</c:v>
                </c:pt>
                <c:pt idx="78">
                  <c:v>356</c:v>
                </c:pt>
                <c:pt idx="79">
                  <c:v>357</c:v>
                </c:pt>
                <c:pt idx="80">
                  <c:v>358</c:v>
                </c:pt>
                <c:pt idx="81">
                  <c:v>359</c:v>
                </c:pt>
                <c:pt idx="82">
                  <c:v>360</c:v>
                </c:pt>
                <c:pt idx="83">
                  <c:v>361</c:v>
                </c:pt>
                <c:pt idx="84">
                  <c:v>362</c:v>
                </c:pt>
                <c:pt idx="85">
                  <c:v>363</c:v>
                </c:pt>
                <c:pt idx="86">
                  <c:v>364</c:v>
                </c:pt>
                <c:pt idx="87">
                  <c:v>365</c:v>
                </c:pt>
                <c:pt idx="88">
                  <c:v>366</c:v>
                </c:pt>
                <c:pt idx="89">
                  <c:v>367</c:v>
                </c:pt>
                <c:pt idx="90">
                  <c:v>368</c:v>
                </c:pt>
                <c:pt idx="91">
                  <c:v>369</c:v>
                </c:pt>
                <c:pt idx="92">
                  <c:v>370</c:v>
                </c:pt>
                <c:pt idx="93">
                  <c:v>371</c:v>
                </c:pt>
                <c:pt idx="94">
                  <c:v>372</c:v>
                </c:pt>
                <c:pt idx="95">
                  <c:v>373</c:v>
                </c:pt>
                <c:pt idx="96">
                  <c:v>374</c:v>
                </c:pt>
                <c:pt idx="97">
                  <c:v>375</c:v>
                </c:pt>
                <c:pt idx="98">
                  <c:v>376</c:v>
                </c:pt>
                <c:pt idx="99">
                  <c:v>377</c:v>
                </c:pt>
                <c:pt idx="100">
                  <c:v>378</c:v>
                </c:pt>
                <c:pt idx="101">
                  <c:v>379</c:v>
                </c:pt>
                <c:pt idx="102">
                  <c:v>380</c:v>
                </c:pt>
                <c:pt idx="103">
                  <c:v>381</c:v>
                </c:pt>
                <c:pt idx="104">
                  <c:v>382</c:v>
                </c:pt>
                <c:pt idx="105">
                  <c:v>383</c:v>
                </c:pt>
                <c:pt idx="106">
                  <c:v>384</c:v>
                </c:pt>
                <c:pt idx="107">
                  <c:v>385</c:v>
                </c:pt>
                <c:pt idx="108">
                  <c:v>386</c:v>
                </c:pt>
                <c:pt idx="109">
                  <c:v>387</c:v>
                </c:pt>
                <c:pt idx="110">
                  <c:v>388</c:v>
                </c:pt>
                <c:pt idx="111">
                  <c:v>389</c:v>
                </c:pt>
                <c:pt idx="112">
                  <c:v>390</c:v>
                </c:pt>
                <c:pt idx="113">
                  <c:v>391</c:v>
                </c:pt>
                <c:pt idx="114">
                  <c:v>392</c:v>
                </c:pt>
                <c:pt idx="115">
                  <c:v>393</c:v>
                </c:pt>
                <c:pt idx="116">
                  <c:v>394</c:v>
                </c:pt>
                <c:pt idx="117">
                  <c:v>395</c:v>
                </c:pt>
                <c:pt idx="118">
                  <c:v>396</c:v>
                </c:pt>
                <c:pt idx="119">
                  <c:v>397</c:v>
                </c:pt>
                <c:pt idx="120">
                  <c:v>398</c:v>
                </c:pt>
                <c:pt idx="121">
                  <c:v>399</c:v>
                </c:pt>
                <c:pt idx="122">
                  <c:v>400</c:v>
                </c:pt>
                <c:pt idx="123">
                  <c:v>401</c:v>
                </c:pt>
                <c:pt idx="124">
                  <c:v>402</c:v>
                </c:pt>
                <c:pt idx="125">
                  <c:v>403</c:v>
                </c:pt>
                <c:pt idx="126">
                  <c:v>404</c:v>
                </c:pt>
                <c:pt idx="127">
                  <c:v>405</c:v>
                </c:pt>
                <c:pt idx="128">
                  <c:v>406</c:v>
                </c:pt>
                <c:pt idx="129">
                  <c:v>407</c:v>
                </c:pt>
                <c:pt idx="130">
                  <c:v>408</c:v>
                </c:pt>
                <c:pt idx="131">
                  <c:v>409</c:v>
                </c:pt>
                <c:pt idx="132">
                  <c:v>410</c:v>
                </c:pt>
                <c:pt idx="133">
                  <c:v>411</c:v>
                </c:pt>
                <c:pt idx="134">
                  <c:v>412</c:v>
                </c:pt>
                <c:pt idx="135">
                  <c:v>413</c:v>
                </c:pt>
                <c:pt idx="136">
                  <c:v>414</c:v>
                </c:pt>
                <c:pt idx="137">
                  <c:v>415</c:v>
                </c:pt>
                <c:pt idx="138">
                  <c:v>416</c:v>
                </c:pt>
                <c:pt idx="139">
                  <c:v>417</c:v>
                </c:pt>
                <c:pt idx="140">
                  <c:v>418</c:v>
                </c:pt>
                <c:pt idx="141">
                  <c:v>419</c:v>
                </c:pt>
                <c:pt idx="142">
                  <c:v>420</c:v>
                </c:pt>
                <c:pt idx="143">
                  <c:v>421</c:v>
                </c:pt>
                <c:pt idx="144">
                  <c:v>422</c:v>
                </c:pt>
                <c:pt idx="145">
                  <c:v>423</c:v>
                </c:pt>
                <c:pt idx="146">
                  <c:v>424</c:v>
                </c:pt>
                <c:pt idx="147">
                  <c:v>425</c:v>
                </c:pt>
                <c:pt idx="148">
                  <c:v>426</c:v>
                </c:pt>
                <c:pt idx="149">
                  <c:v>427</c:v>
                </c:pt>
                <c:pt idx="150">
                  <c:v>428</c:v>
                </c:pt>
                <c:pt idx="151">
                  <c:v>429</c:v>
                </c:pt>
                <c:pt idx="152">
                  <c:v>430</c:v>
                </c:pt>
                <c:pt idx="153">
                  <c:v>431</c:v>
                </c:pt>
                <c:pt idx="154">
                  <c:v>432</c:v>
                </c:pt>
                <c:pt idx="155">
                  <c:v>433</c:v>
                </c:pt>
                <c:pt idx="156">
                  <c:v>434</c:v>
                </c:pt>
                <c:pt idx="157">
                  <c:v>435</c:v>
                </c:pt>
                <c:pt idx="158">
                  <c:v>436</c:v>
                </c:pt>
                <c:pt idx="159">
                  <c:v>437</c:v>
                </c:pt>
                <c:pt idx="160">
                  <c:v>438</c:v>
                </c:pt>
                <c:pt idx="161">
                  <c:v>439</c:v>
                </c:pt>
                <c:pt idx="162">
                  <c:v>440</c:v>
                </c:pt>
                <c:pt idx="163">
                  <c:v>441</c:v>
                </c:pt>
                <c:pt idx="164">
                  <c:v>442</c:v>
                </c:pt>
                <c:pt idx="165">
                  <c:v>443</c:v>
                </c:pt>
                <c:pt idx="166">
                  <c:v>444</c:v>
                </c:pt>
                <c:pt idx="167">
                  <c:v>445</c:v>
                </c:pt>
                <c:pt idx="168">
                  <c:v>446</c:v>
                </c:pt>
                <c:pt idx="169">
                  <c:v>447</c:v>
                </c:pt>
                <c:pt idx="170">
                  <c:v>448</c:v>
                </c:pt>
                <c:pt idx="171">
                  <c:v>449</c:v>
                </c:pt>
                <c:pt idx="172">
                  <c:v>450</c:v>
                </c:pt>
                <c:pt idx="173">
                  <c:v>451</c:v>
                </c:pt>
                <c:pt idx="174">
                  <c:v>452</c:v>
                </c:pt>
                <c:pt idx="175">
                  <c:v>453</c:v>
                </c:pt>
                <c:pt idx="176">
                  <c:v>454</c:v>
                </c:pt>
                <c:pt idx="177">
                  <c:v>455</c:v>
                </c:pt>
                <c:pt idx="178">
                  <c:v>456</c:v>
                </c:pt>
                <c:pt idx="179">
                  <c:v>457</c:v>
                </c:pt>
                <c:pt idx="180">
                  <c:v>458</c:v>
                </c:pt>
                <c:pt idx="181">
                  <c:v>459</c:v>
                </c:pt>
                <c:pt idx="182">
                  <c:v>460</c:v>
                </c:pt>
                <c:pt idx="183">
                  <c:v>461</c:v>
                </c:pt>
                <c:pt idx="184">
                  <c:v>462</c:v>
                </c:pt>
                <c:pt idx="185">
                  <c:v>463</c:v>
                </c:pt>
                <c:pt idx="186">
                  <c:v>464</c:v>
                </c:pt>
                <c:pt idx="187">
                  <c:v>465</c:v>
                </c:pt>
                <c:pt idx="188">
                  <c:v>466</c:v>
                </c:pt>
                <c:pt idx="189">
                  <c:v>467</c:v>
                </c:pt>
                <c:pt idx="190">
                  <c:v>468</c:v>
                </c:pt>
                <c:pt idx="191">
                  <c:v>469</c:v>
                </c:pt>
                <c:pt idx="192">
                  <c:v>470</c:v>
                </c:pt>
                <c:pt idx="193">
                  <c:v>471</c:v>
                </c:pt>
                <c:pt idx="194">
                  <c:v>472</c:v>
                </c:pt>
                <c:pt idx="195">
                  <c:v>473</c:v>
                </c:pt>
                <c:pt idx="196">
                  <c:v>474</c:v>
                </c:pt>
                <c:pt idx="197">
                  <c:v>475</c:v>
                </c:pt>
                <c:pt idx="198">
                  <c:v>476</c:v>
                </c:pt>
                <c:pt idx="199">
                  <c:v>477</c:v>
                </c:pt>
                <c:pt idx="200">
                  <c:v>478</c:v>
                </c:pt>
                <c:pt idx="201">
                  <c:v>479</c:v>
                </c:pt>
                <c:pt idx="202">
                  <c:v>480</c:v>
                </c:pt>
                <c:pt idx="203">
                  <c:v>481</c:v>
                </c:pt>
                <c:pt idx="204">
                  <c:v>482</c:v>
                </c:pt>
                <c:pt idx="205">
                  <c:v>483</c:v>
                </c:pt>
                <c:pt idx="206">
                  <c:v>484</c:v>
                </c:pt>
                <c:pt idx="207">
                  <c:v>485</c:v>
                </c:pt>
                <c:pt idx="208">
                  <c:v>486</c:v>
                </c:pt>
                <c:pt idx="209">
                  <c:v>487</c:v>
                </c:pt>
                <c:pt idx="210">
                  <c:v>488</c:v>
                </c:pt>
                <c:pt idx="211">
                  <c:v>489</c:v>
                </c:pt>
                <c:pt idx="212">
                  <c:v>490</c:v>
                </c:pt>
                <c:pt idx="213">
                  <c:v>491</c:v>
                </c:pt>
                <c:pt idx="214">
                  <c:v>492</c:v>
                </c:pt>
                <c:pt idx="215">
                  <c:v>493</c:v>
                </c:pt>
                <c:pt idx="216">
                  <c:v>494</c:v>
                </c:pt>
                <c:pt idx="217">
                  <c:v>495</c:v>
                </c:pt>
                <c:pt idx="218">
                  <c:v>496</c:v>
                </c:pt>
                <c:pt idx="219">
                  <c:v>497</c:v>
                </c:pt>
                <c:pt idx="220">
                  <c:v>498</c:v>
                </c:pt>
                <c:pt idx="221">
                  <c:v>499</c:v>
                </c:pt>
                <c:pt idx="222">
                  <c:v>500</c:v>
                </c:pt>
                <c:pt idx="223">
                  <c:v>501</c:v>
                </c:pt>
                <c:pt idx="224">
                  <c:v>502</c:v>
                </c:pt>
                <c:pt idx="225">
                  <c:v>503</c:v>
                </c:pt>
                <c:pt idx="226">
                  <c:v>504</c:v>
                </c:pt>
                <c:pt idx="227">
                  <c:v>505</c:v>
                </c:pt>
                <c:pt idx="228">
                  <c:v>506</c:v>
                </c:pt>
                <c:pt idx="229">
                  <c:v>507</c:v>
                </c:pt>
                <c:pt idx="230">
                  <c:v>508</c:v>
                </c:pt>
                <c:pt idx="231">
                  <c:v>509</c:v>
                </c:pt>
                <c:pt idx="232">
                  <c:v>510</c:v>
                </c:pt>
                <c:pt idx="233">
                  <c:v>511</c:v>
                </c:pt>
                <c:pt idx="234">
                  <c:v>512</c:v>
                </c:pt>
                <c:pt idx="235">
                  <c:v>513</c:v>
                </c:pt>
                <c:pt idx="236">
                  <c:v>514</c:v>
                </c:pt>
                <c:pt idx="237">
                  <c:v>515</c:v>
                </c:pt>
                <c:pt idx="238">
                  <c:v>516</c:v>
                </c:pt>
                <c:pt idx="239">
                  <c:v>517</c:v>
                </c:pt>
                <c:pt idx="240">
                  <c:v>518</c:v>
                </c:pt>
                <c:pt idx="241">
                  <c:v>519</c:v>
                </c:pt>
                <c:pt idx="242">
                  <c:v>520</c:v>
                </c:pt>
                <c:pt idx="243">
                  <c:v>521</c:v>
                </c:pt>
                <c:pt idx="244">
                  <c:v>522</c:v>
                </c:pt>
                <c:pt idx="245">
                  <c:v>523</c:v>
                </c:pt>
                <c:pt idx="246">
                  <c:v>524</c:v>
                </c:pt>
                <c:pt idx="247">
                  <c:v>525</c:v>
                </c:pt>
                <c:pt idx="248">
                  <c:v>526</c:v>
                </c:pt>
                <c:pt idx="249">
                  <c:v>527</c:v>
                </c:pt>
                <c:pt idx="250">
                  <c:v>528</c:v>
                </c:pt>
                <c:pt idx="251">
                  <c:v>529</c:v>
                </c:pt>
                <c:pt idx="252">
                  <c:v>530</c:v>
                </c:pt>
                <c:pt idx="253">
                  <c:v>531</c:v>
                </c:pt>
                <c:pt idx="254">
                  <c:v>532</c:v>
                </c:pt>
                <c:pt idx="255">
                  <c:v>533</c:v>
                </c:pt>
                <c:pt idx="256">
                  <c:v>534</c:v>
                </c:pt>
                <c:pt idx="257">
                  <c:v>535</c:v>
                </c:pt>
                <c:pt idx="258">
                  <c:v>536</c:v>
                </c:pt>
                <c:pt idx="259">
                  <c:v>537</c:v>
                </c:pt>
                <c:pt idx="260">
                  <c:v>538</c:v>
                </c:pt>
                <c:pt idx="261">
                  <c:v>539</c:v>
                </c:pt>
                <c:pt idx="262">
                  <c:v>540</c:v>
                </c:pt>
                <c:pt idx="263">
                  <c:v>541</c:v>
                </c:pt>
                <c:pt idx="264">
                  <c:v>542</c:v>
                </c:pt>
                <c:pt idx="265">
                  <c:v>543</c:v>
                </c:pt>
                <c:pt idx="266">
                  <c:v>544</c:v>
                </c:pt>
                <c:pt idx="267">
                  <c:v>545</c:v>
                </c:pt>
                <c:pt idx="268">
                  <c:v>546</c:v>
                </c:pt>
                <c:pt idx="269">
                  <c:v>547</c:v>
                </c:pt>
                <c:pt idx="270">
                  <c:v>548</c:v>
                </c:pt>
                <c:pt idx="271">
                  <c:v>549</c:v>
                </c:pt>
                <c:pt idx="272">
                  <c:v>550</c:v>
                </c:pt>
                <c:pt idx="273">
                  <c:v>551</c:v>
                </c:pt>
                <c:pt idx="274">
                  <c:v>552</c:v>
                </c:pt>
                <c:pt idx="275">
                  <c:v>553</c:v>
                </c:pt>
                <c:pt idx="276">
                  <c:v>554</c:v>
                </c:pt>
                <c:pt idx="277">
                  <c:v>555</c:v>
                </c:pt>
                <c:pt idx="278">
                  <c:v>556</c:v>
                </c:pt>
                <c:pt idx="279">
                  <c:v>557</c:v>
                </c:pt>
                <c:pt idx="280">
                  <c:v>558</c:v>
                </c:pt>
                <c:pt idx="281">
                  <c:v>559</c:v>
                </c:pt>
                <c:pt idx="282">
                  <c:v>560</c:v>
                </c:pt>
                <c:pt idx="283">
                  <c:v>561</c:v>
                </c:pt>
                <c:pt idx="284">
                  <c:v>562</c:v>
                </c:pt>
                <c:pt idx="285">
                  <c:v>563</c:v>
                </c:pt>
                <c:pt idx="286">
                  <c:v>564</c:v>
                </c:pt>
                <c:pt idx="287">
                  <c:v>565</c:v>
                </c:pt>
                <c:pt idx="288">
                  <c:v>566</c:v>
                </c:pt>
                <c:pt idx="289">
                  <c:v>567</c:v>
                </c:pt>
                <c:pt idx="290">
                  <c:v>568</c:v>
                </c:pt>
                <c:pt idx="291">
                  <c:v>569</c:v>
                </c:pt>
                <c:pt idx="292">
                  <c:v>570</c:v>
                </c:pt>
                <c:pt idx="293">
                  <c:v>571</c:v>
                </c:pt>
                <c:pt idx="294">
                  <c:v>572</c:v>
                </c:pt>
                <c:pt idx="295">
                  <c:v>573</c:v>
                </c:pt>
                <c:pt idx="296">
                  <c:v>574</c:v>
                </c:pt>
                <c:pt idx="297">
                  <c:v>575</c:v>
                </c:pt>
              </c:numCache>
            </c:numRef>
          </c:xVal>
          <c:yVal>
            <c:numRef>
              <c:f>Graph!$H$280:$H$575</c:f>
              <c:numCache>
                <c:formatCode>General</c:formatCode>
                <c:ptCount val="29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2F8-456F-A6CB-38B7929E1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890847"/>
        <c:axId val="1898887487"/>
      </c:scatterChart>
      <c:valAx>
        <c:axId val="1898890847"/>
        <c:scaling>
          <c:orientation val="minMax"/>
          <c:max val="575"/>
          <c:min val="278"/>
        </c:scaling>
        <c:delete val="0"/>
        <c:axPos val="b"/>
        <c:numFmt formatCode="General" sourceLinked="1"/>
        <c:majorTickMark val="out"/>
        <c:minorTickMark val="none"/>
        <c:tickLblPos val="nextTo"/>
        <c:crossAx val="1898887487"/>
        <c:crosses val="autoZero"/>
        <c:crossBetween val="midCat"/>
      </c:valAx>
      <c:valAx>
        <c:axId val="189888748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9889084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3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Graph!$A$578:$A$818</c:f>
              <c:numCache>
                <c:formatCode>General</c:formatCode>
                <c:ptCount val="241"/>
                <c:pt idx="0">
                  <c:v>577</c:v>
                </c:pt>
                <c:pt idx="1">
                  <c:v>578</c:v>
                </c:pt>
                <c:pt idx="2">
                  <c:v>579</c:v>
                </c:pt>
                <c:pt idx="3">
                  <c:v>580</c:v>
                </c:pt>
                <c:pt idx="4">
                  <c:v>581</c:v>
                </c:pt>
                <c:pt idx="5">
                  <c:v>582</c:v>
                </c:pt>
                <c:pt idx="6">
                  <c:v>583</c:v>
                </c:pt>
                <c:pt idx="7">
                  <c:v>584</c:v>
                </c:pt>
                <c:pt idx="8">
                  <c:v>585</c:v>
                </c:pt>
                <c:pt idx="9">
                  <c:v>586</c:v>
                </c:pt>
                <c:pt idx="10">
                  <c:v>587</c:v>
                </c:pt>
                <c:pt idx="11">
                  <c:v>588</c:v>
                </c:pt>
                <c:pt idx="12">
                  <c:v>589</c:v>
                </c:pt>
                <c:pt idx="13">
                  <c:v>590</c:v>
                </c:pt>
                <c:pt idx="14">
                  <c:v>591</c:v>
                </c:pt>
                <c:pt idx="15">
                  <c:v>592</c:v>
                </c:pt>
                <c:pt idx="16">
                  <c:v>593</c:v>
                </c:pt>
                <c:pt idx="17">
                  <c:v>594</c:v>
                </c:pt>
                <c:pt idx="18">
                  <c:v>595</c:v>
                </c:pt>
                <c:pt idx="19">
                  <c:v>596</c:v>
                </c:pt>
                <c:pt idx="20">
                  <c:v>597</c:v>
                </c:pt>
                <c:pt idx="21">
                  <c:v>598</c:v>
                </c:pt>
                <c:pt idx="22">
                  <c:v>599</c:v>
                </c:pt>
                <c:pt idx="23">
                  <c:v>600</c:v>
                </c:pt>
                <c:pt idx="24">
                  <c:v>601</c:v>
                </c:pt>
                <c:pt idx="25">
                  <c:v>602</c:v>
                </c:pt>
                <c:pt idx="26">
                  <c:v>603</c:v>
                </c:pt>
                <c:pt idx="27">
                  <c:v>604</c:v>
                </c:pt>
                <c:pt idx="28">
                  <c:v>605</c:v>
                </c:pt>
                <c:pt idx="29">
                  <c:v>606</c:v>
                </c:pt>
                <c:pt idx="30">
                  <c:v>607</c:v>
                </c:pt>
                <c:pt idx="31">
                  <c:v>608</c:v>
                </c:pt>
                <c:pt idx="32">
                  <c:v>609</c:v>
                </c:pt>
                <c:pt idx="33">
                  <c:v>610</c:v>
                </c:pt>
                <c:pt idx="34">
                  <c:v>611</c:v>
                </c:pt>
                <c:pt idx="35">
                  <c:v>612</c:v>
                </c:pt>
                <c:pt idx="36">
                  <c:v>613</c:v>
                </c:pt>
                <c:pt idx="37">
                  <c:v>614</c:v>
                </c:pt>
                <c:pt idx="38">
                  <c:v>615</c:v>
                </c:pt>
                <c:pt idx="39">
                  <c:v>616</c:v>
                </c:pt>
                <c:pt idx="40">
                  <c:v>617</c:v>
                </c:pt>
                <c:pt idx="41">
                  <c:v>618</c:v>
                </c:pt>
                <c:pt idx="42">
                  <c:v>619</c:v>
                </c:pt>
                <c:pt idx="43">
                  <c:v>620</c:v>
                </c:pt>
                <c:pt idx="44">
                  <c:v>621</c:v>
                </c:pt>
                <c:pt idx="45">
                  <c:v>622</c:v>
                </c:pt>
                <c:pt idx="46">
                  <c:v>623</c:v>
                </c:pt>
                <c:pt idx="47">
                  <c:v>624</c:v>
                </c:pt>
                <c:pt idx="48">
                  <c:v>625</c:v>
                </c:pt>
                <c:pt idx="49">
                  <c:v>626</c:v>
                </c:pt>
                <c:pt idx="50">
                  <c:v>627</c:v>
                </c:pt>
                <c:pt idx="51">
                  <c:v>628</c:v>
                </c:pt>
                <c:pt idx="52">
                  <c:v>629</c:v>
                </c:pt>
                <c:pt idx="53">
                  <c:v>630</c:v>
                </c:pt>
                <c:pt idx="54">
                  <c:v>631</c:v>
                </c:pt>
                <c:pt idx="55">
                  <c:v>632</c:v>
                </c:pt>
                <c:pt idx="56">
                  <c:v>633</c:v>
                </c:pt>
                <c:pt idx="57">
                  <c:v>634</c:v>
                </c:pt>
                <c:pt idx="58">
                  <c:v>635</c:v>
                </c:pt>
                <c:pt idx="59">
                  <c:v>636</c:v>
                </c:pt>
                <c:pt idx="60">
                  <c:v>637</c:v>
                </c:pt>
                <c:pt idx="61">
                  <c:v>638</c:v>
                </c:pt>
                <c:pt idx="62">
                  <c:v>639</c:v>
                </c:pt>
                <c:pt idx="63">
                  <c:v>640</c:v>
                </c:pt>
                <c:pt idx="64">
                  <c:v>641</c:v>
                </c:pt>
                <c:pt idx="65">
                  <c:v>642</c:v>
                </c:pt>
                <c:pt idx="66">
                  <c:v>643</c:v>
                </c:pt>
                <c:pt idx="67">
                  <c:v>644</c:v>
                </c:pt>
                <c:pt idx="68">
                  <c:v>645</c:v>
                </c:pt>
                <c:pt idx="69">
                  <c:v>646</c:v>
                </c:pt>
                <c:pt idx="70">
                  <c:v>647</c:v>
                </c:pt>
                <c:pt idx="71">
                  <c:v>648</c:v>
                </c:pt>
                <c:pt idx="72">
                  <c:v>649</c:v>
                </c:pt>
                <c:pt idx="73">
                  <c:v>650</c:v>
                </c:pt>
                <c:pt idx="74">
                  <c:v>651</c:v>
                </c:pt>
                <c:pt idx="75">
                  <c:v>652</c:v>
                </c:pt>
                <c:pt idx="76">
                  <c:v>653</c:v>
                </c:pt>
                <c:pt idx="77">
                  <c:v>654</c:v>
                </c:pt>
                <c:pt idx="78">
                  <c:v>655</c:v>
                </c:pt>
                <c:pt idx="79">
                  <c:v>656</c:v>
                </c:pt>
                <c:pt idx="80">
                  <c:v>657</c:v>
                </c:pt>
                <c:pt idx="81">
                  <c:v>658</c:v>
                </c:pt>
                <c:pt idx="82">
                  <c:v>659</c:v>
                </c:pt>
                <c:pt idx="83">
                  <c:v>660</c:v>
                </c:pt>
                <c:pt idx="84">
                  <c:v>661</c:v>
                </c:pt>
                <c:pt idx="85">
                  <c:v>662</c:v>
                </c:pt>
                <c:pt idx="86">
                  <c:v>663</c:v>
                </c:pt>
                <c:pt idx="87">
                  <c:v>664</c:v>
                </c:pt>
                <c:pt idx="88">
                  <c:v>665</c:v>
                </c:pt>
                <c:pt idx="89">
                  <c:v>666</c:v>
                </c:pt>
                <c:pt idx="90">
                  <c:v>667</c:v>
                </c:pt>
                <c:pt idx="91">
                  <c:v>668</c:v>
                </c:pt>
                <c:pt idx="92">
                  <c:v>669</c:v>
                </c:pt>
                <c:pt idx="93">
                  <c:v>670</c:v>
                </c:pt>
                <c:pt idx="94">
                  <c:v>671</c:v>
                </c:pt>
                <c:pt idx="95">
                  <c:v>672</c:v>
                </c:pt>
                <c:pt idx="96">
                  <c:v>673</c:v>
                </c:pt>
                <c:pt idx="97">
                  <c:v>674</c:v>
                </c:pt>
                <c:pt idx="98">
                  <c:v>675</c:v>
                </c:pt>
                <c:pt idx="99">
                  <c:v>676</c:v>
                </c:pt>
                <c:pt idx="100">
                  <c:v>677</c:v>
                </c:pt>
                <c:pt idx="101">
                  <c:v>678</c:v>
                </c:pt>
                <c:pt idx="102">
                  <c:v>679</c:v>
                </c:pt>
                <c:pt idx="103">
                  <c:v>680</c:v>
                </c:pt>
                <c:pt idx="104">
                  <c:v>681</c:v>
                </c:pt>
                <c:pt idx="105">
                  <c:v>682</c:v>
                </c:pt>
                <c:pt idx="106">
                  <c:v>683</c:v>
                </c:pt>
                <c:pt idx="107">
                  <c:v>684</c:v>
                </c:pt>
                <c:pt idx="108">
                  <c:v>685</c:v>
                </c:pt>
                <c:pt idx="109">
                  <c:v>686</c:v>
                </c:pt>
                <c:pt idx="110">
                  <c:v>687</c:v>
                </c:pt>
                <c:pt idx="111">
                  <c:v>688</c:v>
                </c:pt>
                <c:pt idx="112">
                  <c:v>689</c:v>
                </c:pt>
                <c:pt idx="113">
                  <c:v>690</c:v>
                </c:pt>
                <c:pt idx="114">
                  <c:v>691</c:v>
                </c:pt>
                <c:pt idx="115">
                  <c:v>692</c:v>
                </c:pt>
                <c:pt idx="116">
                  <c:v>693</c:v>
                </c:pt>
                <c:pt idx="117">
                  <c:v>694</c:v>
                </c:pt>
                <c:pt idx="118">
                  <c:v>695</c:v>
                </c:pt>
                <c:pt idx="119">
                  <c:v>696</c:v>
                </c:pt>
                <c:pt idx="120">
                  <c:v>697</c:v>
                </c:pt>
                <c:pt idx="121">
                  <c:v>698</c:v>
                </c:pt>
                <c:pt idx="122">
                  <c:v>699</c:v>
                </c:pt>
                <c:pt idx="123">
                  <c:v>700</c:v>
                </c:pt>
                <c:pt idx="124">
                  <c:v>701</c:v>
                </c:pt>
                <c:pt idx="125">
                  <c:v>702</c:v>
                </c:pt>
                <c:pt idx="126">
                  <c:v>703</c:v>
                </c:pt>
                <c:pt idx="127">
                  <c:v>704</c:v>
                </c:pt>
                <c:pt idx="128">
                  <c:v>705</c:v>
                </c:pt>
                <c:pt idx="129">
                  <c:v>706</c:v>
                </c:pt>
                <c:pt idx="130">
                  <c:v>707</c:v>
                </c:pt>
                <c:pt idx="131">
                  <c:v>708</c:v>
                </c:pt>
                <c:pt idx="132">
                  <c:v>709</c:v>
                </c:pt>
                <c:pt idx="133">
                  <c:v>710</c:v>
                </c:pt>
                <c:pt idx="134">
                  <c:v>711</c:v>
                </c:pt>
                <c:pt idx="135">
                  <c:v>712</c:v>
                </c:pt>
                <c:pt idx="136">
                  <c:v>713</c:v>
                </c:pt>
                <c:pt idx="137">
                  <c:v>714</c:v>
                </c:pt>
                <c:pt idx="138">
                  <c:v>715</c:v>
                </c:pt>
                <c:pt idx="139">
                  <c:v>716</c:v>
                </c:pt>
                <c:pt idx="140">
                  <c:v>717</c:v>
                </c:pt>
                <c:pt idx="141">
                  <c:v>718</c:v>
                </c:pt>
                <c:pt idx="142">
                  <c:v>719</c:v>
                </c:pt>
                <c:pt idx="143">
                  <c:v>720</c:v>
                </c:pt>
                <c:pt idx="144">
                  <c:v>721</c:v>
                </c:pt>
                <c:pt idx="145">
                  <c:v>722</c:v>
                </c:pt>
                <c:pt idx="146">
                  <c:v>723</c:v>
                </c:pt>
                <c:pt idx="147">
                  <c:v>724</c:v>
                </c:pt>
                <c:pt idx="148">
                  <c:v>725</c:v>
                </c:pt>
                <c:pt idx="149">
                  <c:v>726</c:v>
                </c:pt>
                <c:pt idx="150">
                  <c:v>727</c:v>
                </c:pt>
                <c:pt idx="151">
                  <c:v>728</c:v>
                </c:pt>
                <c:pt idx="152">
                  <c:v>729</c:v>
                </c:pt>
                <c:pt idx="153">
                  <c:v>730</c:v>
                </c:pt>
                <c:pt idx="154">
                  <c:v>731</c:v>
                </c:pt>
                <c:pt idx="155">
                  <c:v>732</c:v>
                </c:pt>
                <c:pt idx="156">
                  <c:v>733</c:v>
                </c:pt>
                <c:pt idx="157">
                  <c:v>734</c:v>
                </c:pt>
                <c:pt idx="158">
                  <c:v>735</c:v>
                </c:pt>
                <c:pt idx="159">
                  <c:v>736</c:v>
                </c:pt>
                <c:pt idx="160">
                  <c:v>737</c:v>
                </c:pt>
                <c:pt idx="161">
                  <c:v>738</c:v>
                </c:pt>
                <c:pt idx="162">
                  <c:v>739</c:v>
                </c:pt>
                <c:pt idx="163">
                  <c:v>740</c:v>
                </c:pt>
                <c:pt idx="164">
                  <c:v>741</c:v>
                </c:pt>
                <c:pt idx="165">
                  <c:v>742</c:v>
                </c:pt>
                <c:pt idx="166">
                  <c:v>743</c:v>
                </c:pt>
                <c:pt idx="167">
                  <c:v>744</c:v>
                </c:pt>
                <c:pt idx="168">
                  <c:v>745</c:v>
                </c:pt>
                <c:pt idx="169">
                  <c:v>746</c:v>
                </c:pt>
                <c:pt idx="170">
                  <c:v>747</c:v>
                </c:pt>
                <c:pt idx="171">
                  <c:v>748</c:v>
                </c:pt>
                <c:pt idx="172">
                  <c:v>749</c:v>
                </c:pt>
                <c:pt idx="173">
                  <c:v>750</c:v>
                </c:pt>
                <c:pt idx="174">
                  <c:v>751</c:v>
                </c:pt>
                <c:pt idx="175">
                  <c:v>752</c:v>
                </c:pt>
                <c:pt idx="176">
                  <c:v>753</c:v>
                </c:pt>
                <c:pt idx="177">
                  <c:v>754</c:v>
                </c:pt>
                <c:pt idx="178">
                  <c:v>755</c:v>
                </c:pt>
                <c:pt idx="179">
                  <c:v>756</c:v>
                </c:pt>
                <c:pt idx="180">
                  <c:v>757</c:v>
                </c:pt>
                <c:pt idx="181">
                  <c:v>758</c:v>
                </c:pt>
                <c:pt idx="182">
                  <c:v>759</c:v>
                </c:pt>
                <c:pt idx="183">
                  <c:v>760</c:v>
                </c:pt>
                <c:pt idx="184">
                  <c:v>761</c:v>
                </c:pt>
                <c:pt idx="185">
                  <c:v>762</c:v>
                </c:pt>
                <c:pt idx="186">
                  <c:v>763</c:v>
                </c:pt>
                <c:pt idx="187">
                  <c:v>764</c:v>
                </c:pt>
                <c:pt idx="188">
                  <c:v>765</c:v>
                </c:pt>
                <c:pt idx="189">
                  <c:v>766</c:v>
                </c:pt>
                <c:pt idx="190">
                  <c:v>767</c:v>
                </c:pt>
                <c:pt idx="191">
                  <c:v>768</c:v>
                </c:pt>
                <c:pt idx="192">
                  <c:v>769</c:v>
                </c:pt>
                <c:pt idx="193">
                  <c:v>770</c:v>
                </c:pt>
                <c:pt idx="194">
                  <c:v>771</c:v>
                </c:pt>
                <c:pt idx="195">
                  <c:v>772</c:v>
                </c:pt>
                <c:pt idx="196">
                  <c:v>773</c:v>
                </c:pt>
                <c:pt idx="197">
                  <c:v>774</c:v>
                </c:pt>
                <c:pt idx="198">
                  <c:v>775</c:v>
                </c:pt>
                <c:pt idx="199">
                  <c:v>776</c:v>
                </c:pt>
                <c:pt idx="200">
                  <c:v>777</c:v>
                </c:pt>
                <c:pt idx="201">
                  <c:v>778</c:v>
                </c:pt>
                <c:pt idx="202">
                  <c:v>779</c:v>
                </c:pt>
                <c:pt idx="203">
                  <c:v>780</c:v>
                </c:pt>
                <c:pt idx="204">
                  <c:v>781</c:v>
                </c:pt>
                <c:pt idx="205">
                  <c:v>782</c:v>
                </c:pt>
                <c:pt idx="206">
                  <c:v>783</c:v>
                </c:pt>
                <c:pt idx="207">
                  <c:v>784</c:v>
                </c:pt>
                <c:pt idx="208">
                  <c:v>785</c:v>
                </c:pt>
                <c:pt idx="209">
                  <c:v>786</c:v>
                </c:pt>
                <c:pt idx="210">
                  <c:v>787</c:v>
                </c:pt>
                <c:pt idx="211">
                  <c:v>788</c:v>
                </c:pt>
                <c:pt idx="212">
                  <c:v>789</c:v>
                </c:pt>
                <c:pt idx="213">
                  <c:v>790</c:v>
                </c:pt>
                <c:pt idx="214">
                  <c:v>791</c:v>
                </c:pt>
                <c:pt idx="215">
                  <c:v>792</c:v>
                </c:pt>
                <c:pt idx="216">
                  <c:v>793</c:v>
                </c:pt>
                <c:pt idx="217">
                  <c:v>794</c:v>
                </c:pt>
                <c:pt idx="218">
                  <c:v>795</c:v>
                </c:pt>
                <c:pt idx="219">
                  <c:v>796</c:v>
                </c:pt>
                <c:pt idx="220">
                  <c:v>797</c:v>
                </c:pt>
                <c:pt idx="221">
                  <c:v>798</c:v>
                </c:pt>
                <c:pt idx="222">
                  <c:v>799</c:v>
                </c:pt>
                <c:pt idx="223">
                  <c:v>800</c:v>
                </c:pt>
                <c:pt idx="224">
                  <c:v>801</c:v>
                </c:pt>
                <c:pt idx="225">
                  <c:v>802</c:v>
                </c:pt>
                <c:pt idx="226">
                  <c:v>803</c:v>
                </c:pt>
                <c:pt idx="227">
                  <c:v>804</c:v>
                </c:pt>
                <c:pt idx="228">
                  <c:v>805</c:v>
                </c:pt>
                <c:pt idx="229">
                  <c:v>806</c:v>
                </c:pt>
                <c:pt idx="230">
                  <c:v>807</c:v>
                </c:pt>
                <c:pt idx="231">
                  <c:v>808</c:v>
                </c:pt>
                <c:pt idx="232">
                  <c:v>809</c:v>
                </c:pt>
                <c:pt idx="233">
                  <c:v>810</c:v>
                </c:pt>
                <c:pt idx="234">
                  <c:v>811</c:v>
                </c:pt>
                <c:pt idx="235">
                  <c:v>812</c:v>
                </c:pt>
                <c:pt idx="236">
                  <c:v>813</c:v>
                </c:pt>
                <c:pt idx="237">
                  <c:v>814</c:v>
                </c:pt>
                <c:pt idx="238">
                  <c:v>815</c:v>
                </c:pt>
                <c:pt idx="239">
                  <c:v>816</c:v>
                </c:pt>
                <c:pt idx="240">
                  <c:v>817</c:v>
                </c:pt>
              </c:numCache>
            </c:numRef>
          </c:xVal>
          <c:yVal>
            <c:numRef>
              <c:f>Graph!$D$579:$D$817</c:f>
              <c:numCache>
                <c:formatCode>General</c:formatCode>
                <c:ptCount val="239"/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23-4131-9DFE-4107FF7F627B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Graph!$A$578:$A$818</c:f>
              <c:numCache>
                <c:formatCode>General</c:formatCode>
                <c:ptCount val="241"/>
                <c:pt idx="0">
                  <c:v>577</c:v>
                </c:pt>
                <c:pt idx="1">
                  <c:v>578</c:v>
                </c:pt>
                <c:pt idx="2">
                  <c:v>579</c:v>
                </c:pt>
                <c:pt idx="3">
                  <c:v>580</c:v>
                </c:pt>
                <c:pt idx="4">
                  <c:v>581</c:v>
                </c:pt>
                <c:pt idx="5">
                  <c:v>582</c:v>
                </c:pt>
                <c:pt idx="6">
                  <c:v>583</c:v>
                </c:pt>
                <c:pt idx="7">
                  <c:v>584</c:v>
                </c:pt>
                <c:pt idx="8">
                  <c:v>585</c:v>
                </c:pt>
                <c:pt idx="9">
                  <c:v>586</c:v>
                </c:pt>
                <c:pt idx="10">
                  <c:v>587</c:v>
                </c:pt>
                <c:pt idx="11">
                  <c:v>588</c:v>
                </c:pt>
                <c:pt idx="12">
                  <c:v>589</c:v>
                </c:pt>
                <c:pt idx="13">
                  <c:v>590</c:v>
                </c:pt>
                <c:pt idx="14">
                  <c:v>591</c:v>
                </c:pt>
                <c:pt idx="15">
                  <c:v>592</c:v>
                </c:pt>
                <c:pt idx="16">
                  <c:v>593</c:v>
                </c:pt>
                <c:pt idx="17">
                  <c:v>594</c:v>
                </c:pt>
                <c:pt idx="18">
                  <c:v>595</c:v>
                </c:pt>
                <c:pt idx="19">
                  <c:v>596</c:v>
                </c:pt>
                <c:pt idx="20">
                  <c:v>597</c:v>
                </c:pt>
                <c:pt idx="21">
                  <c:v>598</c:v>
                </c:pt>
                <c:pt idx="22">
                  <c:v>599</c:v>
                </c:pt>
                <c:pt idx="23">
                  <c:v>600</c:v>
                </c:pt>
                <c:pt idx="24">
                  <c:v>601</c:v>
                </c:pt>
                <c:pt idx="25">
                  <c:v>602</c:v>
                </c:pt>
                <c:pt idx="26">
                  <c:v>603</c:v>
                </c:pt>
                <c:pt idx="27">
                  <c:v>604</c:v>
                </c:pt>
                <c:pt idx="28">
                  <c:v>605</c:v>
                </c:pt>
                <c:pt idx="29">
                  <c:v>606</c:v>
                </c:pt>
                <c:pt idx="30">
                  <c:v>607</c:v>
                </c:pt>
                <c:pt idx="31">
                  <c:v>608</c:v>
                </c:pt>
                <c:pt idx="32">
                  <c:v>609</c:v>
                </c:pt>
                <c:pt idx="33">
                  <c:v>610</c:v>
                </c:pt>
                <c:pt idx="34">
                  <c:v>611</c:v>
                </c:pt>
                <c:pt idx="35">
                  <c:v>612</c:v>
                </c:pt>
                <c:pt idx="36">
                  <c:v>613</c:v>
                </c:pt>
                <c:pt idx="37">
                  <c:v>614</c:v>
                </c:pt>
                <c:pt idx="38">
                  <c:v>615</c:v>
                </c:pt>
                <c:pt idx="39">
                  <c:v>616</c:v>
                </c:pt>
                <c:pt idx="40">
                  <c:v>617</c:v>
                </c:pt>
                <c:pt idx="41">
                  <c:v>618</c:v>
                </c:pt>
                <c:pt idx="42">
                  <c:v>619</c:v>
                </c:pt>
                <c:pt idx="43">
                  <c:v>620</c:v>
                </c:pt>
                <c:pt idx="44">
                  <c:v>621</c:v>
                </c:pt>
                <c:pt idx="45">
                  <c:v>622</c:v>
                </c:pt>
                <c:pt idx="46">
                  <c:v>623</c:v>
                </c:pt>
                <c:pt idx="47">
                  <c:v>624</c:v>
                </c:pt>
                <c:pt idx="48">
                  <c:v>625</c:v>
                </c:pt>
                <c:pt idx="49">
                  <c:v>626</c:v>
                </c:pt>
                <c:pt idx="50">
                  <c:v>627</c:v>
                </c:pt>
                <c:pt idx="51">
                  <c:v>628</c:v>
                </c:pt>
                <c:pt idx="52">
                  <c:v>629</c:v>
                </c:pt>
                <c:pt idx="53">
                  <c:v>630</c:v>
                </c:pt>
                <c:pt idx="54">
                  <c:v>631</c:v>
                </c:pt>
                <c:pt idx="55">
                  <c:v>632</c:v>
                </c:pt>
                <c:pt idx="56">
                  <c:v>633</c:v>
                </c:pt>
                <c:pt idx="57">
                  <c:v>634</c:v>
                </c:pt>
                <c:pt idx="58">
                  <c:v>635</c:v>
                </c:pt>
                <c:pt idx="59">
                  <c:v>636</c:v>
                </c:pt>
                <c:pt idx="60">
                  <c:v>637</c:v>
                </c:pt>
                <c:pt idx="61">
                  <c:v>638</c:v>
                </c:pt>
                <c:pt idx="62">
                  <c:v>639</c:v>
                </c:pt>
                <c:pt idx="63">
                  <c:v>640</c:v>
                </c:pt>
                <c:pt idx="64">
                  <c:v>641</c:v>
                </c:pt>
                <c:pt idx="65">
                  <c:v>642</c:v>
                </c:pt>
                <c:pt idx="66">
                  <c:v>643</c:v>
                </c:pt>
                <c:pt idx="67">
                  <c:v>644</c:v>
                </c:pt>
                <c:pt idx="68">
                  <c:v>645</c:v>
                </c:pt>
                <c:pt idx="69">
                  <c:v>646</c:v>
                </c:pt>
                <c:pt idx="70">
                  <c:v>647</c:v>
                </c:pt>
                <c:pt idx="71">
                  <c:v>648</c:v>
                </c:pt>
                <c:pt idx="72">
                  <c:v>649</c:v>
                </c:pt>
                <c:pt idx="73">
                  <c:v>650</c:v>
                </c:pt>
                <c:pt idx="74">
                  <c:v>651</c:v>
                </c:pt>
                <c:pt idx="75">
                  <c:v>652</c:v>
                </c:pt>
                <c:pt idx="76">
                  <c:v>653</c:v>
                </c:pt>
                <c:pt idx="77">
                  <c:v>654</c:v>
                </c:pt>
                <c:pt idx="78">
                  <c:v>655</c:v>
                </c:pt>
                <c:pt idx="79">
                  <c:v>656</c:v>
                </c:pt>
                <c:pt idx="80">
                  <c:v>657</c:v>
                </c:pt>
                <c:pt idx="81">
                  <c:v>658</c:v>
                </c:pt>
                <c:pt idx="82">
                  <c:v>659</c:v>
                </c:pt>
                <c:pt idx="83">
                  <c:v>660</c:v>
                </c:pt>
                <c:pt idx="84">
                  <c:v>661</c:v>
                </c:pt>
                <c:pt idx="85">
                  <c:v>662</c:v>
                </c:pt>
                <c:pt idx="86">
                  <c:v>663</c:v>
                </c:pt>
                <c:pt idx="87">
                  <c:v>664</c:v>
                </c:pt>
                <c:pt idx="88">
                  <c:v>665</c:v>
                </c:pt>
                <c:pt idx="89">
                  <c:v>666</c:v>
                </c:pt>
                <c:pt idx="90">
                  <c:v>667</c:v>
                </c:pt>
                <c:pt idx="91">
                  <c:v>668</c:v>
                </c:pt>
                <c:pt idx="92">
                  <c:v>669</c:v>
                </c:pt>
                <c:pt idx="93">
                  <c:v>670</c:v>
                </c:pt>
                <c:pt idx="94">
                  <c:v>671</c:v>
                </c:pt>
                <c:pt idx="95">
                  <c:v>672</c:v>
                </c:pt>
                <c:pt idx="96">
                  <c:v>673</c:v>
                </c:pt>
                <c:pt idx="97">
                  <c:v>674</c:v>
                </c:pt>
                <c:pt idx="98">
                  <c:v>675</c:v>
                </c:pt>
                <c:pt idx="99">
                  <c:v>676</c:v>
                </c:pt>
                <c:pt idx="100">
                  <c:v>677</c:v>
                </c:pt>
                <c:pt idx="101">
                  <c:v>678</c:v>
                </c:pt>
                <c:pt idx="102">
                  <c:v>679</c:v>
                </c:pt>
                <c:pt idx="103">
                  <c:v>680</c:v>
                </c:pt>
                <c:pt idx="104">
                  <c:v>681</c:v>
                </c:pt>
                <c:pt idx="105">
                  <c:v>682</c:v>
                </c:pt>
                <c:pt idx="106">
                  <c:v>683</c:v>
                </c:pt>
                <c:pt idx="107">
                  <c:v>684</c:v>
                </c:pt>
                <c:pt idx="108">
                  <c:v>685</c:v>
                </c:pt>
                <c:pt idx="109">
                  <c:v>686</c:v>
                </c:pt>
                <c:pt idx="110">
                  <c:v>687</c:v>
                </c:pt>
                <c:pt idx="111">
                  <c:v>688</c:v>
                </c:pt>
                <c:pt idx="112">
                  <c:v>689</c:v>
                </c:pt>
                <c:pt idx="113">
                  <c:v>690</c:v>
                </c:pt>
                <c:pt idx="114">
                  <c:v>691</c:v>
                </c:pt>
                <c:pt idx="115">
                  <c:v>692</c:v>
                </c:pt>
                <c:pt idx="116">
                  <c:v>693</c:v>
                </c:pt>
                <c:pt idx="117">
                  <c:v>694</c:v>
                </c:pt>
                <c:pt idx="118">
                  <c:v>695</c:v>
                </c:pt>
                <c:pt idx="119">
                  <c:v>696</c:v>
                </c:pt>
                <c:pt idx="120">
                  <c:v>697</c:v>
                </c:pt>
                <c:pt idx="121">
                  <c:v>698</c:v>
                </c:pt>
                <c:pt idx="122">
                  <c:v>699</c:v>
                </c:pt>
                <c:pt idx="123">
                  <c:v>700</c:v>
                </c:pt>
                <c:pt idx="124">
                  <c:v>701</c:v>
                </c:pt>
                <c:pt idx="125">
                  <c:v>702</c:v>
                </c:pt>
                <c:pt idx="126">
                  <c:v>703</c:v>
                </c:pt>
                <c:pt idx="127">
                  <c:v>704</c:v>
                </c:pt>
                <c:pt idx="128">
                  <c:v>705</c:v>
                </c:pt>
                <c:pt idx="129">
                  <c:v>706</c:v>
                </c:pt>
                <c:pt idx="130">
                  <c:v>707</c:v>
                </c:pt>
                <c:pt idx="131">
                  <c:v>708</c:v>
                </c:pt>
                <c:pt idx="132">
                  <c:v>709</c:v>
                </c:pt>
                <c:pt idx="133">
                  <c:v>710</c:v>
                </c:pt>
                <c:pt idx="134">
                  <c:v>711</c:v>
                </c:pt>
                <c:pt idx="135">
                  <c:v>712</c:v>
                </c:pt>
                <c:pt idx="136">
                  <c:v>713</c:v>
                </c:pt>
                <c:pt idx="137">
                  <c:v>714</c:v>
                </c:pt>
                <c:pt idx="138">
                  <c:v>715</c:v>
                </c:pt>
                <c:pt idx="139">
                  <c:v>716</c:v>
                </c:pt>
                <c:pt idx="140">
                  <c:v>717</c:v>
                </c:pt>
                <c:pt idx="141">
                  <c:v>718</c:v>
                </c:pt>
                <c:pt idx="142">
                  <c:v>719</c:v>
                </c:pt>
                <c:pt idx="143">
                  <c:v>720</c:v>
                </c:pt>
                <c:pt idx="144">
                  <c:v>721</c:v>
                </c:pt>
                <c:pt idx="145">
                  <c:v>722</c:v>
                </c:pt>
                <c:pt idx="146">
                  <c:v>723</c:v>
                </c:pt>
                <c:pt idx="147">
                  <c:v>724</c:v>
                </c:pt>
                <c:pt idx="148">
                  <c:v>725</c:v>
                </c:pt>
                <c:pt idx="149">
                  <c:v>726</c:v>
                </c:pt>
                <c:pt idx="150">
                  <c:v>727</c:v>
                </c:pt>
                <c:pt idx="151">
                  <c:v>728</c:v>
                </c:pt>
                <c:pt idx="152">
                  <c:v>729</c:v>
                </c:pt>
                <c:pt idx="153">
                  <c:v>730</c:v>
                </c:pt>
                <c:pt idx="154">
                  <c:v>731</c:v>
                </c:pt>
                <c:pt idx="155">
                  <c:v>732</c:v>
                </c:pt>
                <c:pt idx="156">
                  <c:v>733</c:v>
                </c:pt>
                <c:pt idx="157">
                  <c:v>734</c:v>
                </c:pt>
                <c:pt idx="158">
                  <c:v>735</c:v>
                </c:pt>
                <c:pt idx="159">
                  <c:v>736</c:v>
                </c:pt>
                <c:pt idx="160">
                  <c:v>737</c:v>
                </c:pt>
                <c:pt idx="161">
                  <c:v>738</c:v>
                </c:pt>
                <c:pt idx="162">
                  <c:v>739</c:v>
                </c:pt>
                <c:pt idx="163">
                  <c:v>740</c:v>
                </c:pt>
                <c:pt idx="164">
                  <c:v>741</c:v>
                </c:pt>
                <c:pt idx="165">
                  <c:v>742</c:v>
                </c:pt>
                <c:pt idx="166">
                  <c:v>743</c:v>
                </c:pt>
                <c:pt idx="167">
                  <c:v>744</c:v>
                </c:pt>
                <c:pt idx="168">
                  <c:v>745</c:v>
                </c:pt>
                <c:pt idx="169">
                  <c:v>746</c:v>
                </c:pt>
                <c:pt idx="170">
                  <c:v>747</c:v>
                </c:pt>
                <c:pt idx="171">
                  <c:v>748</c:v>
                </c:pt>
                <c:pt idx="172">
                  <c:v>749</c:v>
                </c:pt>
                <c:pt idx="173">
                  <c:v>750</c:v>
                </c:pt>
                <c:pt idx="174">
                  <c:v>751</c:v>
                </c:pt>
                <c:pt idx="175">
                  <c:v>752</c:v>
                </c:pt>
                <c:pt idx="176">
                  <c:v>753</c:v>
                </c:pt>
                <c:pt idx="177">
                  <c:v>754</c:v>
                </c:pt>
                <c:pt idx="178">
                  <c:v>755</c:v>
                </c:pt>
                <c:pt idx="179">
                  <c:v>756</c:v>
                </c:pt>
                <c:pt idx="180">
                  <c:v>757</c:v>
                </c:pt>
                <c:pt idx="181">
                  <c:v>758</c:v>
                </c:pt>
                <c:pt idx="182">
                  <c:v>759</c:v>
                </c:pt>
                <c:pt idx="183">
                  <c:v>760</c:v>
                </c:pt>
                <c:pt idx="184">
                  <c:v>761</c:v>
                </c:pt>
                <c:pt idx="185">
                  <c:v>762</c:v>
                </c:pt>
                <c:pt idx="186">
                  <c:v>763</c:v>
                </c:pt>
                <c:pt idx="187">
                  <c:v>764</c:v>
                </c:pt>
                <c:pt idx="188">
                  <c:v>765</c:v>
                </c:pt>
                <c:pt idx="189">
                  <c:v>766</c:v>
                </c:pt>
                <c:pt idx="190">
                  <c:v>767</c:v>
                </c:pt>
                <c:pt idx="191">
                  <c:v>768</c:v>
                </c:pt>
                <c:pt idx="192">
                  <c:v>769</c:v>
                </c:pt>
                <c:pt idx="193">
                  <c:v>770</c:v>
                </c:pt>
                <c:pt idx="194">
                  <c:v>771</c:v>
                </c:pt>
                <c:pt idx="195">
                  <c:v>772</c:v>
                </c:pt>
                <c:pt idx="196">
                  <c:v>773</c:v>
                </c:pt>
                <c:pt idx="197">
                  <c:v>774</c:v>
                </c:pt>
                <c:pt idx="198">
                  <c:v>775</c:v>
                </c:pt>
                <c:pt idx="199">
                  <c:v>776</c:v>
                </c:pt>
                <c:pt idx="200">
                  <c:v>777</c:v>
                </c:pt>
                <c:pt idx="201">
                  <c:v>778</c:v>
                </c:pt>
                <c:pt idx="202">
                  <c:v>779</c:v>
                </c:pt>
                <c:pt idx="203">
                  <c:v>780</c:v>
                </c:pt>
                <c:pt idx="204">
                  <c:v>781</c:v>
                </c:pt>
                <c:pt idx="205">
                  <c:v>782</c:v>
                </c:pt>
                <c:pt idx="206">
                  <c:v>783</c:v>
                </c:pt>
                <c:pt idx="207">
                  <c:v>784</c:v>
                </c:pt>
                <c:pt idx="208">
                  <c:v>785</c:v>
                </c:pt>
                <c:pt idx="209">
                  <c:v>786</c:v>
                </c:pt>
                <c:pt idx="210">
                  <c:v>787</c:v>
                </c:pt>
                <c:pt idx="211">
                  <c:v>788</c:v>
                </c:pt>
                <c:pt idx="212">
                  <c:v>789</c:v>
                </c:pt>
                <c:pt idx="213">
                  <c:v>790</c:v>
                </c:pt>
                <c:pt idx="214">
                  <c:v>791</c:v>
                </c:pt>
                <c:pt idx="215">
                  <c:v>792</c:v>
                </c:pt>
                <c:pt idx="216">
                  <c:v>793</c:v>
                </c:pt>
                <c:pt idx="217">
                  <c:v>794</c:v>
                </c:pt>
                <c:pt idx="218">
                  <c:v>795</c:v>
                </c:pt>
                <c:pt idx="219">
                  <c:v>796</c:v>
                </c:pt>
                <c:pt idx="220">
                  <c:v>797</c:v>
                </c:pt>
                <c:pt idx="221">
                  <c:v>798</c:v>
                </c:pt>
                <c:pt idx="222">
                  <c:v>799</c:v>
                </c:pt>
                <c:pt idx="223">
                  <c:v>800</c:v>
                </c:pt>
                <c:pt idx="224">
                  <c:v>801</c:v>
                </c:pt>
                <c:pt idx="225">
                  <c:v>802</c:v>
                </c:pt>
                <c:pt idx="226">
                  <c:v>803</c:v>
                </c:pt>
                <c:pt idx="227">
                  <c:v>804</c:v>
                </c:pt>
                <c:pt idx="228">
                  <c:v>805</c:v>
                </c:pt>
                <c:pt idx="229">
                  <c:v>806</c:v>
                </c:pt>
                <c:pt idx="230">
                  <c:v>807</c:v>
                </c:pt>
                <c:pt idx="231">
                  <c:v>808</c:v>
                </c:pt>
                <c:pt idx="232">
                  <c:v>809</c:v>
                </c:pt>
                <c:pt idx="233">
                  <c:v>810</c:v>
                </c:pt>
                <c:pt idx="234">
                  <c:v>811</c:v>
                </c:pt>
                <c:pt idx="235">
                  <c:v>812</c:v>
                </c:pt>
                <c:pt idx="236">
                  <c:v>813</c:v>
                </c:pt>
                <c:pt idx="237">
                  <c:v>814</c:v>
                </c:pt>
                <c:pt idx="238">
                  <c:v>815</c:v>
                </c:pt>
                <c:pt idx="239">
                  <c:v>816</c:v>
                </c:pt>
                <c:pt idx="240">
                  <c:v>817</c:v>
                </c:pt>
              </c:numCache>
            </c:numRef>
          </c:xVal>
          <c:yVal>
            <c:numRef>
              <c:f>Graph!$B$579:$B$817</c:f>
              <c:numCache>
                <c:formatCode>General</c:formatCode>
                <c:ptCount val="2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23-4131-9DFE-4107FF7F627B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Graph!$A$578:$A$818</c:f>
              <c:numCache>
                <c:formatCode>General</c:formatCode>
                <c:ptCount val="241"/>
                <c:pt idx="0">
                  <c:v>577</c:v>
                </c:pt>
                <c:pt idx="1">
                  <c:v>578</c:v>
                </c:pt>
                <c:pt idx="2">
                  <c:v>579</c:v>
                </c:pt>
                <c:pt idx="3">
                  <c:v>580</c:v>
                </c:pt>
                <c:pt idx="4">
                  <c:v>581</c:v>
                </c:pt>
                <c:pt idx="5">
                  <c:v>582</c:v>
                </c:pt>
                <c:pt idx="6">
                  <c:v>583</c:v>
                </c:pt>
                <c:pt idx="7">
                  <c:v>584</c:v>
                </c:pt>
                <c:pt idx="8">
                  <c:v>585</c:v>
                </c:pt>
                <c:pt idx="9">
                  <c:v>586</c:v>
                </c:pt>
                <c:pt idx="10">
                  <c:v>587</c:v>
                </c:pt>
                <c:pt idx="11">
                  <c:v>588</c:v>
                </c:pt>
                <c:pt idx="12">
                  <c:v>589</c:v>
                </c:pt>
                <c:pt idx="13">
                  <c:v>590</c:v>
                </c:pt>
                <c:pt idx="14">
                  <c:v>591</c:v>
                </c:pt>
                <c:pt idx="15">
                  <c:v>592</c:v>
                </c:pt>
                <c:pt idx="16">
                  <c:v>593</c:v>
                </c:pt>
                <c:pt idx="17">
                  <c:v>594</c:v>
                </c:pt>
                <c:pt idx="18">
                  <c:v>595</c:v>
                </c:pt>
                <c:pt idx="19">
                  <c:v>596</c:v>
                </c:pt>
                <c:pt idx="20">
                  <c:v>597</c:v>
                </c:pt>
                <c:pt idx="21">
                  <c:v>598</c:v>
                </c:pt>
                <c:pt idx="22">
                  <c:v>599</c:v>
                </c:pt>
                <c:pt idx="23">
                  <c:v>600</c:v>
                </c:pt>
                <c:pt idx="24">
                  <c:v>601</c:v>
                </c:pt>
                <c:pt idx="25">
                  <c:v>602</c:v>
                </c:pt>
                <c:pt idx="26">
                  <c:v>603</c:v>
                </c:pt>
                <c:pt idx="27">
                  <c:v>604</c:v>
                </c:pt>
                <c:pt idx="28">
                  <c:v>605</c:v>
                </c:pt>
                <c:pt idx="29">
                  <c:v>606</c:v>
                </c:pt>
                <c:pt idx="30">
                  <c:v>607</c:v>
                </c:pt>
                <c:pt idx="31">
                  <c:v>608</c:v>
                </c:pt>
                <c:pt idx="32">
                  <c:v>609</c:v>
                </c:pt>
                <c:pt idx="33">
                  <c:v>610</c:v>
                </c:pt>
                <c:pt idx="34">
                  <c:v>611</c:v>
                </c:pt>
                <c:pt idx="35">
                  <c:v>612</c:v>
                </c:pt>
                <c:pt idx="36">
                  <c:v>613</c:v>
                </c:pt>
                <c:pt idx="37">
                  <c:v>614</c:v>
                </c:pt>
                <c:pt idx="38">
                  <c:v>615</c:v>
                </c:pt>
                <c:pt idx="39">
                  <c:v>616</c:v>
                </c:pt>
                <c:pt idx="40">
                  <c:v>617</c:v>
                </c:pt>
                <c:pt idx="41">
                  <c:v>618</c:v>
                </c:pt>
                <c:pt idx="42">
                  <c:v>619</c:v>
                </c:pt>
                <c:pt idx="43">
                  <c:v>620</c:v>
                </c:pt>
                <c:pt idx="44">
                  <c:v>621</c:v>
                </c:pt>
                <c:pt idx="45">
                  <c:v>622</c:v>
                </c:pt>
                <c:pt idx="46">
                  <c:v>623</c:v>
                </c:pt>
                <c:pt idx="47">
                  <c:v>624</c:v>
                </c:pt>
                <c:pt idx="48">
                  <c:v>625</c:v>
                </c:pt>
                <c:pt idx="49">
                  <c:v>626</c:v>
                </c:pt>
                <c:pt idx="50">
                  <c:v>627</c:v>
                </c:pt>
                <c:pt idx="51">
                  <c:v>628</c:v>
                </c:pt>
                <c:pt idx="52">
                  <c:v>629</c:v>
                </c:pt>
                <c:pt idx="53">
                  <c:v>630</c:v>
                </c:pt>
                <c:pt idx="54">
                  <c:v>631</c:v>
                </c:pt>
                <c:pt idx="55">
                  <c:v>632</c:v>
                </c:pt>
                <c:pt idx="56">
                  <c:v>633</c:v>
                </c:pt>
                <c:pt idx="57">
                  <c:v>634</c:v>
                </c:pt>
                <c:pt idx="58">
                  <c:v>635</c:v>
                </c:pt>
                <c:pt idx="59">
                  <c:v>636</c:v>
                </c:pt>
                <c:pt idx="60">
                  <c:v>637</c:v>
                </c:pt>
                <c:pt idx="61">
                  <c:v>638</c:v>
                </c:pt>
                <c:pt idx="62">
                  <c:v>639</c:v>
                </c:pt>
                <c:pt idx="63">
                  <c:v>640</c:v>
                </c:pt>
                <c:pt idx="64">
                  <c:v>641</c:v>
                </c:pt>
                <c:pt idx="65">
                  <c:v>642</c:v>
                </c:pt>
                <c:pt idx="66">
                  <c:v>643</c:v>
                </c:pt>
                <c:pt idx="67">
                  <c:v>644</c:v>
                </c:pt>
                <c:pt idx="68">
                  <c:v>645</c:v>
                </c:pt>
                <c:pt idx="69">
                  <c:v>646</c:v>
                </c:pt>
                <c:pt idx="70">
                  <c:v>647</c:v>
                </c:pt>
                <c:pt idx="71">
                  <c:v>648</c:v>
                </c:pt>
                <c:pt idx="72">
                  <c:v>649</c:v>
                </c:pt>
                <c:pt idx="73">
                  <c:v>650</c:v>
                </c:pt>
                <c:pt idx="74">
                  <c:v>651</c:v>
                </c:pt>
                <c:pt idx="75">
                  <c:v>652</c:v>
                </c:pt>
                <c:pt idx="76">
                  <c:v>653</c:v>
                </c:pt>
                <c:pt idx="77">
                  <c:v>654</c:v>
                </c:pt>
                <c:pt idx="78">
                  <c:v>655</c:v>
                </c:pt>
                <c:pt idx="79">
                  <c:v>656</c:v>
                </c:pt>
                <c:pt idx="80">
                  <c:v>657</c:v>
                </c:pt>
                <c:pt idx="81">
                  <c:v>658</c:v>
                </c:pt>
                <c:pt idx="82">
                  <c:v>659</c:v>
                </c:pt>
                <c:pt idx="83">
                  <c:v>660</c:v>
                </c:pt>
                <c:pt idx="84">
                  <c:v>661</c:v>
                </c:pt>
                <c:pt idx="85">
                  <c:v>662</c:v>
                </c:pt>
                <c:pt idx="86">
                  <c:v>663</c:v>
                </c:pt>
                <c:pt idx="87">
                  <c:v>664</c:v>
                </c:pt>
                <c:pt idx="88">
                  <c:v>665</c:v>
                </c:pt>
                <c:pt idx="89">
                  <c:v>666</c:v>
                </c:pt>
                <c:pt idx="90">
                  <c:v>667</c:v>
                </c:pt>
                <c:pt idx="91">
                  <c:v>668</c:v>
                </c:pt>
                <c:pt idx="92">
                  <c:v>669</c:v>
                </c:pt>
                <c:pt idx="93">
                  <c:v>670</c:v>
                </c:pt>
                <c:pt idx="94">
                  <c:v>671</c:v>
                </c:pt>
                <c:pt idx="95">
                  <c:v>672</c:v>
                </c:pt>
                <c:pt idx="96">
                  <c:v>673</c:v>
                </c:pt>
                <c:pt idx="97">
                  <c:v>674</c:v>
                </c:pt>
                <c:pt idx="98">
                  <c:v>675</c:v>
                </c:pt>
                <c:pt idx="99">
                  <c:v>676</c:v>
                </c:pt>
                <c:pt idx="100">
                  <c:v>677</c:v>
                </c:pt>
                <c:pt idx="101">
                  <c:v>678</c:v>
                </c:pt>
                <c:pt idx="102">
                  <c:v>679</c:v>
                </c:pt>
                <c:pt idx="103">
                  <c:v>680</c:v>
                </c:pt>
                <c:pt idx="104">
                  <c:v>681</c:v>
                </c:pt>
                <c:pt idx="105">
                  <c:v>682</c:v>
                </c:pt>
                <c:pt idx="106">
                  <c:v>683</c:v>
                </c:pt>
                <c:pt idx="107">
                  <c:v>684</c:v>
                </c:pt>
                <c:pt idx="108">
                  <c:v>685</c:v>
                </c:pt>
                <c:pt idx="109">
                  <c:v>686</c:v>
                </c:pt>
                <c:pt idx="110">
                  <c:v>687</c:v>
                </c:pt>
                <c:pt idx="111">
                  <c:v>688</c:v>
                </c:pt>
                <c:pt idx="112">
                  <c:v>689</c:v>
                </c:pt>
                <c:pt idx="113">
                  <c:v>690</c:v>
                </c:pt>
                <c:pt idx="114">
                  <c:v>691</c:v>
                </c:pt>
                <c:pt idx="115">
                  <c:v>692</c:v>
                </c:pt>
                <c:pt idx="116">
                  <c:v>693</c:v>
                </c:pt>
                <c:pt idx="117">
                  <c:v>694</c:v>
                </c:pt>
                <c:pt idx="118">
                  <c:v>695</c:v>
                </c:pt>
                <c:pt idx="119">
                  <c:v>696</c:v>
                </c:pt>
                <c:pt idx="120">
                  <c:v>697</c:v>
                </c:pt>
                <c:pt idx="121">
                  <c:v>698</c:v>
                </c:pt>
                <c:pt idx="122">
                  <c:v>699</c:v>
                </c:pt>
                <c:pt idx="123">
                  <c:v>700</c:v>
                </c:pt>
                <c:pt idx="124">
                  <c:v>701</c:v>
                </c:pt>
                <c:pt idx="125">
                  <c:v>702</c:v>
                </c:pt>
                <c:pt idx="126">
                  <c:v>703</c:v>
                </c:pt>
                <c:pt idx="127">
                  <c:v>704</c:v>
                </c:pt>
                <c:pt idx="128">
                  <c:v>705</c:v>
                </c:pt>
                <c:pt idx="129">
                  <c:v>706</c:v>
                </c:pt>
                <c:pt idx="130">
                  <c:v>707</c:v>
                </c:pt>
                <c:pt idx="131">
                  <c:v>708</c:v>
                </c:pt>
                <c:pt idx="132">
                  <c:v>709</c:v>
                </c:pt>
                <c:pt idx="133">
                  <c:v>710</c:v>
                </c:pt>
                <c:pt idx="134">
                  <c:v>711</c:v>
                </c:pt>
                <c:pt idx="135">
                  <c:v>712</c:v>
                </c:pt>
                <c:pt idx="136">
                  <c:v>713</c:v>
                </c:pt>
                <c:pt idx="137">
                  <c:v>714</c:v>
                </c:pt>
                <c:pt idx="138">
                  <c:v>715</c:v>
                </c:pt>
                <c:pt idx="139">
                  <c:v>716</c:v>
                </c:pt>
                <c:pt idx="140">
                  <c:v>717</c:v>
                </c:pt>
                <c:pt idx="141">
                  <c:v>718</c:v>
                </c:pt>
                <c:pt idx="142">
                  <c:v>719</c:v>
                </c:pt>
                <c:pt idx="143">
                  <c:v>720</c:v>
                </c:pt>
                <c:pt idx="144">
                  <c:v>721</c:v>
                </c:pt>
                <c:pt idx="145">
                  <c:v>722</c:v>
                </c:pt>
                <c:pt idx="146">
                  <c:v>723</c:v>
                </c:pt>
                <c:pt idx="147">
                  <c:v>724</c:v>
                </c:pt>
                <c:pt idx="148">
                  <c:v>725</c:v>
                </c:pt>
                <c:pt idx="149">
                  <c:v>726</c:v>
                </c:pt>
                <c:pt idx="150">
                  <c:v>727</c:v>
                </c:pt>
                <c:pt idx="151">
                  <c:v>728</c:v>
                </c:pt>
                <c:pt idx="152">
                  <c:v>729</c:v>
                </c:pt>
                <c:pt idx="153">
                  <c:v>730</c:v>
                </c:pt>
                <c:pt idx="154">
                  <c:v>731</c:v>
                </c:pt>
                <c:pt idx="155">
                  <c:v>732</c:v>
                </c:pt>
                <c:pt idx="156">
                  <c:v>733</c:v>
                </c:pt>
                <c:pt idx="157">
                  <c:v>734</c:v>
                </c:pt>
                <c:pt idx="158">
                  <c:v>735</c:v>
                </c:pt>
                <c:pt idx="159">
                  <c:v>736</c:v>
                </c:pt>
                <c:pt idx="160">
                  <c:v>737</c:v>
                </c:pt>
                <c:pt idx="161">
                  <c:v>738</c:v>
                </c:pt>
                <c:pt idx="162">
                  <c:v>739</c:v>
                </c:pt>
                <c:pt idx="163">
                  <c:v>740</c:v>
                </c:pt>
                <c:pt idx="164">
                  <c:v>741</c:v>
                </c:pt>
                <c:pt idx="165">
                  <c:v>742</c:v>
                </c:pt>
                <c:pt idx="166">
                  <c:v>743</c:v>
                </c:pt>
                <c:pt idx="167">
                  <c:v>744</c:v>
                </c:pt>
                <c:pt idx="168">
                  <c:v>745</c:v>
                </c:pt>
                <c:pt idx="169">
                  <c:v>746</c:v>
                </c:pt>
                <c:pt idx="170">
                  <c:v>747</c:v>
                </c:pt>
                <c:pt idx="171">
                  <c:v>748</c:v>
                </c:pt>
                <c:pt idx="172">
                  <c:v>749</c:v>
                </c:pt>
                <c:pt idx="173">
                  <c:v>750</c:v>
                </c:pt>
                <c:pt idx="174">
                  <c:v>751</c:v>
                </c:pt>
                <c:pt idx="175">
                  <c:v>752</c:v>
                </c:pt>
                <c:pt idx="176">
                  <c:v>753</c:v>
                </c:pt>
                <c:pt idx="177">
                  <c:v>754</c:v>
                </c:pt>
                <c:pt idx="178">
                  <c:v>755</c:v>
                </c:pt>
                <c:pt idx="179">
                  <c:v>756</c:v>
                </c:pt>
                <c:pt idx="180">
                  <c:v>757</c:v>
                </c:pt>
                <c:pt idx="181">
                  <c:v>758</c:v>
                </c:pt>
                <c:pt idx="182">
                  <c:v>759</c:v>
                </c:pt>
                <c:pt idx="183">
                  <c:v>760</c:v>
                </c:pt>
                <c:pt idx="184">
                  <c:v>761</c:v>
                </c:pt>
                <c:pt idx="185">
                  <c:v>762</c:v>
                </c:pt>
                <c:pt idx="186">
                  <c:v>763</c:v>
                </c:pt>
                <c:pt idx="187">
                  <c:v>764</c:v>
                </c:pt>
                <c:pt idx="188">
                  <c:v>765</c:v>
                </c:pt>
                <c:pt idx="189">
                  <c:v>766</c:v>
                </c:pt>
                <c:pt idx="190">
                  <c:v>767</c:v>
                </c:pt>
                <c:pt idx="191">
                  <c:v>768</c:v>
                </c:pt>
                <c:pt idx="192">
                  <c:v>769</c:v>
                </c:pt>
                <c:pt idx="193">
                  <c:v>770</c:v>
                </c:pt>
                <c:pt idx="194">
                  <c:v>771</c:v>
                </c:pt>
                <c:pt idx="195">
                  <c:v>772</c:v>
                </c:pt>
                <c:pt idx="196">
                  <c:v>773</c:v>
                </c:pt>
                <c:pt idx="197">
                  <c:v>774</c:v>
                </c:pt>
                <c:pt idx="198">
                  <c:v>775</c:v>
                </c:pt>
                <c:pt idx="199">
                  <c:v>776</c:v>
                </c:pt>
                <c:pt idx="200">
                  <c:v>777</c:v>
                </c:pt>
                <c:pt idx="201">
                  <c:v>778</c:v>
                </c:pt>
                <c:pt idx="202">
                  <c:v>779</c:v>
                </c:pt>
                <c:pt idx="203">
                  <c:v>780</c:v>
                </c:pt>
                <c:pt idx="204">
                  <c:v>781</c:v>
                </c:pt>
                <c:pt idx="205">
                  <c:v>782</c:v>
                </c:pt>
                <c:pt idx="206">
                  <c:v>783</c:v>
                </c:pt>
                <c:pt idx="207">
                  <c:v>784</c:v>
                </c:pt>
                <c:pt idx="208">
                  <c:v>785</c:v>
                </c:pt>
                <c:pt idx="209">
                  <c:v>786</c:v>
                </c:pt>
                <c:pt idx="210">
                  <c:v>787</c:v>
                </c:pt>
                <c:pt idx="211">
                  <c:v>788</c:v>
                </c:pt>
                <c:pt idx="212">
                  <c:v>789</c:v>
                </c:pt>
                <c:pt idx="213">
                  <c:v>790</c:v>
                </c:pt>
                <c:pt idx="214">
                  <c:v>791</c:v>
                </c:pt>
                <c:pt idx="215">
                  <c:v>792</c:v>
                </c:pt>
                <c:pt idx="216">
                  <c:v>793</c:v>
                </c:pt>
                <c:pt idx="217">
                  <c:v>794</c:v>
                </c:pt>
                <c:pt idx="218">
                  <c:v>795</c:v>
                </c:pt>
                <c:pt idx="219">
                  <c:v>796</c:v>
                </c:pt>
                <c:pt idx="220">
                  <c:v>797</c:v>
                </c:pt>
                <c:pt idx="221">
                  <c:v>798</c:v>
                </c:pt>
                <c:pt idx="222">
                  <c:v>799</c:v>
                </c:pt>
                <c:pt idx="223">
                  <c:v>800</c:v>
                </c:pt>
                <c:pt idx="224">
                  <c:v>801</c:v>
                </c:pt>
                <c:pt idx="225">
                  <c:v>802</c:v>
                </c:pt>
                <c:pt idx="226">
                  <c:v>803</c:v>
                </c:pt>
                <c:pt idx="227">
                  <c:v>804</c:v>
                </c:pt>
                <c:pt idx="228">
                  <c:v>805</c:v>
                </c:pt>
                <c:pt idx="229">
                  <c:v>806</c:v>
                </c:pt>
                <c:pt idx="230">
                  <c:v>807</c:v>
                </c:pt>
                <c:pt idx="231">
                  <c:v>808</c:v>
                </c:pt>
                <c:pt idx="232">
                  <c:v>809</c:v>
                </c:pt>
                <c:pt idx="233">
                  <c:v>810</c:v>
                </c:pt>
                <c:pt idx="234">
                  <c:v>811</c:v>
                </c:pt>
                <c:pt idx="235">
                  <c:v>812</c:v>
                </c:pt>
                <c:pt idx="236">
                  <c:v>813</c:v>
                </c:pt>
                <c:pt idx="237">
                  <c:v>814</c:v>
                </c:pt>
                <c:pt idx="238">
                  <c:v>815</c:v>
                </c:pt>
                <c:pt idx="239">
                  <c:v>816</c:v>
                </c:pt>
                <c:pt idx="240">
                  <c:v>817</c:v>
                </c:pt>
              </c:numCache>
            </c:numRef>
          </c:xVal>
          <c:yVal>
            <c:numRef>
              <c:f>Graph!$C$579:$C$817</c:f>
              <c:numCache>
                <c:formatCode>General</c:formatCode>
                <c:ptCount val="239"/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23-4131-9DFE-4107FF7F627B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Graph!$A$578:$A$818</c:f>
              <c:numCache>
                <c:formatCode>General</c:formatCode>
                <c:ptCount val="241"/>
                <c:pt idx="0">
                  <c:v>577</c:v>
                </c:pt>
                <c:pt idx="1">
                  <c:v>578</c:v>
                </c:pt>
                <c:pt idx="2">
                  <c:v>579</c:v>
                </c:pt>
                <c:pt idx="3">
                  <c:v>580</c:v>
                </c:pt>
                <c:pt idx="4">
                  <c:v>581</c:v>
                </c:pt>
                <c:pt idx="5">
                  <c:v>582</c:v>
                </c:pt>
                <c:pt idx="6">
                  <c:v>583</c:v>
                </c:pt>
                <c:pt idx="7">
                  <c:v>584</c:v>
                </c:pt>
                <c:pt idx="8">
                  <c:v>585</c:v>
                </c:pt>
                <c:pt idx="9">
                  <c:v>586</c:v>
                </c:pt>
                <c:pt idx="10">
                  <c:v>587</c:v>
                </c:pt>
                <c:pt idx="11">
                  <c:v>588</c:v>
                </c:pt>
                <c:pt idx="12">
                  <c:v>589</c:v>
                </c:pt>
                <c:pt idx="13">
                  <c:v>590</c:v>
                </c:pt>
                <c:pt idx="14">
                  <c:v>591</c:v>
                </c:pt>
                <c:pt idx="15">
                  <c:v>592</c:v>
                </c:pt>
                <c:pt idx="16">
                  <c:v>593</c:v>
                </c:pt>
                <c:pt idx="17">
                  <c:v>594</c:v>
                </c:pt>
                <c:pt idx="18">
                  <c:v>595</c:v>
                </c:pt>
                <c:pt idx="19">
                  <c:v>596</c:v>
                </c:pt>
                <c:pt idx="20">
                  <c:v>597</c:v>
                </c:pt>
                <c:pt idx="21">
                  <c:v>598</c:v>
                </c:pt>
                <c:pt idx="22">
                  <c:v>599</c:v>
                </c:pt>
                <c:pt idx="23">
                  <c:v>600</c:v>
                </c:pt>
                <c:pt idx="24">
                  <c:v>601</c:v>
                </c:pt>
                <c:pt idx="25">
                  <c:v>602</c:v>
                </c:pt>
                <c:pt idx="26">
                  <c:v>603</c:v>
                </c:pt>
                <c:pt idx="27">
                  <c:v>604</c:v>
                </c:pt>
                <c:pt idx="28">
                  <c:v>605</c:v>
                </c:pt>
                <c:pt idx="29">
                  <c:v>606</c:v>
                </c:pt>
                <c:pt idx="30">
                  <c:v>607</c:v>
                </c:pt>
                <c:pt idx="31">
                  <c:v>608</c:v>
                </c:pt>
                <c:pt idx="32">
                  <c:v>609</c:v>
                </c:pt>
                <c:pt idx="33">
                  <c:v>610</c:v>
                </c:pt>
                <c:pt idx="34">
                  <c:v>611</c:v>
                </c:pt>
                <c:pt idx="35">
                  <c:v>612</c:v>
                </c:pt>
                <c:pt idx="36">
                  <c:v>613</c:v>
                </c:pt>
                <c:pt idx="37">
                  <c:v>614</c:v>
                </c:pt>
                <c:pt idx="38">
                  <c:v>615</c:v>
                </c:pt>
                <c:pt idx="39">
                  <c:v>616</c:v>
                </c:pt>
                <c:pt idx="40">
                  <c:v>617</c:v>
                </c:pt>
                <c:pt idx="41">
                  <c:v>618</c:v>
                </c:pt>
                <c:pt idx="42">
                  <c:v>619</c:v>
                </c:pt>
                <c:pt idx="43">
                  <c:v>620</c:v>
                </c:pt>
                <c:pt idx="44">
                  <c:v>621</c:v>
                </c:pt>
                <c:pt idx="45">
                  <c:v>622</c:v>
                </c:pt>
                <c:pt idx="46">
                  <c:v>623</c:v>
                </c:pt>
                <c:pt idx="47">
                  <c:v>624</c:v>
                </c:pt>
                <c:pt idx="48">
                  <c:v>625</c:v>
                </c:pt>
                <c:pt idx="49">
                  <c:v>626</c:v>
                </c:pt>
                <c:pt idx="50">
                  <c:v>627</c:v>
                </c:pt>
                <c:pt idx="51">
                  <c:v>628</c:v>
                </c:pt>
                <c:pt idx="52">
                  <c:v>629</c:v>
                </c:pt>
                <c:pt idx="53">
                  <c:v>630</c:v>
                </c:pt>
                <c:pt idx="54">
                  <c:v>631</c:v>
                </c:pt>
                <c:pt idx="55">
                  <c:v>632</c:v>
                </c:pt>
                <c:pt idx="56">
                  <c:v>633</c:v>
                </c:pt>
                <c:pt idx="57">
                  <c:v>634</c:v>
                </c:pt>
                <c:pt idx="58">
                  <c:v>635</c:v>
                </c:pt>
                <c:pt idx="59">
                  <c:v>636</c:v>
                </c:pt>
                <c:pt idx="60">
                  <c:v>637</c:v>
                </c:pt>
                <c:pt idx="61">
                  <c:v>638</c:v>
                </c:pt>
                <c:pt idx="62">
                  <c:v>639</c:v>
                </c:pt>
                <c:pt idx="63">
                  <c:v>640</c:v>
                </c:pt>
                <c:pt idx="64">
                  <c:v>641</c:v>
                </c:pt>
                <c:pt idx="65">
                  <c:v>642</c:v>
                </c:pt>
                <c:pt idx="66">
                  <c:v>643</c:v>
                </c:pt>
                <c:pt idx="67">
                  <c:v>644</c:v>
                </c:pt>
                <c:pt idx="68">
                  <c:v>645</c:v>
                </c:pt>
                <c:pt idx="69">
                  <c:v>646</c:v>
                </c:pt>
                <c:pt idx="70">
                  <c:v>647</c:v>
                </c:pt>
                <c:pt idx="71">
                  <c:v>648</c:v>
                </c:pt>
                <c:pt idx="72">
                  <c:v>649</c:v>
                </c:pt>
                <c:pt idx="73">
                  <c:v>650</c:v>
                </c:pt>
                <c:pt idx="74">
                  <c:v>651</c:v>
                </c:pt>
                <c:pt idx="75">
                  <c:v>652</c:v>
                </c:pt>
                <c:pt idx="76">
                  <c:v>653</c:v>
                </c:pt>
                <c:pt idx="77">
                  <c:v>654</c:v>
                </c:pt>
                <c:pt idx="78">
                  <c:v>655</c:v>
                </c:pt>
                <c:pt idx="79">
                  <c:v>656</c:v>
                </c:pt>
                <c:pt idx="80">
                  <c:v>657</c:v>
                </c:pt>
                <c:pt idx="81">
                  <c:v>658</c:v>
                </c:pt>
                <c:pt idx="82">
                  <c:v>659</c:v>
                </c:pt>
                <c:pt idx="83">
                  <c:v>660</c:v>
                </c:pt>
                <c:pt idx="84">
                  <c:v>661</c:v>
                </c:pt>
                <c:pt idx="85">
                  <c:v>662</c:v>
                </c:pt>
                <c:pt idx="86">
                  <c:v>663</c:v>
                </c:pt>
                <c:pt idx="87">
                  <c:v>664</c:v>
                </c:pt>
                <c:pt idx="88">
                  <c:v>665</c:v>
                </c:pt>
                <c:pt idx="89">
                  <c:v>666</c:v>
                </c:pt>
                <c:pt idx="90">
                  <c:v>667</c:v>
                </c:pt>
                <c:pt idx="91">
                  <c:v>668</c:v>
                </c:pt>
                <c:pt idx="92">
                  <c:v>669</c:v>
                </c:pt>
                <c:pt idx="93">
                  <c:v>670</c:v>
                </c:pt>
                <c:pt idx="94">
                  <c:v>671</c:v>
                </c:pt>
                <c:pt idx="95">
                  <c:v>672</c:v>
                </c:pt>
                <c:pt idx="96">
                  <c:v>673</c:v>
                </c:pt>
                <c:pt idx="97">
                  <c:v>674</c:v>
                </c:pt>
                <c:pt idx="98">
                  <c:v>675</c:v>
                </c:pt>
                <c:pt idx="99">
                  <c:v>676</c:v>
                </c:pt>
                <c:pt idx="100">
                  <c:v>677</c:v>
                </c:pt>
                <c:pt idx="101">
                  <c:v>678</c:v>
                </c:pt>
                <c:pt idx="102">
                  <c:v>679</c:v>
                </c:pt>
                <c:pt idx="103">
                  <c:v>680</c:v>
                </c:pt>
                <c:pt idx="104">
                  <c:v>681</c:v>
                </c:pt>
                <c:pt idx="105">
                  <c:v>682</c:v>
                </c:pt>
                <c:pt idx="106">
                  <c:v>683</c:v>
                </c:pt>
                <c:pt idx="107">
                  <c:v>684</c:v>
                </c:pt>
                <c:pt idx="108">
                  <c:v>685</c:v>
                </c:pt>
                <c:pt idx="109">
                  <c:v>686</c:v>
                </c:pt>
                <c:pt idx="110">
                  <c:v>687</c:v>
                </c:pt>
                <c:pt idx="111">
                  <c:v>688</c:v>
                </c:pt>
                <c:pt idx="112">
                  <c:v>689</c:v>
                </c:pt>
                <c:pt idx="113">
                  <c:v>690</c:v>
                </c:pt>
                <c:pt idx="114">
                  <c:v>691</c:v>
                </c:pt>
                <c:pt idx="115">
                  <c:v>692</c:v>
                </c:pt>
                <c:pt idx="116">
                  <c:v>693</c:v>
                </c:pt>
                <c:pt idx="117">
                  <c:v>694</c:v>
                </c:pt>
                <c:pt idx="118">
                  <c:v>695</c:v>
                </c:pt>
                <c:pt idx="119">
                  <c:v>696</c:v>
                </c:pt>
                <c:pt idx="120">
                  <c:v>697</c:v>
                </c:pt>
                <c:pt idx="121">
                  <c:v>698</c:v>
                </c:pt>
                <c:pt idx="122">
                  <c:v>699</c:v>
                </c:pt>
                <c:pt idx="123">
                  <c:v>700</c:v>
                </c:pt>
                <c:pt idx="124">
                  <c:v>701</c:v>
                </c:pt>
                <c:pt idx="125">
                  <c:v>702</c:v>
                </c:pt>
                <c:pt idx="126">
                  <c:v>703</c:v>
                </c:pt>
                <c:pt idx="127">
                  <c:v>704</c:v>
                </c:pt>
                <c:pt idx="128">
                  <c:v>705</c:v>
                </c:pt>
                <c:pt idx="129">
                  <c:v>706</c:v>
                </c:pt>
                <c:pt idx="130">
                  <c:v>707</c:v>
                </c:pt>
                <c:pt idx="131">
                  <c:v>708</c:v>
                </c:pt>
                <c:pt idx="132">
                  <c:v>709</c:v>
                </c:pt>
                <c:pt idx="133">
                  <c:v>710</c:v>
                </c:pt>
                <c:pt idx="134">
                  <c:v>711</c:v>
                </c:pt>
                <c:pt idx="135">
                  <c:v>712</c:v>
                </c:pt>
                <c:pt idx="136">
                  <c:v>713</c:v>
                </c:pt>
                <c:pt idx="137">
                  <c:v>714</c:v>
                </c:pt>
                <c:pt idx="138">
                  <c:v>715</c:v>
                </c:pt>
                <c:pt idx="139">
                  <c:v>716</c:v>
                </c:pt>
                <c:pt idx="140">
                  <c:v>717</c:v>
                </c:pt>
                <c:pt idx="141">
                  <c:v>718</c:v>
                </c:pt>
                <c:pt idx="142">
                  <c:v>719</c:v>
                </c:pt>
                <c:pt idx="143">
                  <c:v>720</c:v>
                </c:pt>
                <c:pt idx="144">
                  <c:v>721</c:v>
                </c:pt>
                <c:pt idx="145">
                  <c:v>722</c:v>
                </c:pt>
                <c:pt idx="146">
                  <c:v>723</c:v>
                </c:pt>
                <c:pt idx="147">
                  <c:v>724</c:v>
                </c:pt>
                <c:pt idx="148">
                  <c:v>725</c:v>
                </c:pt>
                <c:pt idx="149">
                  <c:v>726</c:v>
                </c:pt>
                <c:pt idx="150">
                  <c:v>727</c:v>
                </c:pt>
                <c:pt idx="151">
                  <c:v>728</c:v>
                </c:pt>
                <c:pt idx="152">
                  <c:v>729</c:v>
                </c:pt>
                <c:pt idx="153">
                  <c:v>730</c:v>
                </c:pt>
                <c:pt idx="154">
                  <c:v>731</c:v>
                </c:pt>
                <c:pt idx="155">
                  <c:v>732</c:v>
                </c:pt>
                <c:pt idx="156">
                  <c:v>733</c:v>
                </c:pt>
                <c:pt idx="157">
                  <c:v>734</c:v>
                </c:pt>
                <c:pt idx="158">
                  <c:v>735</c:v>
                </c:pt>
                <c:pt idx="159">
                  <c:v>736</c:v>
                </c:pt>
                <c:pt idx="160">
                  <c:v>737</c:v>
                </c:pt>
                <c:pt idx="161">
                  <c:v>738</c:v>
                </c:pt>
                <c:pt idx="162">
                  <c:v>739</c:v>
                </c:pt>
                <c:pt idx="163">
                  <c:v>740</c:v>
                </c:pt>
                <c:pt idx="164">
                  <c:v>741</c:v>
                </c:pt>
                <c:pt idx="165">
                  <c:v>742</c:v>
                </c:pt>
                <c:pt idx="166">
                  <c:v>743</c:v>
                </c:pt>
                <c:pt idx="167">
                  <c:v>744</c:v>
                </c:pt>
                <c:pt idx="168">
                  <c:v>745</c:v>
                </c:pt>
                <c:pt idx="169">
                  <c:v>746</c:v>
                </c:pt>
                <c:pt idx="170">
                  <c:v>747</c:v>
                </c:pt>
                <c:pt idx="171">
                  <c:v>748</c:v>
                </c:pt>
                <c:pt idx="172">
                  <c:v>749</c:v>
                </c:pt>
                <c:pt idx="173">
                  <c:v>750</c:v>
                </c:pt>
                <c:pt idx="174">
                  <c:v>751</c:v>
                </c:pt>
                <c:pt idx="175">
                  <c:v>752</c:v>
                </c:pt>
                <c:pt idx="176">
                  <c:v>753</c:v>
                </c:pt>
                <c:pt idx="177">
                  <c:v>754</c:v>
                </c:pt>
                <c:pt idx="178">
                  <c:v>755</c:v>
                </c:pt>
                <c:pt idx="179">
                  <c:v>756</c:v>
                </c:pt>
                <c:pt idx="180">
                  <c:v>757</c:v>
                </c:pt>
                <c:pt idx="181">
                  <c:v>758</c:v>
                </c:pt>
                <c:pt idx="182">
                  <c:v>759</c:v>
                </c:pt>
                <c:pt idx="183">
                  <c:v>760</c:v>
                </c:pt>
                <c:pt idx="184">
                  <c:v>761</c:v>
                </c:pt>
                <c:pt idx="185">
                  <c:v>762</c:v>
                </c:pt>
                <c:pt idx="186">
                  <c:v>763</c:v>
                </c:pt>
                <c:pt idx="187">
                  <c:v>764</c:v>
                </c:pt>
                <c:pt idx="188">
                  <c:v>765</c:v>
                </c:pt>
                <c:pt idx="189">
                  <c:v>766</c:v>
                </c:pt>
                <c:pt idx="190">
                  <c:v>767</c:v>
                </c:pt>
                <c:pt idx="191">
                  <c:v>768</c:v>
                </c:pt>
                <c:pt idx="192">
                  <c:v>769</c:v>
                </c:pt>
                <c:pt idx="193">
                  <c:v>770</c:v>
                </c:pt>
                <c:pt idx="194">
                  <c:v>771</c:v>
                </c:pt>
                <c:pt idx="195">
                  <c:v>772</c:v>
                </c:pt>
                <c:pt idx="196">
                  <c:v>773</c:v>
                </c:pt>
                <c:pt idx="197">
                  <c:v>774</c:v>
                </c:pt>
                <c:pt idx="198">
                  <c:v>775</c:v>
                </c:pt>
                <c:pt idx="199">
                  <c:v>776</c:v>
                </c:pt>
                <c:pt idx="200">
                  <c:v>777</c:v>
                </c:pt>
                <c:pt idx="201">
                  <c:v>778</c:v>
                </c:pt>
                <c:pt idx="202">
                  <c:v>779</c:v>
                </c:pt>
                <c:pt idx="203">
                  <c:v>780</c:v>
                </c:pt>
                <c:pt idx="204">
                  <c:v>781</c:v>
                </c:pt>
                <c:pt idx="205">
                  <c:v>782</c:v>
                </c:pt>
                <c:pt idx="206">
                  <c:v>783</c:v>
                </c:pt>
                <c:pt idx="207">
                  <c:v>784</c:v>
                </c:pt>
                <c:pt idx="208">
                  <c:v>785</c:v>
                </c:pt>
                <c:pt idx="209">
                  <c:v>786</c:v>
                </c:pt>
                <c:pt idx="210">
                  <c:v>787</c:v>
                </c:pt>
                <c:pt idx="211">
                  <c:v>788</c:v>
                </c:pt>
                <c:pt idx="212">
                  <c:v>789</c:v>
                </c:pt>
                <c:pt idx="213">
                  <c:v>790</c:v>
                </c:pt>
                <c:pt idx="214">
                  <c:v>791</c:v>
                </c:pt>
                <c:pt idx="215">
                  <c:v>792</c:v>
                </c:pt>
                <c:pt idx="216">
                  <c:v>793</c:v>
                </c:pt>
                <c:pt idx="217">
                  <c:v>794</c:v>
                </c:pt>
                <c:pt idx="218">
                  <c:v>795</c:v>
                </c:pt>
                <c:pt idx="219">
                  <c:v>796</c:v>
                </c:pt>
                <c:pt idx="220">
                  <c:v>797</c:v>
                </c:pt>
                <c:pt idx="221">
                  <c:v>798</c:v>
                </c:pt>
                <c:pt idx="222">
                  <c:v>799</c:v>
                </c:pt>
                <c:pt idx="223">
                  <c:v>800</c:v>
                </c:pt>
                <c:pt idx="224">
                  <c:v>801</c:v>
                </c:pt>
                <c:pt idx="225">
                  <c:v>802</c:v>
                </c:pt>
                <c:pt idx="226">
                  <c:v>803</c:v>
                </c:pt>
                <c:pt idx="227">
                  <c:v>804</c:v>
                </c:pt>
                <c:pt idx="228">
                  <c:v>805</c:v>
                </c:pt>
                <c:pt idx="229">
                  <c:v>806</c:v>
                </c:pt>
                <c:pt idx="230">
                  <c:v>807</c:v>
                </c:pt>
                <c:pt idx="231">
                  <c:v>808</c:v>
                </c:pt>
                <c:pt idx="232">
                  <c:v>809</c:v>
                </c:pt>
                <c:pt idx="233">
                  <c:v>810</c:v>
                </c:pt>
                <c:pt idx="234">
                  <c:v>811</c:v>
                </c:pt>
                <c:pt idx="235">
                  <c:v>812</c:v>
                </c:pt>
                <c:pt idx="236">
                  <c:v>813</c:v>
                </c:pt>
                <c:pt idx="237">
                  <c:v>814</c:v>
                </c:pt>
                <c:pt idx="238">
                  <c:v>815</c:v>
                </c:pt>
                <c:pt idx="239">
                  <c:v>816</c:v>
                </c:pt>
                <c:pt idx="240">
                  <c:v>817</c:v>
                </c:pt>
              </c:numCache>
            </c:numRef>
          </c:xVal>
          <c:yVal>
            <c:numRef>
              <c:f>Graph!$E$579:$E$817</c:f>
              <c:numCache>
                <c:formatCode>General</c:formatCode>
                <c:ptCount val="239"/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C23-4131-9DFE-4107FF7F627B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Graph!$A$578:$A$818</c:f>
              <c:numCache>
                <c:formatCode>General</c:formatCode>
                <c:ptCount val="241"/>
                <c:pt idx="0">
                  <c:v>577</c:v>
                </c:pt>
                <c:pt idx="1">
                  <c:v>578</c:v>
                </c:pt>
                <c:pt idx="2">
                  <c:v>579</c:v>
                </c:pt>
                <c:pt idx="3">
                  <c:v>580</c:v>
                </c:pt>
                <c:pt idx="4">
                  <c:v>581</c:v>
                </c:pt>
                <c:pt idx="5">
                  <c:v>582</c:v>
                </c:pt>
                <c:pt idx="6">
                  <c:v>583</c:v>
                </c:pt>
                <c:pt idx="7">
                  <c:v>584</c:v>
                </c:pt>
                <c:pt idx="8">
                  <c:v>585</c:v>
                </c:pt>
                <c:pt idx="9">
                  <c:v>586</c:v>
                </c:pt>
                <c:pt idx="10">
                  <c:v>587</c:v>
                </c:pt>
                <c:pt idx="11">
                  <c:v>588</c:v>
                </c:pt>
                <c:pt idx="12">
                  <c:v>589</c:v>
                </c:pt>
                <c:pt idx="13">
                  <c:v>590</c:v>
                </c:pt>
                <c:pt idx="14">
                  <c:v>591</c:v>
                </c:pt>
                <c:pt idx="15">
                  <c:v>592</c:v>
                </c:pt>
                <c:pt idx="16">
                  <c:v>593</c:v>
                </c:pt>
                <c:pt idx="17">
                  <c:v>594</c:v>
                </c:pt>
                <c:pt idx="18">
                  <c:v>595</c:v>
                </c:pt>
                <c:pt idx="19">
                  <c:v>596</c:v>
                </c:pt>
                <c:pt idx="20">
                  <c:v>597</c:v>
                </c:pt>
                <c:pt idx="21">
                  <c:v>598</c:v>
                </c:pt>
                <c:pt idx="22">
                  <c:v>599</c:v>
                </c:pt>
                <c:pt idx="23">
                  <c:v>600</c:v>
                </c:pt>
                <c:pt idx="24">
                  <c:v>601</c:v>
                </c:pt>
                <c:pt idx="25">
                  <c:v>602</c:v>
                </c:pt>
                <c:pt idx="26">
                  <c:v>603</c:v>
                </c:pt>
                <c:pt idx="27">
                  <c:v>604</c:v>
                </c:pt>
                <c:pt idx="28">
                  <c:v>605</c:v>
                </c:pt>
                <c:pt idx="29">
                  <c:v>606</c:v>
                </c:pt>
                <c:pt idx="30">
                  <c:v>607</c:v>
                </c:pt>
                <c:pt idx="31">
                  <c:v>608</c:v>
                </c:pt>
                <c:pt idx="32">
                  <c:v>609</c:v>
                </c:pt>
                <c:pt idx="33">
                  <c:v>610</c:v>
                </c:pt>
                <c:pt idx="34">
                  <c:v>611</c:v>
                </c:pt>
                <c:pt idx="35">
                  <c:v>612</c:v>
                </c:pt>
                <c:pt idx="36">
                  <c:v>613</c:v>
                </c:pt>
                <c:pt idx="37">
                  <c:v>614</c:v>
                </c:pt>
                <c:pt idx="38">
                  <c:v>615</c:v>
                </c:pt>
                <c:pt idx="39">
                  <c:v>616</c:v>
                </c:pt>
                <c:pt idx="40">
                  <c:v>617</c:v>
                </c:pt>
                <c:pt idx="41">
                  <c:v>618</c:v>
                </c:pt>
                <c:pt idx="42">
                  <c:v>619</c:v>
                </c:pt>
                <c:pt idx="43">
                  <c:v>620</c:v>
                </c:pt>
                <c:pt idx="44">
                  <c:v>621</c:v>
                </c:pt>
                <c:pt idx="45">
                  <c:v>622</c:v>
                </c:pt>
                <c:pt idx="46">
                  <c:v>623</c:v>
                </c:pt>
                <c:pt idx="47">
                  <c:v>624</c:v>
                </c:pt>
                <c:pt idx="48">
                  <c:v>625</c:v>
                </c:pt>
                <c:pt idx="49">
                  <c:v>626</c:v>
                </c:pt>
                <c:pt idx="50">
                  <c:v>627</c:v>
                </c:pt>
                <c:pt idx="51">
                  <c:v>628</c:v>
                </c:pt>
                <c:pt idx="52">
                  <c:v>629</c:v>
                </c:pt>
                <c:pt idx="53">
                  <c:v>630</c:v>
                </c:pt>
                <c:pt idx="54">
                  <c:v>631</c:v>
                </c:pt>
                <c:pt idx="55">
                  <c:v>632</c:v>
                </c:pt>
                <c:pt idx="56">
                  <c:v>633</c:v>
                </c:pt>
                <c:pt idx="57">
                  <c:v>634</c:v>
                </c:pt>
                <c:pt idx="58">
                  <c:v>635</c:v>
                </c:pt>
                <c:pt idx="59">
                  <c:v>636</c:v>
                </c:pt>
                <c:pt idx="60">
                  <c:v>637</c:v>
                </c:pt>
                <c:pt idx="61">
                  <c:v>638</c:v>
                </c:pt>
                <c:pt idx="62">
                  <c:v>639</c:v>
                </c:pt>
                <c:pt idx="63">
                  <c:v>640</c:v>
                </c:pt>
                <c:pt idx="64">
                  <c:v>641</c:v>
                </c:pt>
                <c:pt idx="65">
                  <c:v>642</c:v>
                </c:pt>
                <c:pt idx="66">
                  <c:v>643</c:v>
                </c:pt>
                <c:pt idx="67">
                  <c:v>644</c:v>
                </c:pt>
                <c:pt idx="68">
                  <c:v>645</c:v>
                </c:pt>
                <c:pt idx="69">
                  <c:v>646</c:v>
                </c:pt>
                <c:pt idx="70">
                  <c:v>647</c:v>
                </c:pt>
                <c:pt idx="71">
                  <c:v>648</c:v>
                </c:pt>
                <c:pt idx="72">
                  <c:v>649</c:v>
                </c:pt>
                <c:pt idx="73">
                  <c:v>650</c:v>
                </c:pt>
                <c:pt idx="74">
                  <c:v>651</c:v>
                </c:pt>
                <c:pt idx="75">
                  <c:v>652</c:v>
                </c:pt>
                <c:pt idx="76">
                  <c:v>653</c:v>
                </c:pt>
                <c:pt idx="77">
                  <c:v>654</c:v>
                </c:pt>
                <c:pt idx="78">
                  <c:v>655</c:v>
                </c:pt>
                <c:pt idx="79">
                  <c:v>656</c:v>
                </c:pt>
                <c:pt idx="80">
                  <c:v>657</c:v>
                </c:pt>
                <c:pt idx="81">
                  <c:v>658</c:v>
                </c:pt>
                <c:pt idx="82">
                  <c:v>659</c:v>
                </c:pt>
                <c:pt idx="83">
                  <c:v>660</c:v>
                </c:pt>
                <c:pt idx="84">
                  <c:v>661</c:v>
                </c:pt>
                <c:pt idx="85">
                  <c:v>662</c:v>
                </c:pt>
                <c:pt idx="86">
                  <c:v>663</c:v>
                </c:pt>
                <c:pt idx="87">
                  <c:v>664</c:v>
                </c:pt>
                <c:pt idx="88">
                  <c:v>665</c:v>
                </c:pt>
                <c:pt idx="89">
                  <c:v>666</c:v>
                </c:pt>
                <c:pt idx="90">
                  <c:v>667</c:v>
                </c:pt>
                <c:pt idx="91">
                  <c:v>668</c:v>
                </c:pt>
                <c:pt idx="92">
                  <c:v>669</c:v>
                </c:pt>
                <c:pt idx="93">
                  <c:v>670</c:v>
                </c:pt>
                <c:pt idx="94">
                  <c:v>671</c:v>
                </c:pt>
                <c:pt idx="95">
                  <c:v>672</c:v>
                </c:pt>
                <c:pt idx="96">
                  <c:v>673</c:v>
                </c:pt>
                <c:pt idx="97">
                  <c:v>674</c:v>
                </c:pt>
                <c:pt idx="98">
                  <c:v>675</c:v>
                </c:pt>
                <c:pt idx="99">
                  <c:v>676</c:v>
                </c:pt>
                <c:pt idx="100">
                  <c:v>677</c:v>
                </c:pt>
                <c:pt idx="101">
                  <c:v>678</c:v>
                </c:pt>
                <c:pt idx="102">
                  <c:v>679</c:v>
                </c:pt>
                <c:pt idx="103">
                  <c:v>680</c:v>
                </c:pt>
                <c:pt idx="104">
                  <c:v>681</c:v>
                </c:pt>
                <c:pt idx="105">
                  <c:v>682</c:v>
                </c:pt>
                <c:pt idx="106">
                  <c:v>683</c:v>
                </c:pt>
                <c:pt idx="107">
                  <c:v>684</c:v>
                </c:pt>
                <c:pt idx="108">
                  <c:v>685</c:v>
                </c:pt>
                <c:pt idx="109">
                  <c:v>686</c:v>
                </c:pt>
                <c:pt idx="110">
                  <c:v>687</c:v>
                </c:pt>
                <c:pt idx="111">
                  <c:v>688</c:v>
                </c:pt>
                <c:pt idx="112">
                  <c:v>689</c:v>
                </c:pt>
                <c:pt idx="113">
                  <c:v>690</c:v>
                </c:pt>
                <c:pt idx="114">
                  <c:v>691</c:v>
                </c:pt>
                <c:pt idx="115">
                  <c:v>692</c:v>
                </c:pt>
                <c:pt idx="116">
                  <c:v>693</c:v>
                </c:pt>
                <c:pt idx="117">
                  <c:v>694</c:v>
                </c:pt>
                <c:pt idx="118">
                  <c:v>695</c:v>
                </c:pt>
                <c:pt idx="119">
                  <c:v>696</c:v>
                </c:pt>
                <c:pt idx="120">
                  <c:v>697</c:v>
                </c:pt>
                <c:pt idx="121">
                  <c:v>698</c:v>
                </c:pt>
                <c:pt idx="122">
                  <c:v>699</c:v>
                </c:pt>
                <c:pt idx="123">
                  <c:v>700</c:v>
                </c:pt>
                <c:pt idx="124">
                  <c:v>701</c:v>
                </c:pt>
                <c:pt idx="125">
                  <c:v>702</c:v>
                </c:pt>
                <c:pt idx="126">
                  <c:v>703</c:v>
                </c:pt>
                <c:pt idx="127">
                  <c:v>704</c:v>
                </c:pt>
                <c:pt idx="128">
                  <c:v>705</c:v>
                </c:pt>
                <c:pt idx="129">
                  <c:v>706</c:v>
                </c:pt>
                <c:pt idx="130">
                  <c:v>707</c:v>
                </c:pt>
                <c:pt idx="131">
                  <c:v>708</c:v>
                </c:pt>
                <c:pt idx="132">
                  <c:v>709</c:v>
                </c:pt>
                <c:pt idx="133">
                  <c:v>710</c:v>
                </c:pt>
                <c:pt idx="134">
                  <c:v>711</c:v>
                </c:pt>
                <c:pt idx="135">
                  <c:v>712</c:v>
                </c:pt>
                <c:pt idx="136">
                  <c:v>713</c:v>
                </c:pt>
                <c:pt idx="137">
                  <c:v>714</c:v>
                </c:pt>
                <c:pt idx="138">
                  <c:v>715</c:v>
                </c:pt>
                <c:pt idx="139">
                  <c:v>716</c:v>
                </c:pt>
                <c:pt idx="140">
                  <c:v>717</c:v>
                </c:pt>
                <c:pt idx="141">
                  <c:v>718</c:v>
                </c:pt>
                <c:pt idx="142">
                  <c:v>719</c:v>
                </c:pt>
                <c:pt idx="143">
                  <c:v>720</c:v>
                </c:pt>
                <c:pt idx="144">
                  <c:v>721</c:v>
                </c:pt>
                <c:pt idx="145">
                  <c:v>722</c:v>
                </c:pt>
                <c:pt idx="146">
                  <c:v>723</c:v>
                </c:pt>
                <c:pt idx="147">
                  <c:v>724</c:v>
                </c:pt>
                <c:pt idx="148">
                  <c:v>725</c:v>
                </c:pt>
                <c:pt idx="149">
                  <c:v>726</c:v>
                </c:pt>
                <c:pt idx="150">
                  <c:v>727</c:v>
                </c:pt>
                <c:pt idx="151">
                  <c:v>728</c:v>
                </c:pt>
                <c:pt idx="152">
                  <c:v>729</c:v>
                </c:pt>
                <c:pt idx="153">
                  <c:v>730</c:v>
                </c:pt>
                <c:pt idx="154">
                  <c:v>731</c:v>
                </c:pt>
                <c:pt idx="155">
                  <c:v>732</c:v>
                </c:pt>
                <c:pt idx="156">
                  <c:v>733</c:v>
                </c:pt>
                <c:pt idx="157">
                  <c:v>734</c:v>
                </c:pt>
                <c:pt idx="158">
                  <c:v>735</c:v>
                </c:pt>
                <c:pt idx="159">
                  <c:v>736</c:v>
                </c:pt>
                <c:pt idx="160">
                  <c:v>737</c:v>
                </c:pt>
                <c:pt idx="161">
                  <c:v>738</c:v>
                </c:pt>
                <c:pt idx="162">
                  <c:v>739</c:v>
                </c:pt>
                <c:pt idx="163">
                  <c:v>740</c:v>
                </c:pt>
                <c:pt idx="164">
                  <c:v>741</c:v>
                </c:pt>
                <c:pt idx="165">
                  <c:v>742</c:v>
                </c:pt>
                <c:pt idx="166">
                  <c:v>743</c:v>
                </c:pt>
                <c:pt idx="167">
                  <c:v>744</c:v>
                </c:pt>
                <c:pt idx="168">
                  <c:v>745</c:v>
                </c:pt>
                <c:pt idx="169">
                  <c:v>746</c:v>
                </c:pt>
                <c:pt idx="170">
                  <c:v>747</c:v>
                </c:pt>
                <c:pt idx="171">
                  <c:v>748</c:v>
                </c:pt>
                <c:pt idx="172">
                  <c:v>749</c:v>
                </c:pt>
                <c:pt idx="173">
                  <c:v>750</c:v>
                </c:pt>
                <c:pt idx="174">
                  <c:v>751</c:v>
                </c:pt>
                <c:pt idx="175">
                  <c:v>752</c:v>
                </c:pt>
                <c:pt idx="176">
                  <c:v>753</c:v>
                </c:pt>
                <c:pt idx="177">
                  <c:v>754</c:v>
                </c:pt>
                <c:pt idx="178">
                  <c:v>755</c:v>
                </c:pt>
                <c:pt idx="179">
                  <c:v>756</c:v>
                </c:pt>
                <c:pt idx="180">
                  <c:v>757</c:v>
                </c:pt>
                <c:pt idx="181">
                  <c:v>758</c:v>
                </c:pt>
                <c:pt idx="182">
                  <c:v>759</c:v>
                </c:pt>
                <c:pt idx="183">
                  <c:v>760</c:v>
                </c:pt>
                <c:pt idx="184">
                  <c:v>761</c:v>
                </c:pt>
                <c:pt idx="185">
                  <c:v>762</c:v>
                </c:pt>
                <c:pt idx="186">
                  <c:v>763</c:v>
                </c:pt>
                <c:pt idx="187">
                  <c:v>764</c:v>
                </c:pt>
                <c:pt idx="188">
                  <c:v>765</c:v>
                </c:pt>
                <c:pt idx="189">
                  <c:v>766</c:v>
                </c:pt>
                <c:pt idx="190">
                  <c:v>767</c:v>
                </c:pt>
                <c:pt idx="191">
                  <c:v>768</c:v>
                </c:pt>
                <c:pt idx="192">
                  <c:v>769</c:v>
                </c:pt>
                <c:pt idx="193">
                  <c:v>770</c:v>
                </c:pt>
                <c:pt idx="194">
                  <c:v>771</c:v>
                </c:pt>
                <c:pt idx="195">
                  <c:v>772</c:v>
                </c:pt>
                <c:pt idx="196">
                  <c:v>773</c:v>
                </c:pt>
                <c:pt idx="197">
                  <c:v>774</c:v>
                </c:pt>
                <c:pt idx="198">
                  <c:v>775</c:v>
                </c:pt>
                <c:pt idx="199">
                  <c:v>776</c:v>
                </c:pt>
                <c:pt idx="200">
                  <c:v>777</c:v>
                </c:pt>
                <c:pt idx="201">
                  <c:v>778</c:v>
                </c:pt>
                <c:pt idx="202">
                  <c:v>779</c:v>
                </c:pt>
                <c:pt idx="203">
                  <c:v>780</c:v>
                </c:pt>
                <c:pt idx="204">
                  <c:v>781</c:v>
                </c:pt>
                <c:pt idx="205">
                  <c:v>782</c:v>
                </c:pt>
                <c:pt idx="206">
                  <c:v>783</c:v>
                </c:pt>
                <c:pt idx="207">
                  <c:v>784</c:v>
                </c:pt>
                <c:pt idx="208">
                  <c:v>785</c:v>
                </c:pt>
                <c:pt idx="209">
                  <c:v>786</c:v>
                </c:pt>
                <c:pt idx="210">
                  <c:v>787</c:v>
                </c:pt>
                <c:pt idx="211">
                  <c:v>788</c:v>
                </c:pt>
                <c:pt idx="212">
                  <c:v>789</c:v>
                </c:pt>
                <c:pt idx="213">
                  <c:v>790</c:v>
                </c:pt>
                <c:pt idx="214">
                  <c:v>791</c:v>
                </c:pt>
                <c:pt idx="215">
                  <c:v>792</c:v>
                </c:pt>
                <c:pt idx="216">
                  <c:v>793</c:v>
                </c:pt>
                <c:pt idx="217">
                  <c:v>794</c:v>
                </c:pt>
                <c:pt idx="218">
                  <c:v>795</c:v>
                </c:pt>
                <c:pt idx="219">
                  <c:v>796</c:v>
                </c:pt>
                <c:pt idx="220">
                  <c:v>797</c:v>
                </c:pt>
                <c:pt idx="221">
                  <c:v>798</c:v>
                </c:pt>
                <c:pt idx="222">
                  <c:v>799</c:v>
                </c:pt>
                <c:pt idx="223">
                  <c:v>800</c:v>
                </c:pt>
                <c:pt idx="224">
                  <c:v>801</c:v>
                </c:pt>
                <c:pt idx="225">
                  <c:v>802</c:v>
                </c:pt>
                <c:pt idx="226">
                  <c:v>803</c:v>
                </c:pt>
                <c:pt idx="227">
                  <c:v>804</c:v>
                </c:pt>
                <c:pt idx="228">
                  <c:v>805</c:v>
                </c:pt>
                <c:pt idx="229">
                  <c:v>806</c:v>
                </c:pt>
                <c:pt idx="230">
                  <c:v>807</c:v>
                </c:pt>
                <c:pt idx="231">
                  <c:v>808</c:v>
                </c:pt>
                <c:pt idx="232">
                  <c:v>809</c:v>
                </c:pt>
                <c:pt idx="233">
                  <c:v>810</c:v>
                </c:pt>
                <c:pt idx="234">
                  <c:v>811</c:v>
                </c:pt>
                <c:pt idx="235">
                  <c:v>812</c:v>
                </c:pt>
                <c:pt idx="236">
                  <c:v>813</c:v>
                </c:pt>
                <c:pt idx="237">
                  <c:v>814</c:v>
                </c:pt>
                <c:pt idx="238">
                  <c:v>815</c:v>
                </c:pt>
                <c:pt idx="239">
                  <c:v>816</c:v>
                </c:pt>
                <c:pt idx="240">
                  <c:v>817</c:v>
                </c:pt>
              </c:numCache>
            </c:numRef>
          </c:xVal>
          <c:yVal>
            <c:numRef>
              <c:f>Graph!$G$579:$G$817</c:f>
              <c:numCache>
                <c:formatCode>General</c:formatCode>
                <c:ptCount val="23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C23-4131-9DFE-4107FF7F627B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Graph!$A$578:$A$818</c:f>
              <c:numCache>
                <c:formatCode>General</c:formatCode>
                <c:ptCount val="241"/>
                <c:pt idx="0">
                  <c:v>577</c:v>
                </c:pt>
                <c:pt idx="1">
                  <c:v>578</c:v>
                </c:pt>
                <c:pt idx="2">
                  <c:v>579</c:v>
                </c:pt>
                <c:pt idx="3">
                  <c:v>580</c:v>
                </c:pt>
                <c:pt idx="4">
                  <c:v>581</c:v>
                </c:pt>
                <c:pt idx="5">
                  <c:v>582</c:v>
                </c:pt>
                <c:pt idx="6">
                  <c:v>583</c:v>
                </c:pt>
                <c:pt idx="7">
                  <c:v>584</c:v>
                </c:pt>
                <c:pt idx="8">
                  <c:v>585</c:v>
                </c:pt>
                <c:pt idx="9">
                  <c:v>586</c:v>
                </c:pt>
                <c:pt idx="10">
                  <c:v>587</c:v>
                </c:pt>
                <c:pt idx="11">
                  <c:v>588</c:v>
                </c:pt>
                <c:pt idx="12">
                  <c:v>589</c:v>
                </c:pt>
                <c:pt idx="13">
                  <c:v>590</c:v>
                </c:pt>
                <c:pt idx="14">
                  <c:v>591</c:v>
                </c:pt>
                <c:pt idx="15">
                  <c:v>592</c:v>
                </c:pt>
                <c:pt idx="16">
                  <c:v>593</c:v>
                </c:pt>
                <c:pt idx="17">
                  <c:v>594</c:v>
                </c:pt>
                <c:pt idx="18">
                  <c:v>595</c:v>
                </c:pt>
                <c:pt idx="19">
                  <c:v>596</c:v>
                </c:pt>
                <c:pt idx="20">
                  <c:v>597</c:v>
                </c:pt>
                <c:pt idx="21">
                  <c:v>598</c:v>
                </c:pt>
                <c:pt idx="22">
                  <c:v>599</c:v>
                </c:pt>
                <c:pt idx="23">
                  <c:v>600</c:v>
                </c:pt>
                <c:pt idx="24">
                  <c:v>601</c:v>
                </c:pt>
                <c:pt idx="25">
                  <c:v>602</c:v>
                </c:pt>
                <c:pt idx="26">
                  <c:v>603</c:v>
                </c:pt>
                <c:pt idx="27">
                  <c:v>604</c:v>
                </c:pt>
                <c:pt idx="28">
                  <c:v>605</c:v>
                </c:pt>
                <c:pt idx="29">
                  <c:v>606</c:v>
                </c:pt>
                <c:pt idx="30">
                  <c:v>607</c:v>
                </c:pt>
                <c:pt idx="31">
                  <c:v>608</c:v>
                </c:pt>
                <c:pt idx="32">
                  <c:v>609</c:v>
                </c:pt>
                <c:pt idx="33">
                  <c:v>610</c:v>
                </c:pt>
                <c:pt idx="34">
                  <c:v>611</c:v>
                </c:pt>
                <c:pt idx="35">
                  <c:v>612</c:v>
                </c:pt>
                <c:pt idx="36">
                  <c:v>613</c:v>
                </c:pt>
                <c:pt idx="37">
                  <c:v>614</c:v>
                </c:pt>
                <c:pt idx="38">
                  <c:v>615</c:v>
                </c:pt>
                <c:pt idx="39">
                  <c:v>616</c:v>
                </c:pt>
                <c:pt idx="40">
                  <c:v>617</c:v>
                </c:pt>
                <c:pt idx="41">
                  <c:v>618</c:v>
                </c:pt>
                <c:pt idx="42">
                  <c:v>619</c:v>
                </c:pt>
                <c:pt idx="43">
                  <c:v>620</c:v>
                </c:pt>
                <c:pt idx="44">
                  <c:v>621</c:v>
                </c:pt>
                <c:pt idx="45">
                  <c:v>622</c:v>
                </c:pt>
                <c:pt idx="46">
                  <c:v>623</c:v>
                </c:pt>
                <c:pt idx="47">
                  <c:v>624</c:v>
                </c:pt>
                <c:pt idx="48">
                  <c:v>625</c:v>
                </c:pt>
                <c:pt idx="49">
                  <c:v>626</c:v>
                </c:pt>
                <c:pt idx="50">
                  <c:v>627</c:v>
                </c:pt>
                <c:pt idx="51">
                  <c:v>628</c:v>
                </c:pt>
                <c:pt idx="52">
                  <c:v>629</c:v>
                </c:pt>
                <c:pt idx="53">
                  <c:v>630</c:v>
                </c:pt>
                <c:pt idx="54">
                  <c:v>631</c:v>
                </c:pt>
                <c:pt idx="55">
                  <c:v>632</c:v>
                </c:pt>
                <c:pt idx="56">
                  <c:v>633</c:v>
                </c:pt>
                <c:pt idx="57">
                  <c:v>634</c:v>
                </c:pt>
                <c:pt idx="58">
                  <c:v>635</c:v>
                </c:pt>
                <c:pt idx="59">
                  <c:v>636</c:v>
                </c:pt>
                <c:pt idx="60">
                  <c:v>637</c:v>
                </c:pt>
                <c:pt idx="61">
                  <c:v>638</c:v>
                </c:pt>
                <c:pt idx="62">
                  <c:v>639</c:v>
                </c:pt>
                <c:pt idx="63">
                  <c:v>640</c:v>
                </c:pt>
                <c:pt idx="64">
                  <c:v>641</c:v>
                </c:pt>
                <c:pt idx="65">
                  <c:v>642</c:v>
                </c:pt>
                <c:pt idx="66">
                  <c:v>643</c:v>
                </c:pt>
                <c:pt idx="67">
                  <c:v>644</c:v>
                </c:pt>
                <c:pt idx="68">
                  <c:v>645</c:v>
                </c:pt>
                <c:pt idx="69">
                  <c:v>646</c:v>
                </c:pt>
                <c:pt idx="70">
                  <c:v>647</c:v>
                </c:pt>
                <c:pt idx="71">
                  <c:v>648</c:v>
                </c:pt>
                <c:pt idx="72">
                  <c:v>649</c:v>
                </c:pt>
                <c:pt idx="73">
                  <c:v>650</c:v>
                </c:pt>
                <c:pt idx="74">
                  <c:v>651</c:v>
                </c:pt>
                <c:pt idx="75">
                  <c:v>652</c:v>
                </c:pt>
                <c:pt idx="76">
                  <c:v>653</c:v>
                </c:pt>
                <c:pt idx="77">
                  <c:v>654</c:v>
                </c:pt>
                <c:pt idx="78">
                  <c:v>655</c:v>
                </c:pt>
                <c:pt idx="79">
                  <c:v>656</c:v>
                </c:pt>
                <c:pt idx="80">
                  <c:v>657</c:v>
                </c:pt>
                <c:pt idx="81">
                  <c:v>658</c:v>
                </c:pt>
                <c:pt idx="82">
                  <c:v>659</c:v>
                </c:pt>
                <c:pt idx="83">
                  <c:v>660</c:v>
                </c:pt>
                <c:pt idx="84">
                  <c:v>661</c:v>
                </c:pt>
                <c:pt idx="85">
                  <c:v>662</c:v>
                </c:pt>
                <c:pt idx="86">
                  <c:v>663</c:v>
                </c:pt>
                <c:pt idx="87">
                  <c:v>664</c:v>
                </c:pt>
                <c:pt idx="88">
                  <c:v>665</c:v>
                </c:pt>
                <c:pt idx="89">
                  <c:v>666</c:v>
                </c:pt>
                <c:pt idx="90">
                  <c:v>667</c:v>
                </c:pt>
                <c:pt idx="91">
                  <c:v>668</c:v>
                </c:pt>
                <c:pt idx="92">
                  <c:v>669</c:v>
                </c:pt>
                <c:pt idx="93">
                  <c:v>670</c:v>
                </c:pt>
                <c:pt idx="94">
                  <c:v>671</c:v>
                </c:pt>
                <c:pt idx="95">
                  <c:v>672</c:v>
                </c:pt>
                <c:pt idx="96">
                  <c:v>673</c:v>
                </c:pt>
                <c:pt idx="97">
                  <c:v>674</c:v>
                </c:pt>
                <c:pt idx="98">
                  <c:v>675</c:v>
                </c:pt>
                <c:pt idx="99">
                  <c:v>676</c:v>
                </c:pt>
                <c:pt idx="100">
                  <c:v>677</c:v>
                </c:pt>
                <c:pt idx="101">
                  <c:v>678</c:v>
                </c:pt>
                <c:pt idx="102">
                  <c:v>679</c:v>
                </c:pt>
                <c:pt idx="103">
                  <c:v>680</c:v>
                </c:pt>
                <c:pt idx="104">
                  <c:v>681</c:v>
                </c:pt>
                <c:pt idx="105">
                  <c:v>682</c:v>
                </c:pt>
                <c:pt idx="106">
                  <c:v>683</c:v>
                </c:pt>
                <c:pt idx="107">
                  <c:v>684</c:v>
                </c:pt>
                <c:pt idx="108">
                  <c:v>685</c:v>
                </c:pt>
                <c:pt idx="109">
                  <c:v>686</c:v>
                </c:pt>
                <c:pt idx="110">
                  <c:v>687</c:v>
                </c:pt>
                <c:pt idx="111">
                  <c:v>688</c:v>
                </c:pt>
                <c:pt idx="112">
                  <c:v>689</c:v>
                </c:pt>
                <c:pt idx="113">
                  <c:v>690</c:v>
                </c:pt>
                <c:pt idx="114">
                  <c:v>691</c:v>
                </c:pt>
                <c:pt idx="115">
                  <c:v>692</c:v>
                </c:pt>
                <c:pt idx="116">
                  <c:v>693</c:v>
                </c:pt>
                <c:pt idx="117">
                  <c:v>694</c:v>
                </c:pt>
                <c:pt idx="118">
                  <c:v>695</c:v>
                </c:pt>
                <c:pt idx="119">
                  <c:v>696</c:v>
                </c:pt>
                <c:pt idx="120">
                  <c:v>697</c:v>
                </c:pt>
                <c:pt idx="121">
                  <c:v>698</c:v>
                </c:pt>
                <c:pt idx="122">
                  <c:v>699</c:v>
                </c:pt>
                <c:pt idx="123">
                  <c:v>700</c:v>
                </c:pt>
                <c:pt idx="124">
                  <c:v>701</c:v>
                </c:pt>
                <c:pt idx="125">
                  <c:v>702</c:v>
                </c:pt>
                <c:pt idx="126">
                  <c:v>703</c:v>
                </c:pt>
                <c:pt idx="127">
                  <c:v>704</c:v>
                </c:pt>
                <c:pt idx="128">
                  <c:v>705</c:v>
                </c:pt>
                <c:pt idx="129">
                  <c:v>706</c:v>
                </c:pt>
                <c:pt idx="130">
                  <c:v>707</c:v>
                </c:pt>
                <c:pt idx="131">
                  <c:v>708</c:v>
                </c:pt>
                <c:pt idx="132">
                  <c:v>709</c:v>
                </c:pt>
                <c:pt idx="133">
                  <c:v>710</c:v>
                </c:pt>
                <c:pt idx="134">
                  <c:v>711</c:v>
                </c:pt>
                <c:pt idx="135">
                  <c:v>712</c:v>
                </c:pt>
                <c:pt idx="136">
                  <c:v>713</c:v>
                </c:pt>
                <c:pt idx="137">
                  <c:v>714</c:v>
                </c:pt>
                <c:pt idx="138">
                  <c:v>715</c:v>
                </c:pt>
                <c:pt idx="139">
                  <c:v>716</c:v>
                </c:pt>
                <c:pt idx="140">
                  <c:v>717</c:v>
                </c:pt>
                <c:pt idx="141">
                  <c:v>718</c:v>
                </c:pt>
                <c:pt idx="142">
                  <c:v>719</c:v>
                </c:pt>
                <c:pt idx="143">
                  <c:v>720</c:v>
                </c:pt>
                <c:pt idx="144">
                  <c:v>721</c:v>
                </c:pt>
                <c:pt idx="145">
                  <c:v>722</c:v>
                </c:pt>
                <c:pt idx="146">
                  <c:v>723</c:v>
                </c:pt>
                <c:pt idx="147">
                  <c:v>724</c:v>
                </c:pt>
                <c:pt idx="148">
                  <c:v>725</c:v>
                </c:pt>
                <c:pt idx="149">
                  <c:v>726</c:v>
                </c:pt>
                <c:pt idx="150">
                  <c:v>727</c:v>
                </c:pt>
                <c:pt idx="151">
                  <c:v>728</c:v>
                </c:pt>
                <c:pt idx="152">
                  <c:v>729</c:v>
                </c:pt>
                <c:pt idx="153">
                  <c:v>730</c:v>
                </c:pt>
                <c:pt idx="154">
                  <c:v>731</c:v>
                </c:pt>
                <c:pt idx="155">
                  <c:v>732</c:v>
                </c:pt>
                <c:pt idx="156">
                  <c:v>733</c:v>
                </c:pt>
                <c:pt idx="157">
                  <c:v>734</c:v>
                </c:pt>
                <c:pt idx="158">
                  <c:v>735</c:v>
                </c:pt>
                <c:pt idx="159">
                  <c:v>736</c:v>
                </c:pt>
                <c:pt idx="160">
                  <c:v>737</c:v>
                </c:pt>
                <c:pt idx="161">
                  <c:v>738</c:v>
                </c:pt>
                <c:pt idx="162">
                  <c:v>739</c:v>
                </c:pt>
                <c:pt idx="163">
                  <c:v>740</c:v>
                </c:pt>
                <c:pt idx="164">
                  <c:v>741</c:v>
                </c:pt>
                <c:pt idx="165">
                  <c:v>742</c:v>
                </c:pt>
                <c:pt idx="166">
                  <c:v>743</c:v>
                </c:pt>
                <c:pt idx="167">
                  <c:v>744</c:v>
                </c:pt>
                <c:pt idx="168">
                  <c:v>745</c:v>
                </c:pt>
                <c:pt idx="169">
                  <c:v>746</c:v>
                </c:pt>
                <c:pt idx="170">
                  <c:v>747</c:v>
                </c:pt>
                <c:pt idx="171">
                  <c:v>748</c:v>
                </c:pt>
                <c:pt idx="172">
                  <c:v>749</c:v>
                </c:pt>
                <c:pt idx="173">
                  <c:v>750</c:v>
                </c:pt>
                <c:pt idx="174">
                  <c:v>751</c:v>
                </c:pt>
                <c:pt idx="175">
                  <c:v>752</c:v>
                </c:pt>
                <c:pt idx="176">
                  <c:v>753</c:v>
                </c:pt>
                <c:pt idx="177">
                  <c:v>754</c:v>
                </c:pt>
                <c:pt idx="178">
                  <c:v>755</c:v>
                </c:pt>
                <c:pt idx="179">
                  <c:v>756</c:v>
                </c:pt>
                <c:pt idx="180">
                  <c:v>757</c:v>
                </c:pt>
                <c:pt idx="181">
                  <c:v>758</c:v>
                </c:pt>
                <c:pt idx="182">
                  <c:v>759</c:v>
                </c:pt>
                <c:pt idx="183">
                  <c:v>760</c:v>
                </c:pt>
                <c:pt idx="184">
                  <c:v>761</c:v>
                </c:pt>
                <c:pt idx="185">
                  <c:v>762</c:v>
                </c:pt>
                <c:pt idx="186">
                  <c:v>763</c:v>
                </c:pt>
                <c:pt idx="187">
                  <c:v>764</c:v>
                </c:pt>
                <c:pt idx="188">
                  <c:v>765</c:v>
                </c:pt>
                <c:pt idx="189">
                  <c:v>766</c:v>
                </c:pt>
                <c:pt idx="190">
                  <c:v>767</c:v>
                </c:pt>
                <c:pt idx="191">
                  <c:v>768</c:v>
                </c:pt>
                <c:pt idx="192">
                  <c:v>769</c:v>
                </c:pt>
                <c:pt idx="193">
                  <c:v>770</c:v>
                </c:pt>
                <c:pt idx="194">
                  <c:v>771</c:v>
                </c:pt>
                <c:pt idx="195">
                  <c:v>772</c:v>
                </c:pt>
                <c:pt idx="196">
                  <c:v>773</c:v>
                </c:pt>
                <c:pt idx="197">
                  <c:v>774</c:v>
                </c:pt>
                <c:pt idx="198">
                  <c:v>775</c:v>
                </c:pt>
                <c:pt idx="199">
                  <c:v>776</c:v>
                </c:pt>
                <c:pt idx="200">
                  <c:v>777</c:v>
                </c:pt>
                <c:pt idx="201">
                  <c:v>778</c:v>
                </c:pt>
                <c:pt idx="202">
                  <c:v>779</c:v>
                </c:pt>
                <c:pt idx="203">
                  <c:v>780</c:v>
                </c:pt>
                <c:pt idx="204">
                  <c:v>781</c:v>
                </c:pt>
                <c:pt idx="205">
                  <c:v>782</c:v>
                </c:pt>
                <c:pt idx="206">
                  <c:v>783</c:v>
                </c:pt>
                <c:pt idx="207">
                  <c:v>784</c:v>
                </c:pt>
                <c:pt idx="208">
                  <c:v>785</c:v>
                </c:pt>
                <c:pt idx="209">
                  <c:v>786</c:v>
                </c:pt>
                <c:pt idx="210">
                  <c:v>787</c:v>
                </c:pt>
                <c:pt idx="211">
                  <c:v>788</c:v>
                </c:pt>
                <c:pt idx="212">
                  <c:v>789</c:v>
                </c:pt>
                <c:pt idx="213">
                  <c:v>790</c:v>
                </c:pt>
                <c:pt idx="214">
                  <c:v>791</c:v>
                </c:pt>
                <c:pt idx="215">
                  <c:v>792</c:v>
                </c:pt>
                <c:pt idx="216">
                  <c:v>793</c:v>
                </c:pt>
                <c:pt idx="217">
                  <c:v>794</c:v>
                </c:pt>
                <c:pt idx="218">
                  <c:v>795</c:v>
                </c:pt>
                <c:pt idx="219">
                  <c:v>796</c:v>
                </c:pt>
                <c:pt idx="220">
                  <c:v>797</c:v>
                </c:pt>
                <c:pt idx="221">
                  <c:v>798</c:v>
                </c:pt>
                <c:pt idx="222">
                  <c:v>799</c:v>
                </c:pt>
                <c:pt idx="223">
                  <c:v>800</c:v>
                </c:pt>
                <c:pt idx="224">
                  <c:v>801</c:v>
                </c:pt>
                <c:pt idx="225">
                  <c:v>802</c:v>
                </c:pt>
                <c:pt idx="226">
                  <c:v>803</c:v>
                </c:pt>
                <c:pt idx="227">
                  <c:v>804</c:v>
                </c:pt>
                <c:pt idx="228">
                  <c:v>805</c:v>
                </c:pt>
                <c:pt idx="229">
                  <c:v>806</c:v>
                </c:pt>
                <c:pt idx="230">
                  <c:v>807</c:v>
                </c:pt>
                <c:pt idx="231">
                  <c:v>808</c:v>
                </c:pt>
                <c:pt idx="232">
                  <c:v>809</c:v>
                </c:pt>
                <c:pt idx="233">
                  <c:v>810</c:v>
                </c:pt>
                <c:pt idx="234">
                  <c:v>811</c:v>
                </c:pt>
                <c:pt idx="235">
                  <c:v>812</c:v>
                </c:pt>
                <c:pt idx="236">
                  <c:v>813</c:v>
                </c:pt>
                <c:pt idx="237">
                  <c:v>814</c:v>
                </c:pt>
                <c:pt idx="238">
                  <c:v>815</c:v>
                </c:pt>
                <c:pt idx="239">
                  <c:v>816</c:v>
                </c:pt>
                <c:pt idx="240">
                  <c:v>817</c:v>
                </c:pt>
              </c:numCache>
            </c:numRef>
          </c:xVal>
          <c:yVal>
            <c:numRef>
              <c:f>Graph!$H$579:$H$817</c:f>
              <c:numCache>
                <c:formatCode>General</c:formatCode>
                <c:ptCount val="23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C23-4131-9DFE-4107FF7F6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473151"/>
        <c:axId val="1723473631"/>
      </c:scatterChart>
      <c:valAx>
        <c:axId val="1723473151"/>
        <c:scaling>
          <c:orientation val="minMax"/>
          <c:max val="817"/>
          <c:min val="577"/>
        </c:scaling>
        <c:delete val="0"/>
        <c:axPos val="b"/>
        <c:numFmt formatCode="General" sourceLinked="1"/>
        <c:majorTickMark val="out"/>
        <c:minorTickMark val="none"/>
        <c:tickLblPos val="nextTo"/>
        <c:crossAx val="1723473631"/>
        <c:crosses val="autoZero"/>
        <c:crossBetween val="midCat"/>
      </c:valAx>
      <c:valAx>
        <c:axId val="172347363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2347315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4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Graph!$A$820:$A$1079</c:f>
              <c:numCache>
                <c:formatCode>General</c:formatCode>
                <c:ptCount val="260"/>
                <c:pt idx="0">
                  <c:v>819</c:v>
                </c:pt>
                <c:pt idx="1">
                  <c:v>820</c:v>
                </c:pt>
                <c:pt idx="2">
                  <c:v>821</c:v>
                </c:pt>
                <c:pt idx="3">
                  <c:v>822</c:v>
                </c:pt>
                <c:pt idx="4">
                  <c:v>823</c:v>
                </c:pt>
                <c:pt idx="5">
                  <c:v>824</c:v>
                </c:pt>
                <c:pt idx="6">
                  <c:v>825</c:v>
                </c:pt>
                <c:pt idx="7">
                  <c:v>826</c:v>
                </c:pt>
                <c:pt idx="8">
                  <c:v>827</c:v>
                </c:pt>
                <c:pt idx="9">
                  <c:v>828</c:v>
                </c:pt>
                <c:pt idx="10">
                  <c:v>829</c:v>
                </c:pt>
                <c:pt idx="11">
                  <c:v>830</c:v>
                </c:pt>
                <c:pt idx="12">
                  <c:v>831</c:v>
                </c:pt>
                <c:pt idx="13">
                  <c:v>832</c:v>
                </c:pt>
                <c:pt idx="14">
                  <c:v>833</c:v>
                </c:pt>
                <c:pt idx="15">
                  <c:v>834</c:v>
                </c:pt>
                <c:pt idx="16">
                  <c:v>835</c:v>
                </c:pt>
                <c:pt idx="17">
                  <c:v>836</c:v>
                </c:pt>
                <c:pt idx="18">
                  <c:v>837</c:v>
                </c:pt>
                <c:pt idx="19">
                  <c:v>838</c:v>
                </c:pt>
                <c:pt idx="20">
                  <c:v>839</c:v>
                </c:pt>
                <c:pt idx="21">
                  <c:v>840</c:v>
                </c:pt>
                <c:pt idx="22">
                  <c:v>841</c:v>
                </c:pt>
                <c:pt idx="23">
                  <c:v>842</c:v>
                </c:pt>
                <c:pt idx="24">
                  <c:v>843</c:v>
                </c:pt>
                <c:pt idx="25">
                  <c:v>844</c:v>
                </c:pt>
                <c:pt idx="26">
                  <c:v>845</c:v>
                </c:pt>
                <c:pt idx="27">
                  <c:v>846</c:v>
                </c:pt>
                <c:pt idx="28">
                  <c:v>847</c:v>
                </c:pt>
                <c:pt idx="29">
                  <c:v>848</c:v>
                </c:pt>
                <c:pt idx="30">
                  <c:v>849</c:v>
                </c:pt>
                <c:pt idx="31">
                  <c:v>850</c:v>
                </c:pt>
                <c:pt idx="32">
                  <c:v>851</c:v>
                </c:pt>
                <c:pt idx="33">
                  <c:v>852</c:v>
                </c:pt>
                <c:pt idx="34">
                  <c:v>853</c:v>
                </c:pt>
                <c:pt idx="35">
                  <c:v>854</c:v>
                </c:pt>
                <c:pt idx="36">
                  <c:v>855</c:v>
                </c:pt>
                <c:pt idx="37">
                  <c:v>856</c:v>
                </c:pt>
                <c:pt idx="38">
                  <c:v>857</c:v>
                </c:pt>
                <c:pt idx="39">
                  <c:v>858</c:v>
                </c:pt>
                <c:pt idx="40">
                  <c:v>859</c:v>
                </c:pt>
                <c:pt idx="41">
                  <c:v>860</c:v>
                </c:pt>
                <c:pt idx="42">
                  <c:v>861</c:v>
                </c:pt>
                <c:pt idx="43">
                  <c:v>862</c:v>
                </c:pt>
                <c:pt idx="44">
                  <c:v>863</c:v>
                </c:pt>
                <c:pt idx="45">
                  <c:v>864</c:v>
                </c:pt>
                <c:pt idx="46">
                  <c:v>865</c:v>
                </c:pt>
                <c:pt idx="47">
                  <c:v>866</c:v>
                </c:pt>
                <c:pt idx="48">
                  <c:v>867</c:v>
                </c:pt>
                <c:pt idx="49">
                  <c:v>868</c:v>
                </c:pt>
                <c:pt idx="50">
                  <c:v>869</c:v>
                </c:pt>
                <c:pt idx="51">
                  <c:v>870</c:v>
                </c:pt>
                <c:pt idx="52">
                  <c:v>871</c:v>
                </c:pt>
                <c:pt idx="53">
                  <c:v>872</c:v>
                </c:pt>
                <c:pt idx="54">
                  <c:v>873</c:v>
                </c:pt>
                <c:pt idx="55">
                  <c:v>874</c:v>
                </c:pt>
                <c:pt idx="56">
                  <c:v>875</c:v>
                </c:pt>
                <c:pt idx="57">
                  <c:v>876</c:v>
                </c:pt>
                <c:pt idx="58">
                  <c:v>877</c:v>
                </c:pt>
                <c:pt idx="59">
                  <c:v>878</c:v>
                </c:pt>
                <c:pt idx="60">
                  <c:v>879</c:v>
                </c:pt>
                <c:pt idx="61">
                  <c:v>880</c:v>
                </c:pt>
                <c:pt idx="62">
                  <c:v>881</c:v>
                </c:pt>
                <c:pt idx="63">
                  <c:v>882</c:v>
                </c:pt>
                <c:pt idx="64">
                  <c:v>883</c:v>
                </c:pt>
                <c:pt idx="65">
                  <c:v>884</c:v>
                </c:pt>
                <c:pt idx="66">
                  <c:v>885</c:v>
                </c:pt>
                <c:pt idx="67">
                  <c:v>886</c:v>
                </c:pt>
                <c:pt idx="68">
                  <c:v>887</c:v>
                </c:pt>
                <c:pt idx="69">
                  <c:v>888</c:v>
                </c:pt>
                <c:pt idx="70">
                  <c:v>889</c:v>
                </c:pt>
                <c:pt idx="71">
                  <c:v>890</c:v>
                </c:pt>
                <c:pt idx="72">
                  <c:v>891</c:v>
                </c:pt>
                <c:pt idx="73">
                  <c:v>892</c:v>
                </c:pt>
                <c:pt idx="74">
                  <c:v>893</c:v>
                </c:pt>
                <c:pt idx="75">
                  <c:v>894</c:v>
                </c:pt>
                <c:pt idx="76">
                  <c:v>895</c:v>
                </c:pt>
                <c:pt idx="77">
                  <c:v>896</c:v>
                </c:pt>
                <c:pt idx="78">
                  <c:v>897</c:v>
                </c:pt>
                <c:pt idx="79">
                  <c:v>898</c:v>
                </c:pt>
                <c:pt idx="80">
                  <c:v>899</c:v>
                </c:pt>
                <c:pt idx="81">
                  <c:v>900</c:v>
                </c:pt>
                <c:pt idx="82">
                  <c:v>901</c:v>
                </c:pt>
                <c:pt idx="83">
                  <c:v>902</c:v>
                </c:pt>
                <c:pt idx="84">
                  <c:v>903</c:v>
                </c:pt>
                <c:pt idx="85">
                  <c:v>904</c:v>
                </c:pt>
                <c:pt idx="86">
                  <c:v>905</c:v>
                </c:pt>
                <c:pt idx="87">
                  <c:v>906</c:v>
                </c:pt>
                <c:pt idx="88">
                  <c:v>907</c:v>
                </c:pt>
                <c:pt idx="89">
                  <c:v>908</c:v>
                </c:pt>
                <c:pt idx="90">
                  <c:v>909</c:v>
                </c:pt>
                <c:pt idx="91">
                  <c:v>910</c:v>
                </c:pt>
                <c:pt idx="92">
                  <c:v>911</c:v>
                </c:pt>
                <c:pt idx="93">
                  <c:v>912</c:v>
                </c:pt>
                <c:pt idx="94">
                  <c:v>913</c:v>
                </c:pt>
                <c:pt idx="95">
                  <c:v>914</c:v>
                </c:pt>
                <c:pt idx="96">
                  <c:v>915</c:v>
                </c:pt>
                <c:pt idx="97">
                  <c:v>916</c:v>
                </c:pt>
                <c:pt idx="98">
                  <c:v>917</c:v>
                </c:pt>
                <c:pt idx="99">
                  <c:v>918</c:v>
                </c:pt>
                <c:pt idx="100">
                  <c:v>919</c:v>
                </c:pt>
                <c:pt idx="101">
                  <c:v>920</c:v>
                </c:pt>
                <c:pt idx="102">
                  <c:v>921</c:v>
                </c:pt>
                <c:pt idx="103">
                  <c:v>922</c:v>
                </c:pt>
                <c:pt idx="104">
                  <c:v>923</c:v>
                </c:pt>
                <c:pt idx="105">
                  <c:v>924</c:v>
                </c:pt>
                <c:pt idx="106">
                  <c:v>925</c:v>
                </c:pt>
                <c:pt idx="107">
                  <c:v>926</c:v>
                </c:pt>
                <c:pt idx="108">
                  <c:v>927</c:v>
                </c:pt>
                <c:pt idx="109">
                  <c:v>928</c:v>
                </c:pt>
                <c:pt idx="110">
                  <c:v>929</c:v>
                </c:pt>
                <c:pt idx="111">
                  <c:v>930</c:v>
                </c:pt>
                <c:pt idx="112">
                  <c:v>931</c:v>
                </c:pt>
                <c:pt idx="113">
                  <c:v>932</c:v>
                </c:pt>
                <c:pt idx="114">
                  <c:v>933</c:v>
                </c:pt>
                <c:pt idx="115">
                  <c:v>934</c:v>
                </c:pt>
                <c:pt idx="116">
                  <c:v>935</c:v>
                </c:pt>
                <c:pt idx="117">
                  <c:v>936</c:v>
                </c:pt>
                <c:pt idx="118">
                  <c:v>937</c:v>
                </c:pt>
                <c:pt idx="119">
                  <c:v>938</c:v>
                </c:pt>
                <c:pt idx="120">
                  <c:v>939</c:v>
                </c:pt>
                <c:pt idx="121">
                  <c:v>940</c:v>
                </c:pt>
                <c:pt idx="122">
                  <c:v>941</c:v>
                </c:pt>
                <c:pt idx="123">
                  <c:v>942</c:v>
                </c:pt>
                <c:pt idx="124">
                  <c:v>943</c:v>
                </c:pt>
                <c:pt idx="125">
                  <c:v>944</c:v>
                </c:pt>
                <c:pt idx="126">
                  <c:v>945</c:v>
                </c:pt>
                <c:pt idx="127">
                  <c:v>946</c:v>
                </c:pt>
                <c:pt idx="128">
                  <c:v>947</c:v>
                </c:pt>
                <c:pt idx="129">
                  <c:v>948</c:v>
                </c:pt>
                <c:pt idx="130">
                  <c:v>949</c:v>
                </c:pt>
                <c:pt idx="131">
                  <c:v>950</c:v>
                </c:pt>
                <c:pt idx="132">
                  <c:v>951</c:v>
                </c:pt>
                <c:pt idx="133">
                  <c:v>952</c:v>
                </c:pt>
                <c:pt idx="134">
                  <c:v>953</c:v>
                </c:pt>
                <c:pt idx="135">
                  <c:v>954</c:v>
                </c:pt>
                <c:pt idx="136">
                  <c:v>955</c:v>
                </c:pt>
                <c:pt idx="137">
                  <c:v>956</c:v>
                </c:pt>
                <c:pt idx="138">
                  <c:v>957</c:v>
                </c:pt>
                <c:pt idx="139">
                  <c:v>958</c:v>
                </c:pt>
                <c:pt idx="140">
                  <c:v>959</c:v>
                </c:pt>
                <c:pt idx="141">
                  <c:v>960</c:v>
                </c:pt>
                <c:pt idx="142">
                  <c:v>961</c:v>
                </c:pt>
                <c:pt idx="143">
                  <c:v>962</c:v>
                </c:pt>
                <c:pt idx="144">
                  <c:v>963</c:v>
                </c:pt>
                <c:pt idx="145">
                  <c:v>964</c:v>
                </c:pt>
                <c:pt idx="146">
                  <c:v>965</c:v>
                </c:pt>
                <c:pt idx="147">
                  <c:v>966</c:v>
                </c:pt>
                <c:pt idx="148">
                  <c:v>967</c:v>
                </c:pt>
                <c:pt idx="149">
                  <c:v>968</c:v>
                </c:pt>
                <c:pt idx="150">
                  <c:v>969</c:v>
                </c:pt>
                <c:pt idx="151">
                  <c:v>970</c:v>
                </c:pt>
                <c:pt idx="152">
                  <c:v>971</c:v>
                </c:pt>
                <c:pt idx="153">
                  <c:v>972</c:v>
                </c:pt>
                <c:pt idx="154">
                  <c:v>973</c:v>
                </c:pt>
                <c:pt idx="155">
                  <c:v>974</c:v>
                </c:pt>
                <c:pt idx="156">
                  <c:v>975</c:v>
                </c:pt>
                <c:pt idx="157">
                  <c:v>976</c:v>
                </c:pt>
                <c:pt idx="158">
                  <c:v>977</c:v>
                </c:pt>
                <c:pt idx="159">
                  <c:v>978</c:v>
                </c:pt>
                <c:pt idx="160">
                  <c:v>979</c:v>
                </c:pt>
                <c:pt idx="161">
                  <c:v>980</c:v>
                </c:pt>
                <c:pt idx="162">
                  <c:v>981</c:v>
                </c:pt>
                <c:pt idx="163">
                  <c:v>982</c:v>
                </c:pt>
                <c:pt idx="164">
                  <c:v>983</c:v>
                </c:pt>
                <c:pt idx="165">
                  <c:v>984</c:v>
                </c:pt>
                <c:pt idx="166">
                  <c:v>985</c:v>
                </c:pt>
                <c:pt idx="167">
                  <c:v>986</c:v>
                </c:pt>
                <c:pt idx="168">
                  <c:v>987</c:v>
                </c:pt>
                <c:pt idx="169">
                  <c:v>988</c:v>
                </c:pt>
                <c:pt idx="170">
                  <c:v>989</c:v>
                </c:pt>
                <c:pt idx="171">
                  <c:v>990</c:v>
                </c:pt>
                <c:pt idx="172">
                  <c:v>991</c:v>
                </c:pt>
                <c:pt idx="173">
                  <c:v>992</c:v>
                </c:pt>
                <c:pt idx="174">
                  <c:v>993</c:v>
                </c:pt>
                <c:pt idx="175">
                  <c:v>994</c:v>
                </c:pt>
                <c:pt idx="176">
                  <c:v>995</c:v>
                </c:pt>
                <c:pt idx="177">
                  <c:v>996</c:v>
                </c:pt>
                <c:pt idx="178">
                  <c:v>997</c:v>
                </c:pt>
                <c:pt idx="179">
                  <c:v>998</c:v>
                </c:pt>
                <c:pt idx="180">
                  <c:v>999</c:v>
                </c:pt>
                <c:pt idx="181">
                  <c:v>1000</c:v>
                </c:pt>
                <c:pt idx="182">
                  <c:v>1001</c:v>
                </c:pt>
                <c:pt idx="183">
                  <c:v>1002</c:v>
                </c:pt>
                <c:pt idx="184">
                  <c:v>1003</c:v>
                </c:pt>
                <c:pt idx="185">
                  <c:v>1004</c:v>
                </c:pt>
                <c:pt idx="186">
                  <c:v>1005</c:v>
                </c:pt>
                <c:pt idx="187">
                  <c:v>1006</c:v>
                </c:pt>
                <c:pt idx="188">
                  <c:v>1007</c:v>
                </c:pt>
                <c:pt idx="189">
                  <c:v>1008</c:v>
                </c:pt>
                <c:pt idx="190">
                  <c:v>1009</c:v>
                </c:pt>
                <c:pt idx="191">
                  <c:v>1010</c:v>
                </c:pt>
                <c:pt idx="192">
                  <c:v>1011</c:v>
                </c:pt>
                <c:pt idx="193">
                  <c:v>1012</c:v>
                </c:pt>
                <c:pt idx="194">
                  <c:v>1013</c:v>
                </c:pt>
                <c:pt idx="195">
                  <c:v>1014</c:v>
                </c:pt>
                <c:pt idx="196">
                  <c:v>1015</c:v>
                </c:pt>
                <c:pt idx="197">
                  <c:v>1016</c:v>
                </c:pt>
                <c:pt idx="198">
                  <c:v>1017</c:v>
                </c:pt>
                <c:pt idx="199">
                  <c:v>1018</c:v>
                </c:pt>
                <c:pt idx="200">
                  <c:v>1019</c:v>
                </c:pt>
                <c:pt idx="201">
                  <c:v>1020</c:v>
                </c:pt>
                <c:pt idx="202">
                  <c:v>1021</c:v>
                </c:pt>
                <c:pt idx="203">
                  <c:v>1022</c:v>
                </c:pt>
                <c:pt idx="204">
                  <c:v>1023</c:v>
                </c:pt>
                <c:pt idx="205">
                  <c:v>1024</c:v>
                </c:pt>
                <c:pt idx="206">
                  <c:v>1025</c:v>
                </c:pt>
                <c:pt idx="207">
                  <c:v>1026</c:v>
                </c:pt>
                <c:pt idx="208">
                  <c:v>1027</c:v>
                </c:pt>
                <c:pt idx="209">
                  <c:v>1028</c:v>
                </c:pt>
                <c:pt idx="210">
                  <c:v>1029</c:v>
                </c:pt>
                <c:pt idx="211">
                  <c:v>1030</c:v>
                </c:pt>
                <c:pt idx="212">
                  <c:v>1031</c:v>
                </c:pt>
                <c:pt idx="213">
                  <c:v>1032</c:v>
                </c:pt>
                <c:pt idx="214">
                  <c:v>1033</c:v>
                </c:pt>
                <c:pt idx="215">
                  <c:v>1034</c:v>
                </c:pt>
                <c:pt idx="216">
                  <c:v>1035</c:v>
                </c:pt>
                <c:pt idx="217">
                  <c:v>1036</c:v>
                </c:pt>
                <c:pt idx="218">
                  <c:v>1037</c:v>
                </c:pt>
                <c:pt idx="219">
                  <c:v>1038</c:v>
                </c:pt>
                <c:pt idx="220">
                  <c:v>1039</c:v>
                </c:pt>
                <c:pt idx="221">
                  <c:v>1040</c:v>
                </c:pt>
                <c:pt idx="222">
                  <c:v>1041</c:v>
                </c:pt>
                <c:pt idx="223">
                  <c:v>1042</c:v>
                </c:pt>
                <c:pt idx="224">
                  <c:v>1043</c:v>
                </c:pt>
                <c:pt idx="225">
                  <c:v>1044</c:v>
                </c:pt>
                <c:pt idx="226">
                  <c:v>1045</c:v>
                </c:pt>
                <c:pt idx="227">
                  <c:v>1046</c:v>
                </c:pt>
                <c:pt idx="228">
                  <c:v>1047</c:v>
                </c:pt>
                <c:pt idx="229">
                  <c:v>1048</c:v>
                </c:pt>
                <c:pt idx="230">
                  <c:v>1049</c:v>
                </c:pt>
                <c:pt idx="231">
                  <c:v>1050</c:v>
                </c:pt>
                <c:pt idx="232">
                  <c:v>1051</c:v>
                </c:pt>
                <c:pt idx="233">
                  <c:v>1052</c:v>
                </c:pt>
                <c:pt idx="234">
                  <c:v>1053</c:v>
                </c:pt>
                <c:pt idx="235">
                  <c:v>1054</c:v>
                </c:pt>
                <c:pt idx="236">
                  <c:v>1055</c:v>
                </c:pt>
                <c:pt idx="237">
                  <c:v>1056</c:v>
                </c:pt>
                <c:pt idx="238">
                  <c:v>1057</c:v>
                </c:pt>
                <c:pt idx="239">
                  <c:v>1058</c:v>
                </c:pt>
                <c:pt idx="240">
                  <c:v>1059</c:v>
                </c:pt>
                <c:pt idx="241">
                  <c:v>1060</c:v>
                </c:pt>
                <c:pt idx="242">
                  <c:v>1061</c:v>
                </c:pt>
                <c:pt idx="243">
                  <c:v>1062</c:v>
                </c:pt>
                <c:pt idx="244">
                  <c:v>1063</c:v>
                </c:pt>
                <c:pt idx="245">
                  <c:v>1064</c:v>
                </c:pt>
                <c:pt idx="246">
                  <c:v>1065</c:v>
                </c:pt>
                <c:pt idx="247">
                  <c:v>1066</c:v>
                </c:pt>
                <c:pt idx="248">
                  <c:v>1067</c:v>
                </c:pt>
                <c:pt idx="249">
                  <c:v>1068</c:v>
                </c:pt>
                <c:pt idx="250">
                  <c:v>1069</c:v>
                </c:pt>
                <c:pt idx="251">
                  <c:v>1070</c:v>
                </c:pt>
                <c:pt idx="252">
                  <c:v>1071</c:v>
                </c:pt>
                <c:pt idx="253">
                  <c:v>1072</c:v>
                </c:pt>
                <c:pt idx="254">
                  <c:v>1073</c:v>
                </c:pt>
                <c:pt idx="255">
                  <c:v>1074</c:v>
                </c:pt>
                <c:pt idx="256">
                  <c:v>1075</c:v>
                </c:pt>
                <c:pt idx="257">
                  <c:v>1076</c:v>
                </c:pt>
                <c:pt idx="258">
                  <c:v>1077</c:v>
                </c:pt>
                <c:pt idx="259">
                  <c:v>1078</c:v>
                </c:pt>
              </c:numCache>
            </c:numRef>
          </c:xVal>
          <c:yVal>
            <c:numRef>
              <c:f>Graph!$D$821:$D$1078</c:f>
              <c:numCache>
                <c:formatCode>General</c:formatCode>
                <c:ptCount val="25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4C-416E-BFBE-EBDBA32557EA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Graph!$A$820:$A$1079</c:f>
              <c:numCache>
                <c:formatCode>General</c:formatCode>
                <c:ptCount val="260"/>
                <c:pt idx="0">
                  <c:v>819</c:v>
                </c:pt>
                <c:pt idx="1">
                  <c:v>820</c:v>
                </c:pt>
                <c:pt idx="2">
                  <c:v>821</c:v>
                </c:pt>
                <c:pt idx="3">
                  <c:v>822</c:v>
                </c:pt>
                <c:pt idx="4">
                  <c:v>823</c:v>
                </c:pt>
                <c:pt idx="5">
                  <c:v>824</c:v>
                </c:pt>
                <c:pt idx="6">
                  <c:v>825</c:v>
                </c:pt>
                <c:pt idx="7">
                  <c:v>826</c:v>
                </c:pt>
                <c:pt idx="8">
                  <c:v>827</c:v>
                </c:pt>
                <c:pt idx="9">
                  <c:v>828</c:v>
                </c:pt>
                <c:pt idx="10">
                  <c:v>829</c:v>
                </c:pt>
                <c:pt idx="11">
                  <c:v>830</c:v>
                </c:pt>
                <c:pt idx="12">
                  <c:v>831</c:v>
                </c:pt>
                <c:pt idx="13">
                  <c:v>832</c:v>
                </c:pt>
                <c:pt idx="14">
                  <c:v>833</c:v>
                </c:pt>
                <c:pt idx="15">
                  <c:v>834</c:v>
                </c:pt>
                <c:pt idx="16">
                  <c:v>835</c:v>
                </c:pt>
                <c:pt idx="17">
                  <c:v>836</c:v>
                </c:pt>
                <c:pt idx="18">
                  <c:v>837</c:v>
                </c:pt>
                <c:pt idx="19">
                  <c:v>838</c:v>
                </c:pt>
                <c:pt idx="20">
                  <c:v>839</c:v>
                </c:pt>
                <c:pt idx="21">
                  <c:v>840</c:v>
                </c:pt>
                <c:pt idx="22">
                  <c:v>841</c:v>
                </c:pt>
                <c:pt idx="23">
                  <c:v>842</c:v>
                </c:pt>
                <c:pt idx="24">
                  <c:v>843</c:v>
                </c:pt>
                <c:pt idx="25">
                  <c:v>844</c:v>
                </c:pt>
                <c:pt idx="26">
                  <c:v>845</c:v>
                </c:pt>
                <c:pt idx="27">
                  <c:v>846</c:v>
                </c:pt>
                <c:pt idx="28">
                  <c:v>847</c:v>
                </c:pt>
                <c:pt idx="29">
                  <c:v>848</c:v>
                </c:pt>
                <c:pt idx="30">
                  <c:v>849</c:v>
                </c:pt>
                <c:pt idx="31">
                  <c:v>850</c:v>
                </c:pt>
                <c:pt idx="32">
                  <c:v>851</c:v>
                </c:pt>
                <c:pt idx="33">
                  <c:v>852</c:v>
                </c:pt>
                <c:pt idx="34">
                  <c:v>853</c:v>
                </c:pt>
                <c:pt idx="35">
                  <c:v>854</c:v>
                </c:pt>
                <c:pt idx="36">
                  <c:v>855</c:v>
                </c:pt>
                <c:pt idx="37">
                  <c:v>856</c:v>
                </c:pt>
                <c:pt idx="38">
                  <c:v>857</c:v>
                </c:pt>
                <c:pt idx="39">
                  <c:v>858</c:v>
                </c:pt>
                <c:pt idx="40">
                  <c:v>859</c:v>
                </c:pt>
                <c:pt idx="41">
                  <c:v>860</c:v>
                </c:pt>
                <c:pt idx="42">
                  <c:v>861</c:v>
                </c:pt>
                <c:pt idx="43">
                  <c:v>862</c:v>
                </c:pt>
                <c:pt idx="44">
                  <c:v>863</c:v>
                </c:pt>
                <c:pt idx="45">
                  <c:v>864</c:v>
                </c:pt>
                <c:pt idx="46">
                  <c:v>865</c:v>
                </c:pt>
                <c:pt idx="47">
                  <c:v>866</c:v>
                </c:pt>
                <c:pt idx="48">
                  <c:v>867</c:v>
                </c:pt>
                <c:pt idx="49">
                  <c:v>868</c:v>
                </c:pt>
                <c:pt idx="50">
                  <c:v>869</c:v>
                </c:pt>
                <c:pt idx="51">
                  <c:v>870</c:v>
                </c:pt>
                <c:pt idx="52">
                  <c:v>871</c:v>
                </c:pt>
                <c:pt idx="53">
                  <c:v>872</c:v>
                </c:pt>
                <c:pt idx="54">
                  <c:v>873</c:v>
                </c:pt>
                <c:pt idx="55">
                  <c:v>874</c:v>
                </c:pt>
                <c:pt idx="56">
                  <c:v>875</c:v>
                </c:pt>
                <c:pt idx="57">
                  <c:v>876</c:v>
                </c:pt>
                <c:pt idx="58">
                  <c:v>877</c:v>
                </c:pt>
                <c:pt idx="59">
                  <c:v>878</c:v>
                </c:pt>
                <c:pt idx="60">
                  <c:v>879</c:v>
                </c:pt>
                <c:pt idx="61">
                  <c:v>880</c:v>
                </c:pt>
                <c:pt idx="62">
                  <c:v>881</c:v>
                </c:pt>
                <c:pt idx="63">
                  <c:v>882</c:v>
                </c:pt>
                <c:pt idx="64">
                  <c:v>883</c:v>
                </c:pt>
                <c:pt idx="65">
                  <c:v>884</c:v>
                </c:pt>
                <c:pt idx="66">
                  <c:v>885</c:v>
                </c:pt>
                <c:pt idx="67">
                  <c:v>886</c:v>
                </c:pt>
                <c:pt idx="68">
                  <c:v>887</c:v>
                </c:pt>
                <c:pt idx="69">
                  <c:v>888</c:v>
                </c:pt>
                <c:pt idx="70">
                  <c:v>889</c:v>
                </c:pt>
                <c:pt idx="71">
                  <c:v>890</c:v>
                </c:pt>
                <c:pt idx="72">
                  <c:v>891</c:v>
                </c:pt>
                <c:pt idx="73">
                  <c:v>892</c:v>
                </c:pt>
                <c:pt idx="74">
                  <c:v>893</c:v>
                </c:pt>
                <c:pt idx="75">
                  <c:v>894</c:v>
                </c:pt>
                <c:pt idx="76">
                  <c:v>895</c:v>
                </c:pt>
                <c:pt idx="77">
                  <c:v>896</c:v>
                </c:pt>
                <c:pt idx="78">
                  <c:v>897</c:v>
                </c:pt>
                <c:pt idx="79">
                  <c:v>898</c:v>
                </c:pt>
                <c:pt idx="80">
                  <c:v>899</c:v>
                </c:pt>
                <c:pt idx="81">
                  <c:v>900</c:v>
                </c:pt>
                <c:pt idx="82">
                  <c:v>901</c:v>
                </c:pt>
                <c:pt idx="83">
                  <c:v>902</c:v>
                </c:pt>
                <c:pt idx="84">
                  <c:v>903</c:v>
                </c:pt>
                <c:pt idx="85">
                  <c:v>904</c:v>
                </c:pt>
                <c:pt idx="86">
                  <c:v>905</c:v>
                </c:pt>
                <c:pt idx="87">
                  <c:v>906</c:v>
                </c:pt>
                <c:pt idx="88">
                  <c:v>907</c:v>
                </c:pt>
                <c:pt idx="89">
                  <c:v>908</c:v>
                </c:pt>
                <c:pt idx="90">
                  <c:v>909</c:v>
                </c:pt>
                <c:pt idx="91">
                  <c:v>910</c:v>
                </c:pt>
                <c:pt idx="92">
                  <c:v>911</c:v>
                </c:pt>
                <c:pt idx="93">
                  <c:v>912</c:v>
                </c:pt>
                <c:pt idx="94">
                  <c:v>913</c:v>
                </c:pt>
                <c:pt idx="95">
                  <c:v>914</c:v>
                </c:pt>
                <c:pt idx="96">
                  <c:v>915</c:v>
                </c:pt>
                <c:pt idx="97">
                  <c:v>916</c:v>
                </c:pt>
                <c:pt idx="98">
                  <c:v>917</c:v>
                </c:pt>
                <c:pt idx="99">
                  <c:v>918</c:v>
                </c:pt>
                <c:pt idx="100">
                  <c:v>919</c:v>
                </c:pt>
                <c:pt idx="101">
                  <c:v>920</c:v>
                </c:pt>
                <c:pt idx="102">
                  <c:v>921</c:v>
                </c:pt>
                <c:pt idx="103">
                  <c:v>922</c:v>
                </c:pt>
                <c:pt idx="104">
                  <c:v>923</c:v>
                </c:pt>
                <c:pt idx="105">
                  <c:v>924</c:v>
                </c:pt>
                <c:pt idx="106">
                  <c:v>925</c:v>
                </c:pt>
                <c:pt idx="107">
                  <c:v>926</c:v>
                </c:pt>
                <c:pt idx="108">
                  <c:v>927</c:v>
                </c:pt>
                <c:pt idx="109">
                  <c:v>928</c:v>
                </c:pt>
                <c:pt idx="110">
                  <c:v>929</c:v>
                </c:pt>
                <c:pt idx="111">
                  <c:v>930</c:v>
                </c:pt>
                <c:pt idx="112">
                  <c:v>931</c:v>
                </c:pt>
                <c:pt idx="113">
                  <c:v>932</c:v>
                </c:pt>
                <c:pt idx="114">
                  <c:v>933</c:v>
                </c:pt>
                <c:pt idx="115">
                  <c:v>934</c:v>
                </c:pt>
                <c:pt idx="116">
                  <c:v>935</c:v>
                </c:pt>
                <c:pt idx="117">
                  <c:v>936</c:v>
                </c:pt>
                <c:pt idx="118">
                  <c:v>937</c:v>
                </c:pt>
                <c:pt idx="119">
                  <c:v>938</c:v>
                </c:pt>
                <c:pt idx="120">
                  <c:v>939</c:v>
                </c:pt>
                <c:pt idx="121">
                  <c:v>940</c:v>
                </c:pt>
                <c:pt idx="122">
                  <c:v>941</c:v>
                </c:pt>
                <c:pt idx="123">
                  <c:v>942</c:v>
                </c:pt>
                <c:pt idx="124">
                  <c:v>943</c:v>
                </c:pt>
                <c:pt idx="125">
                  <c:v>944</c:v>
                </c:pt>
                <c:pt idx="126">
                  <c:v>945</c:v>
                </c:pt>
                <c:pt idx="127">
                  <c:v>946</c:v>
                </c:pt>
                <c:pt idx="128">
                  <c:v>947</c:v>
                </c:pt>
                <c:pt idx="129">
                  <c:v>948</c:v>
                </c:pt>
                <c:pt idx="130">
                  <c:v>949</c:v>
                </c:pt>
                <c:pt idx="131">
                  <c:v>950</c:v>
                </c:pt>
                <c:pt idx="132">
                  <c:v>951</c:v>
                </c:pt>
                <c:pt idx="133">
                  <c:v>952</c:v>
                </c:pt>
                <c:pt idx="134">
                  <c:v>953</c:v>
                </c:pt>
                <c:pt idx="135">
                  <c:v>954</c:v>
                </c:pt>
                <c:pt idx="136">
                  <c:v>955</c:v>
                </c:pt>
                <c:pt idx="137">
                  <c:v>956</c:v>
                </c:pt>
                <c:pt idx="138">
                  <c:v>957</c:v>
                </c:pt>
                <c:pt idx="139">
                  <c:v>958</c:v>
                </c:pt>
                <c:pt idx="140">
                  <c:v>959</c:v>
                </c:pt>
                <c:pt idx="141">
                  <c:v>960</c:v>
                </c:pt>
                <c:pt idx="142">
                  <c:v>961</c:v>
                </c:pt>
                <c:pt idx="143">
                  <c:v>962</c:v>
                </c:pt>
                <c:pt idx="144">
                  <c:v>963</c:v>
                </c:pt>
                <c:pt idx="145">
                  <c:v>964</c:v>
                </c:pt>
                <c:pt idx="146">
                  <c:v>965</c:v>
                </c:pt>
                <c:pt idx="147">
                  <c:v>966</c:v>
                </c:pt>
                <c:pt idx="148">
                  <c:v>967</c:v>
                </c:pt>
                <c:pt idx="149">
                  <c:v>968</c:v>
                </c:pt>
                <c:pt idx="150">
                  <c:v>969</c:v>
                </c:pt>
                <c:pt idx="151">
                  <c:v>970</c:v>
                </c:pt>
                <c:pt idx="152">
                  <c:v>971</c:v>
                </c:pt>
                <c:pt idx="153">
                  <c:v>972</c:v>
                </c:pt>
                <c:pt idx="154">
                  <c:v>973</c:v>
                </c:pt>
                <c:pt idx="155">
                  <c:v>974</c:v>
                </c:pt>
                <c:pt idx="156">
                  <c:v>975</c:v>
                </c:pt>
                <c:pt idx="157">
                  <c:v>976</c:v>
                </c:pt>
                <c:pt idx="158">
                  <c:v>977</c:v>
                </c:pt>
                <c:pt idx="159">
                  <c:v>978</c:v>
                </c:pt>
                <c:pt idx="160">
                  <c:v>979</c:v>
                </c:pt>
                <c:pt idx="161">
                  <c:v>980</c:v>
                </c:pt>
                <c:pt idx="162">
                  <c:v>981</c:v>
                </c:pt>
                <c:pt idx="163">
                  <c:v>982</c:v>
                </c:pt>
                <c:pt idx="164">
                  <c:v>983</c:v>
                </c:pt>
                <c:pt idx="165">
                  <c:v>984</c:v>
                </c:pt>
                <c:pt idx="166">
                  <c:v>985</c:v>
                </c:pt>
                <c:pt idx="167">
                  <c:v>986</c:v>
                </c:pt>
                <c:pt idx="168">
                  <c:v>987</c:v>
                </c:pt>
                <c:pt idx="169">
                  <c:v>988</c:v>
                </c:pt>
                <c:pt idx="170">
                  <c:v>989</c:v>
                </c:pt>
                <c:pt idx="171">
                  <c:v>990</c:v>
                </c:pt>
                <c:pt idx="172">
                  <c:v>991</c:v>
                </c:pt>
                <c:pt idx="173">
                  <c:v>992</c:v>
                </c:pt>
                <c:pt idx="174">
                  <c:v>993</c:v>
                </c:pt>
                <c:pt idx="175">
                  <c:v>994</c:v>
                </c:pt>
                <c:pt idx="176">
                  <c:v>995</c:v>
                </c:pt>
                <c:pt idx="177">
                  <c:v>996</c:v>
                </c:pt>
                <c:pt idx="178">
                  <c:v>997</c:v>
                </c:pt>
                <c:pt idx="179">
                  <c:v>998</c:v>
                </c:pt>
                <c:pt idx="180">
                  <c:v>999</c:v>
                </c:pt>
                <c:pt idx="181">
                  <c:v>1000</c:v>
                </c:pt>
                <c:pt idx="182">
                  <c:v>1001</c:v>
                </c:pt>
                <c:pt idx="183">
                  <c:v>1002</c:v>
                </c:pt>
                <c:pt idx="184">
                  <c:v>1003</c:v>
                </c:pt>
                <c:pt idx="185">
                  <c:v>1004</c:v>
                </c:pt>
                <c:pt idx="186">
                  <c:v>1005</c:v>
                </c:pt>
                <c:pt idx="187">
                  <c:v>1006</c:v>
                </c:pt>
                <c:pt idx="188">
                  <c:v>1007</c:v>
                </c:pt>
                <c:pt idx="189">
                  <c:v>1008</c:v>
                </c:pt>
                <c:pt idx="190">
                  <c:v>1009</c:v>
                </c:pt>
                <c:pt idx="191">
                  <c:v>1010</c:v>
                </c:pt>
                <c:pt idx="192">
                  <c:v>1011</c:v>
                </c:pt>
                <c:pt idx="193">
                  <c:v>1012</c:v>
                </c:pt>
                <c:pt idx="194">
                  <c:v>1013</c:v>
                </c:pt>
                <c:pt idx="195">
                  <c:v>1014</c:v>
                </c:pt>
                <c:pt idx="196">
                  <c:v>1015</c:v>
                </c:pt>
                <c:pt idx="197">
                  <c:v>1016</c:v>
                </c:pt>
                <c:pt idx="198">
                  <c:v>1017</c:v>
                </c:pt>
                <c:pt idx="199">
                  <c:v>1018</c:v>
                </c:pt>
                <c:pt idx="200">
                  <c:v>1019</c:v>
                </c:pt>
                <c:pt idx="201">
                  <c:v>1020</c:v>
                </c:pt>
                <c:pt idx="202">
                  <c:v>1021</c:v>
                </c:pt>
                <c:pt idx="203">
                  <c:v>1022</c:v>
                </c:pt>
                <c:pt idx="204">
                  <c:v>1023</c:v>
                </c:pt>
                <c:pt idx="205">
                  <c:v>1024</c:v>
                </c:pt>
                <c:pt idx="206">
                  <c:v>1025</c:v>
                </c:pt>
                <c:pt idx="207">
                  <c:v>1026</c:v>
                </c:pt>
                <c:pt idx="208">
                  <c:v>1027</c:v>
                </c:pt>
                <c:pt idx="209">
                  <c:v>1028</c:v>
                </c:pt>
                <c:pt idx="210">
                  <c:v>1029</c:v>
                </c:pt>
                <c:pt idx="211">
                  <c:v>1030</c:v>
                </c:pt>
                <c:pt idx="212">
                  <c:v>1031</c:v>
                </c:pt>
                <c:pt idx="213">
                  <c:v>1032</c:v>
                </c:pt>
                <c:pt idx="214">
                  <c:v>1033</c:v>
                </c:pt>
                <c:pt idx="215">
                  <c:v>1034</c:v>
                </c:pt>
                <c:pt idx="216">
                  <c:v>1035</c:v>
                </c:pt>
                <c:pt idx="217">
                  <c:v>1036</c:v>
                </c:pt>
                <c:pt idx="218">
                  <c:v>1037</c:v>
                </c:pt>
                <c:pt idx="219">
                  <c:v>1038</c:v>
                </c:pt>
                <c:pt idx="220">
                  <c:v>1039</c:v>
                </c:pt>
                <c:pt idx="221">
                  <c:v>1040</c:v>
                </c:pt>
                <c:pt idx="222">
                  <c:v>1041</c:v>
                </c:pt>
                <c:pt idx="223">
                  <c:v>1042</c:v>
                </c:pt>
                <c:pt idx="224">
                  <c:v>1043</c:v>
                </c:pt>
                <c:pt idx="225">
                  <c:v>1044</c:v>
                </c:pt>
                <c:pt idx="226">
                  <c:v>1045</c:v>
                </c:pt>
                <c:pt idx="227">
                  <c:v>1046</c:v>
                </c:pt>
                <c:pt idx="228">
                  <c:v>1047</c:v>
                </c:pt>
                <c:pt idx="229">
                  <c:v>1048</c:v>
                </c:pt>
                <c:pt idx="230">
                  <c:v>1049</c:v>
                </c:pt>
                <c:pt idx="231">
                  <c:v>1050</c:v>
                </c:pt>
                <c:pt idx="232">
                  <c:v>1051</c:v>
                </c:pt>
                <c:pt idx="233">
                  <c:v>1052</c:v>
                </c:pt>
                <c:pt idx="234">
                  <c:v>1053</c:v>
                </c:pt>
                <c:pt idx="235">
                  <c:v>1054</c:v>
                </c:pt>
                <c:pt idx="236">
                  <c:v>1055</c:v>
                </c:pt>
                <c:pt idx="237">
                  <c:v>1056</c:v>
                </c:pt>
                <c:pt idx="238">
                  <c:v>1057</c:v>
                </c:pt>
                <c:pt idx="239">
                  <c:v>1058</c:v>
                </c:pt>
                <c:pt idx="240">
                  <c:v>1059</c:v>
                </c:pt>
                <c:pt idx="241">
                  <c:v>1060</c:v>
                </c:pt>
                <c:pt idx="242">
                  <c:v>1061</c:v>
                </c:pt>
                <c:pt idx="243">
                  <c:v>1062</c:v>
                </c:pt>
                <c:pt idx="244">
                  <c:v>1063</c:v>
                </c:pt>
                <c:pt idx="245">
                  <c:v>1064</c:v>
                </c:pt>
                <c:pt idx="246">
                  <c:v>1065</c:v>
                </c:pt>
                <c:pt idx="247">
                  <c:v>1066</c:v>
                </c:pt>
                <c:pt idx="248">
                  <c:v>1067</c:v>
                </c:pt>
                <c:pt idx="249">
                  <c:v>1068</c:v>
                </c:pt>
                <c:pt idx="250">
                  <c:v>1069</c:v>
                </c:pt>
                <c:pt idx="251">
                  <c:v>1070</c:v>
                </c:pt>
                <c:pt idx="252">
                  <c:v>1071</c:v>
                </c:pt>
                <c:pt idx="253">
                  <c:v>1072</c:v>
                </c:pt>
                <c:pt idx="254">
                  <c:v>1073</c:v>
                </c:pt>
                <c:pt idx="255">
                  <c:v>1074</c:v>
                </c:pt>
                <c:pt idx="256">
                  <c:v>1075</c:v>
                </c:pt>
                <c:pt idx="257">
                  <c:v>1076</c:v>
                </c:pt>
                <c:pt idx="258">
                  <c:v>1077</c:v>
                </c:pt>
                <c:pt idx="259">
                  <c:v>1078</c:v>
                </c:pt>
              </c:numCache>
            </c:numRef>
          </c:xVal>
          <c:yVal>
            <c:numRef>
              <c:f>Graph!$B$821:$B$1078</c:f>
              <c:numCache>
                <c:formatCode>General</c:formatCode>
                <c:ptCount val="258"/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4C-416E-BFBE-EBDBA32557EA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Graph!$A$820:$A$1079</c:f>
              <c:numCache>
                <c:formatCode>General</c:formatCode>
                <c:ptCount val="260"/>
                <c:pt idx="0">
                  <c:v>819</c:v>
                </c:pt>
                <c:pt idx="1">
                  <c:v>820</c:v>
                </c:pt>
                <c:pt idx="2">
                  <c:v>821</c:v>
                </c:pt>
                <c:pt idx="3">
                  <c:v>822</c:v>
                </c:pt>
                <c:pt idx="4">
                  <c:v>823</c:v>
                </c:pt>
                <c:pt idx="5">
                  <c:v>824</c:v>
                </c:pt>
                <c:pt idx="6">
                  <c:v>825</c:v>
                </c:pt>
                <c:pt idx="7">
                  <c:v>826</c:v>
                </c:pt>
                <c:pt idx="8">
                  <c:v>827</c:v>
                </c:pt>
                <c:pt idx="9">
                  <c:v>828</c:v>
                </c:pt>
                <c:pt idx="10">
                  <c:v>829</c:v>
                </c:pt>
                <c:pt idx="11">
                  <c:v>830</c:v>
                </c:pt>
                <c:pt idx="12">
                  <c:v>831</c:v>
                </c:pt>
                <c:pt idx="13">
                  <c:v>832</c:v>
                </c:pt>
                <c:pt idx="14">
                  <c:v>833</c:v>
                </c:pt>
                <c:pt idx="15">
                  <c:v>834</c:v>
                </c:pt>
                <c:pt idx="16">
                  <c:v>835</c:v>
                </c:pt>
                <c:pt idx="17">
                  <c:v>836</c:v>
                </c:pt>
                <c:pt idx="18">
                  <c:v>837</c:v>
                </c:pt>
                <c:pt idx="19">
                  <c:v>838</c:v>
                </c:pt>
                <c:pt idx="20">
                  <c:v>839</c:v>
                </c:pt>
                <c:pt idx="21">
                  <c:v>840</c:v>
                </c:pt>
                <c:pt idx="22">
                  <c:v>841</c:v>
                </c:pt>
                <c:pt idx="23">
                  <c:v>842</c:v>
                </c:pt>
                <c:pt idx="24">
                  <c:v>843</c:v>
                </c:pt>
                <c:pt idx="25">
                  <c:v>844</c:v>
                </c:pt>
                <c:pt idx="26">
                  <c:v>845</c:v>
                </c:pt>
                <c:pt idx="27">
                  <c:v>846</c:v>
                </c:pt>
                <c:pt idx="28">
                  <c:v>847</c:v>
                </c:pt>
                <c:pt idx="29">
                  <c:v>848</c:v>
                </c:pt>
                <c:pt idx="30">
                  <c:v>849</c:v>
                </c:pt>
                <c:pt idx="31">
                  <c:v>850</c:v>
                </c:pt>
                <c:pt idx="32">
                  <c:v>851</c:v>
                </c:pt>
                <c:pt idx="33">
                  <c:v>852</c:v>
                </c:pt>
                <c:pt idx="34">
                  <c:v>853</c:v>
                </c:pt>
                <c:pt idx="35">
                  <c:v>854</c:v>
                </c:pt>
                <c:pt idx="36">
                  <c:v>855</c:v>
                </c:pt>
                <c:pt idx="37">
                  <c:v>856</c:v>
                </c:pt>
                <c:pt idx="38">
                  <c:v>857</c:v>
                </c:pt>
                <c:pt idx="39">
                  <c:v>858</c:v>
                </c:pt>
                <c:pt idx="40">
                  <c:v>859</c:v>
                </c:pt>
                <c:pt idx="41">
                  <c:v>860</c:v>
                </c:pt>
                <c:pt idx="42">
                  <c:v>861</c:v>
                </c:pt>
                <c:pt idx="43">
                  <c:v>862</c:v>
                </c:pt>
                <c:pt idx="44">
                  <c:v>863</c:v>
                </c:pt>
                <c:pt idx="45">
                  <c:v>864</c:v>
                </c:pt>
                <c:pt idx="46">
                  <c:v>865</c:v>
                </c:pt>
                <c:pt idx="47">
                  <c:v>866</c:v>
                </c:pt>
                <c:pt idx="48">
                  <c:v>867</c:v>
                </c:pt>
                <c:pt idx="49">
                  <c:v>868</c:v>
                </c:pt>
                <c:pt idx="50">
                  <c:v>869</c:v>
                </c:pt>
                <c:pt idx="51">
                  <c:v>870</c:v>
                </c:pt>
                <c:pt idx="52">
                  <c:v>871</c:v>
                </c:pt>
                <c:pt idx="53">
                  <c:v>872</c:v>
                </c:pt>
                <c:pt idx="54">
                  <c:v>873</c:v>
                </c:pt>
                <c:pt idx="55">
                  <c:v>874</c:v>
                </c:pt>
                <c:pt idx="56">
                  <c:v>875</c:v>
                </c:pt>
                <c:pt idx="57">
                  <c:v>876</c:v>
                </c:pt>
                <c:pt idx="58">
                  <c:v>877</c:v>
                </c:pt>
                <c:pt idx="59">
                  <c:v>878</c:v>
                </c:pt>
                <c:pt idx="60">
                  <c:v>879</c:v>
                </c:pt>
                <c:pt idx="61">
                  <c:v>880</c:v>
                </c:pt>
                <c:pt idx="62">
                  <c:v>881</c:v>
                </c:pt>
                <c:pt idx="63">
                  <c:v>882</c:v>
                </c:pt>
                <c:pt idx="64">
                  <c:v>883</c:v>
                </c:pt>
                <c:pt idx="65">
                  <c:v>884</c:v>
                </c:pt>
                <c:pt idx="66">
                  <c:v>885</c:v>
                </c:pt>
                <c:pt idx="67">
                  <c:v>886</c:v>
                </c:pt>
                <c:pt idx="68">
                  <c:v>887</c:v>
                </c:pt>
                <c:pt idx="69">
                  <c:v>888</c:v>
                </c:pt>
                <c:pt idx="70">
                  <c:v>889</c:v>
                </c:pt>
                <c:pt idx="71">
                  <c:v>890</c:v>
                </c:pt>
                <c:pt idx="72">
                  <c:v>891</c:v>
                </c:pt>
                <c:pt idx="73">
                  <c:v>892</c:v>
                </c:pt>
                <c:pt idx="74">
                  <c:v>893</c:v>
                </c:pt>
                <c:pt idx="75">
                  <c:v>894</c:v>
                </c:pt>
                <c:pt idx="76">
                  <c:v>895</c:v>
                </c:pt>
                <c:pt idx="77">
                  <c:v>896</c:v>
                </c:pt>
                <c:pt idx="78">
                  <c:v>897</c:v>
                </c:pt>
                <c:pt idx="79">
                  <c:v>898</c:v>
                </c:pt>
                <c:pt idx="80">
                  <c:v>899</c:v>
                </c:pt>
                <c:pt idx="81">
                  <c:v>900</c:v>
                </c:pt>
                <c:pt idx="82">
                  <c:v>901</c:v>
                </c:pt>
                <c:pt idx="83">
                  <c:v>902</c:v>
                </c:pt>
                <c:pt idx="84">
                  <c:v>903</c:v>
                </c:pt>
                <c:pt idx="85">
                  <c:v>904</c:v>
                </c:pt>
                <c:pt idx="86">
                  <c:v>905</c:v>
                </c:pt>
                <c:pt idx="87">
                  <c:v>906</c:v>
                </c:pt>
                <c:pt idx="88">
                  <c:v>907</c:v>
                </c:pt>
                <c:pt idx="89">
                  <c:v>908</c:v>
                </c:pt>
                <c:pt idx="90">
                  <c:v>909</c:v>
                </c:pt>
                <c:pt idx="91">
                  <c:v>910</c:v>
                </c:pt>
                <c:pt idx="92">
                  <c:v>911</c:v>
                </c:pt>
                <c:pt idx="93">
                  <c:v>912</c:v>
                </c:pt>
                <c:pt idx="94">
                  <c:v>913</c:v>
                </c:pt>
                <c:pt idx="95">
                  <c:v>914</c:v>
                </c:pt>
                <c:pt idx="96">
                  <c:v>915</c:v>
                </c:pt>
                <c:pt idx="97">
                  <c:v>916</c:v>
                </c:pt>
                <c:pt idx="98">
                  <c:v>917</c:v>
                </c:pt>
                <c:pt idx="99">
                  <c:v>918</c:v>
                </c:pt>
                <c:pt idx="100">
                  <c:v>919</c:v>
                </c:pt>
                <c:pt idx="101">
                  <c:v>920</c:v>
                </c:pt>
                <c:pt idx="102">
                  <c:v>921</c:v>
                </c:pt>
                <c:pt idx="103">
                  <c:v>922</c:v>
                </c:pt>
                <c:pt idx="104">
                  <c:v>923</c:v>
                </c:pt>
                <c:pt idx="105">
                  <c:v>924</c:v>
                </c:pt>
                <c:pt idx="106">
                  <c:v>925</c:v>
                </c:pt>
                <c:pt idx="107">
                  <c:v>926</c:v>
                </c:pt>
                <c:pt idx="108">
                  <c:v>927</c:v>
                </c:pt>
                <c:pt idx="109">
                  <c:v>928</c:v>
                </c:pt>
                <c:pt idx="110">
                  <c:v>929</c:v>
                </c:pt>
                <c:pt idx="111">
                  <c:v>930</c:v>
                </c:pt>
                <c:pt idx="112">
                  <c:v>931</c:v>
                </c:pt>
                <c:pt idx="113">
                  <c:v>932</c:v>
                </c:pt>
                <c:pt idx="114">
                  <c:v>933</c:v>
                </c:pt>
                <c:pt idx="115">
                  <c:v>934</c:v>
                </c:pt>
                <c:pt idx="116">
                  <c:v>935</c:v>
                </c:pt>
                <c:pt idx="117">
                  <c:v>936</c:v>
                </c:pt>
                <c:pt idx="118">
                  <c:v>937</c:v>
                </c:pt>
                <c:pt idx="119">
                  <c:v>938</c:v>
                </c:pt>
                <c:pt idx="120">
                  <c:v>939</c:v>
                </c:pt>
                <c:pt idx="121">
                  <c:v>940</c:v>
                </c:pt>
                <c:pt idx="122">
                  <c:v>941</c:v>
                </c:pt>
                <c:pt idx="123">
                  <c:v>942</c:v>
                </c:pt>
                <c:pt idx="124">
                  <c:v>943</c:v>
                </c:pt>
                <c:pt idx="125">
                  <c:v>944</c:v>
                </c:pt>
                <c:pt idx="126">
                  <c:v>945</c:v>
                </c:pt>
                <c:pt idx="127">
                  <c:v>946</c:v>
                </c:pt>
                <c:pt idx="128">
                  <c:v>947</c:v>
                </c:pt>
                <c:pt idx="129">
                  <c:v>948</c:v>
                </c:pt>
                <c:pt idx="130">
                  <c:v>949</c:v>
                </c:pt>
                <c:pt idx="131">
                  <c:v>950</c:v>
                </c:pt>
                <c:pt idx="132">
                  <c:v>951</c:v>
                </c:pt>
                <c:pt idx="133">
                  <c:v>952</c:v>
                </c:pt>
                <c:pt idx="134">
                  <c:v>953</c:v>
                </c:pt>
                <c:pt idx="135">
                  <c:v>954</c:v>
                </c:pt>
                <c:pt idx="136">
                  <c:v>955</c:v>
                </c:pt>
                <c:pt idx="137">
                  <c:v>956</c:v>
                </c:pt>
                <c:pt idx="138">
                  <c:v>957</c:v>
                </c:pt>
                <c:pt idx="139">
                  <c:v>958</c:v>
                </c:pt>
                <c:pt idx="140">
                  <c:v>959</c:v>
                </c:pt>
                <c:pt idx="141">
                  <c:v>960</c:v>
                </c:pt>
                <c:pt idx="142">
                  <c:v>961</c:v>
                </c:pt>
                <c:pt idx="143">
                  <c:v>962</c:v>
                </c:pt>
                <c:pt idx="144">
                  <c:v>963</c:v>
                </c:pt>
                <c:pt idx="145">
                  <c:v>964</c:v>
                </c:pt>
                <c:pt idx="146">
                  <c:v>965</c:v>
                </c:pt>
                <c:pt idx="147">
                  <c:v>966</c:v>
                </c:pt>
                <c:pt idx="148">
                  <c:v>967</c:v>
                </c:pt>
                <c:pt idx="149">
                  <c:v>968</c:v>
                </c:pt>
                <c:pt idx="150">
                  <c:v>969</c:v>
                </c:pt>
                <c:pt idx="151">
                  <c:v>970</c:v>
                </c:pt>
                <c:pt idx="152">
                  <c:v>971</c:v>
                </c:pt>
                <c:pt idx="153">
                  <c:v>972</c:v>
                </c:pt>
                <c:pt idx="154">
                  <c:v>973</c:v>
                </c:pt>
                <c:pt idx="155">
                  <c:v>974</c:v>
                </c:pt>
                <c:pt idx="156">
                  <c:v>975</c:v>
                </c:pt>
                <c:pt idx="157">
                  <c:v>976</c:v>
                </c:pt>
                <c:pt idx="158">
                  <c:v>977</c:v>
                </c:pt>
                <c:pt idx="159">
                  <c:v>978</c:v>
                </c:pt>
                <c:pt idx="160">
                  <c:v>979</c:v>
                </c:pt>
                <c:pt idx="161">
                  <c:v>980</c:v>
                </c:pt>
                <c:pt idx="162">
                  <c:v>981</c:v>
                </c:pt>
                <c:pt idx="163">
                  <c:v>982</c:v>
                </c:pt>
                <c:pt idx="164">
                  <c:v>983</c:v>
                </c:pt>
                <c:pt idx="165">
                  <c:v>984</c:v>
                </c:pt>
                <c:pt idx="166">
                  <c:v>985</c:v>
                </c:pt>
                <c:pt idx="167">
                  <c:v>986</c:v>
                </c:pt>
                <c:pt idx="168">
                  <c:v>987</c:v>
                </c:pt>
                <c:pt idx="169">
                  <c:v>988</c:v>
                </c:pt>
                <c:pt idx="170">
                  <c:v>989</c:v>
                </c:pt>
                <c:pt idx="171">
                  <c:v>990</c:v>
                </c:pt>
                <c:pt idx="172">
                  <c:v>991</c:v>
                </c:pt>
                <c:pt idx="173">
                  <c:v>992</c:v>
                </c:pt>
                <c:pt idx="174">
                  <c:v>993</c:v>
                </c:pt>
                <c:pt idx="175">
                  <c:v>994</c:v>
                </c:pt>
                <c:pt idx="176">
                  <c:v>995</c:v>
                </c:pt>
                <c:pt idx="177">
                  <c:v>996</c:v>
                </c:pt>
                <c:pt idx="178">
                  <c:v>997</c:v>
                </c:pt>
                <c:pt idx="179">
                  <c:v>998</c:v>
                </c:pt>
                <c:pt idx="180">
                  <c:v>999</c:v>
                </c:pt>
                <c:pt idx="181">
                  <c:v>1000</c:v>
                </c:pt>
                <c:pt idx="182">
                  <c:v>1001</c:v>
                </c:pt>
                <c:pt idx="183">
                  <c:v>1002</c:v>
                </c:pt>
                <c:pt idx="184">
                  <c:v>1003</c:v>
                </c:pt>
                <c:pt idx="185">
                  <c:v>1004</c:v>
                </c:pt>
                <c:pt idx="186">
                  <c:v>1005</c:v>
                </c:pt>
                <c:pt idx="187">
                  <c:v>1006</c:v>
                </c:pt>
                <c:pt idx="188">
                  <c:v>1007</c:v>
                </c:pt>
                <c:pt idx="189">
                  <c:v>1008</c:v>
                </c:pt>
                <c:pt idx="190">
                  <c:v>1009</c:v>
                </c:pt>
                <c:pt idx="191">
                  <c:v>1010</c:v>
                </c:pt>
                <c:pt idx="192">
                  <c:v>1011</c:v>
                </c:pt>
                <c:pt idx="193">
                  <c:v>1012</c:v>
                </c:pt>
                <c:pt idx="194">
                  <c:v>1013</c:v>
                </c:pt>
                <c:pt idx="195">
                  <c:v>1014</c:v>
                </c:pt>
                <c:pt idx="196">
                  <c:v>1015</c:v>
                </c:pt>
                <c:pt idx="197">
                  <c:v>1016</c:v>
                </c:pt>
                <c:pt idx="198">
                  <c:v>1017</c:v>
                </c:pt>
                <c:pt idx="199">
                  <c:v>1018</c:v>
                </c:pt>
                <c:pt idx="200">
                  <c:v>1019</c:v>
                </c:pt>
                <c:pt idx="201">
                  <c:v>1020</c:v>
                </c:pt>
                <c:pt idx="202">
                  <c:v>1021</c:v>
                </c:pt>
                <c:pt idx="203">
                  <c:v>1022</c:v>
                </c:pt>
                <c:pt idx="204">
                  <c:v>1023</c:v>
                </c:pt>
                <c:pt idx="205">
                  <c:v>1024</c:v>
                </c:pt>
                <c:pt idx="206">
                  <c:v>1025</c:v>
                </c:pt>
                <c:pt idx="207">
                  <c:v>1026</c:v>
                </c:pt>
                <c:pt idx="208">
                  <c:v>1027</c:v>
                </c:pt>
                <c:pt idx="209">
                  <c:v>1028</c:v>
                </c:pt>
                <c:pt idx="210">
                  <c:v>1029</c:v>
                </c:pt>
                <c:pt idx="211">
                  <c:v>1030</c:v>
                </c:pt>
                <c:pt idx="212">
                  <c:v>1031</c:v>
                </c:pt>
                <c:pt idx="213">
                  <c:v>1032</c:v>
                </c:pt>
                <c:pt idx="214">
                  <c:v>1033</c:v>
                </c:pt>
                <c:pt idx="215">
                  <c:v>1034</c:v>
                </c:pt>
                <c:pt idx="216">
                  <c:v>1035</c:v>
                </c:pt>
                <c:pt idx="217">
                  <c:v>1036</c:v>
                </c:pt>
                <c:pt idx="218">
                  <c:v>1037</c:v>
                </c:pt>
                <c:pt idx="219">
                  <c:v>1038</c:v>
                </c:pt>
                <c:pt idx="220">
                  <c:v>1039</c:v>
                </c:pt>
                <c:pt idx="221">
                  <c:v>1040</c:v>
                </c:pt>
                <c:pt idx="222">
                  <c:v>1041</c:v>
                </c:pt>
                <c:pt idx="223">
                  <c:v>1042</c:v>
                </c:pt>
                <c:pt idx="224">
                  <c:v>1043</c:v>
                </c:pt>
                <c:pt idx="225">
                  <c:v>1044</c:v>
                </c:pt>
                <c:pt idx="226">
                  <c:v>1045</c:v>
                </c:pt>
                <c:pt idx="227">
                  <c:v>1046</c:v>
                </c:pt>
                <c:pt idx="228">
                  <c:v>1047</c:v>
                </c:pt>
                <c:pt idx="229">
                  <c:v>1048</c:v>
                </c:pt>
                <c:pt idx="230">
                  <c:v>1049</c:v>
                </c:pt>
                <c:pt idx="231">
                  <c:v>1050</c:v>
                </c:pt>
                <c:pt idx="232">
                  <c:v>1051</c:v>
                </c:pt>
                <c:pt idx="233">
                  <c:v>1052</c:v>
                </c:pt>
                <c:pt idx="234">
                  <c:v>1053</c:v>
                </c:pt>
                <c:pt idx="235">
                  <c:v>1054</c:v>
                </c:pt>
                <c:pt idx="236">
                  <c:v>1055</c:v>
                </c:pt>
                <c:pt idx="237">
                  <c:v>1056</c:v>
                </c:pt>
                <c:pt idx="238">
                  <c:v>1057</c:v>
                </c:pt>
                <c:pt idx="239">
                  <c:v>1058</c:v>
                </c:pt>
                <c:pt idx="240">
                  <c:v>1059</c:v>
                </c:pt>
                <c:pt idx="241">
                  <c:v>1060</c:v>
                </c:pt>
                <c:pt idx="242">
                  <c:v>1061</c:v>
                </c:pt>
                <c:pt idx="243">
                  <c:v>1062</c:v>
                </c:pt>
                <c:pt idx="244">
                  <c:v>1063</c:v>
                </c:pt>
                <c:pt idx="245">
                  <c:v>1064</c:v>
                </c:pt>
                <c:pt idx="246">
                  <c:v>1065</c:v>
                </c:pt>
                <c:pt idx="247">
                  <c:v>1066</c:v>
                </c:pt>
                <c:pt idx="248">
                  <c:v>1067</c:v>
                </c:pt>
                <c:pt idx="249">
                  <c:v>1068</c:v>
                </c:pt>
                <c:pt idx="250">
                  <c:v>1069</c:v>
                </c:pt>
                <c:pt idx="251">
                  <c:v>1070</c:v>
                </c:pt>
                <c:pt idx="252">
                  <c:v>1071</c:v>
                </c:pt>
                <c:pt idx="253">
                  <c:v>1072</c:v>
                </c:pt>
                <c:pt idx="254">
                  <c:v>1073</c:v>
                </c:pt>
                <c:pt idx="255">
                  <c:v>1074</c:v>
                </c:pt>
                <c:pt idx="256">
                  <c:v>1075</c:v>
                </c:pt>
                <c:pt idx="257">
                  <c:v>1076</c:v>
                </c:pt>
                <c:pt idx="258">
                  <c:v>1077</c:v>
                </c:pt>
                <c:pt idx="259">
                  <c:v>1078</c:v>
                </c:pt>
              </c:numCache>
            </c:numRef>
          </c:xVal>
          <c:yVal>
            <c:numRef>
              <c:f>Graph!$C$821:$C$1078</c:f>
              <c:numCache>
                <c:formatCode>General</c:formatCode>
                <c:ptCount val="25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4C-416E-BFBE-EBDBA32557EA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Graph!$A$820:$A$1079</c:f>
              <c:numCache>
                <c:formatCode>General</c:formatCode>
                <c:ptCount val="260"/>
                <c:pt idx="0">
                  <c:v>819</c:v>
                </c:pt>
                <c:pt idx="1">
                  <c:v>820</c:v>
                </c:pt>
                <c:pt idx="2">
                  <c:v>821</c:v>
                </c:pt>
                <c:pt idx="3">
                  <c:v>822</c:v>
                </c:pt>
                <c:pt idx="4">
                  <c:v>823</c:v>
                </c:pt>
                <c:pt idx="5">
                  <c:v>824</c:v>
                </c:pt>
                <c:pt idx="6">
                  <c:v>825</c:v>
                </c:pt>
                <c:pt idx="7">
                  <c:v>826</c:v>
                </c:pt>
                <c:pt idx="8">
                  <c:v>827</c:v>
                </c:pt>
                <c:pt idx="9">
                  <c:v>828</c:v>
                </c:pt>
                <c:pt idx="10">
                  <c:v>829</c:v>
                </c:pt>
                <c:pt idx="11">
                  <c:v>830</c:v>
                </c:pt>
                <c:pt idx="12">
                  <c:v>831</c:v>
                </c:pt>
                <c:pt idx="13">
                  <c:v>832</c:v>
                </c:pt>
                <c:pt idx="14">
                  <c:v>833</c:v>
                </c:pt>
                <c:pt idx="15">
                  <c:v>834</c:v>
                </c:pt>
                <c:pt idx="16">
                  <c:v>835</c:v>
                </c:pt>
                <c:pt idx="17">
                  <c:v>836</c:v>
                </c:pt>
                <c:pt idx="18">
                  <c:v>837</c:v>
                </c:pt>
                <c:pt idx="19">
                  <c:v>838</c:v>
                </c:pt>
                <c:pt idx="20">
                  <c:v>839</c:v>
                </c:pt>
                <c:pt idx="21">
                  <c:v>840</c:v>
                </c:pt>
                <c:pt idx="22">
                  <c:v>841</c:v>
                </c:pt>
                <c:pt idx="23">
                  <c:v>842</c:v>
                </c:pt>
                <c:pt idx="24">
                  <c:v>843</c:v>
                </c:pt>
                <c:pt idx="25">
                  <c:v>844</c:v>
                </c:pt>
                <c:pt idx="26">
                  <c:v>845</c:v>
                </c:pt>
                <c:pt idx="27">
                  <c:v>846</c:v>
                </c:pt>
                <c:pt idx="28">
                  <c:v>847</c:v>
                </c:pt>
                <c:pt idx="29">
                  <c:v>848</c:v>
                </c:pt>
                <c:pt idx="30">
                  <c:v>849</c:v>
                </c:pt>
                <c:pt idx="31">
                  <c:v>850</c:v>
                </c:pt>
                <c:pt idx="32">
                  <c:v>851</c:v>
                </c:pt>
                <c:pt idx="33">
                  <c:v>852</c:v>
                </c:pt>
                <c:pt idx="34">
                  <c:v>853</c:v>
                </c:pt>
                <c:pt idx="35">
                  <c:v>854</c:v>
                </c:pt>
                <c:pt idx="36">
                  <c:v>855</c:v>
                </c:pt>
                <c:pt idx="37">
                  <c:v>856</c:v>
                </c:pt>
                <c:pt idx="38">
                  <c:v>857</c:v>
                </c:pt>
                <c:pt idx="39">
                  <c:v>858</c:v>
                </c:pt>
                <c:pt idx="40">
                  <c:v>859</c:v>
                </c:pt>
                <c:pt idx="41">
                  <c:v>860</c:v>
                </c:pt>
                <c:pt idx="42">
                  <c:v>861</c:v>
                </c:pt>
                <c:pt idx="43">
                  <c:v>862</c:v>
                </c:pt>
                <c:pt idx="44">
                  <c:v>863</c:v>
                </c:pt>
                <c:pt idx="45">
                  <c:v>864</c:v>
                </c:pt>
                <c:pt idx="46">
                  <c:v>865</c:v>
                </c:pt>
                <c:pt idx="47">
                  <c:v>866</c:v>
                </c:pt>
                <c:pt idx="48">
                  <c:v>867</c:v>
                </c:pt>
                <c:pt idx="49">
                  <c:v>868</c:v>
                </c:pt>
                <c:pt idx="50">
                  <c:v>869</c:v>
                </c:pt>
                <c:pt idx="51">
                  <c:v>870</c:v>
                </c:pt>
                <c:pt idx="52">
                  <c:v>871</c:v>
                </c:pt>
                <c:pt idx="53">
                  <c:v>872</c:v>
                </c:pt>
                <c:pt idx="54">
                  <c:v>873</c:v>
                </c:pt>
                <c:pt idx="55">
                  <c:v>874</c:v>
                </c:pt>
                <c:pt idx="56">
                  <c:v>875</c:v>
                </c:pt>
                <c:pt idx="57">
                  <c:v>876</c:v>
                </c:pt>
                <c:pt idx="58">
                  <c:v>877</c:v>
                </c:pt>
                <c:pt idx="59">
                  <c:v>878</c:v>
                </c:pt>
                <c:pt idx="60">
                  <c:v>879</c:v>
                </c:pt>
                <c:pt idx="61">
                  <c:v>880</c:v>
                </c:pt>
                <c:pt idx="62">
                  <c:v>881</c:v>
                </c:pt>
                <c:pt idx="63">
                  <c:v>882</c:v>
                </c:pt>
                <c:pt idx="64">
                  <c:v>883</c:v>
                </c:pt>
                <c:pt idx="65">
                  <c:v>884</c:v>
                </c:pt>
                <c:pt idx="66">
                  <c:v>885</c:v>
                </c:pt>
                <c:pt idx="67">
                  <c:v>886</c:v>
                </c:pt>
                <c:pt idx="68">
                  <c:v>887</c:v>
                </c:pt>
                <c:pt idx="69">
                  <c:v>888</c:v>
                </c:pt>
                <c:pt idx="70">
                  <c:v>889</c:v>
                </c:pt>
                <c:pt idx="71">
                  <c:v>890</c:v>
                </c:pt>
                <c:pt idx="72">
                  <c:v>891</c:v>
                </c:pt>
                <c:pt idx="73">
                  <c:v>892</c:v>
                </c:pt>
                <c:pt idx="74">
                  <c:v>893</c:v>
                </c:pt>
                <c:pt idx="75">
                  <c:v>894</c:v>
                </c:pt>
                <c:pt idx="76">
                  <c:v>895</c:v>
                </c:pt>
                <c:pt idx="77">
                  <c:v>896</c:v>
                </c:pt>
                <c:pt idx="78">
                  <c:v>897</c:v>
                </c:pt>
                <c:pt idx="79">
                  <c:v>898</c:v>
                </c:pt>
                <c:pt idx="80">
                  <c:v>899</c:v>
                </c:pt>
                <c:pt idx="81">
                  <c:v>900</c:v>
                </c:pt>
                <c:pt idx="82">
                  <c:v>901</c:v>
                </c:pt>
                <c:pt idx="83">
                  <c:v>902</c:v>
                </c:pt>
                <c:pt idx="84">
                  <c:v>903</c:v>
                </c:pt>
                <c:pt idx="85">
                  <c:v>904</c:v>
                </c:pt>
                <c:pt idx="86">
                  <c:v>905</c:v>
                </c:pt>
                <c:pt idx="87">
                  <c:v>906</c:v>
                </c:pt>
                <c:pt idx="88">
                  <c:v>907</c:v>
                </c:pt>
                <c:pt idx="89">
                  <c:v>908</c:v>
                </c:pt>
                <c:pt idx="90">
                  <c:v>909</c:v>
                </c:pt>
                <c:pt idx="91">
                  <c:v>910</c:v>
                </c:pt>
                <c:pt idx="92">
                  <c:v>911</c:v>
                </c:pt>
                <c:pt idx="93">
                  <c:v>912</c:v>
                </c:pt>
                <c:pt idx="94">
                  <c:v>913</c:v>
                </c:pt>
                <c:pt idx="95">
                  <c:v>914</c:v>
                </c:pt>
                <c:pt idx="96">
                  <c:v>915</c:v>
                </c:pt>
                <c:pt idx="97">
                  <c:v>916</c:v>
                </c:pt>
                <c:pt idx="98">
                  <c:v>917</c:v>
                </c:pt>
                <c:pt idx="99">
                  <c:v>918</c:v>
                </c:pt>
                <c:pt idx="100">
                  <c:v>919</c:v>
                </c:pt>
                <c:pt idx="101">
                  <c:v>920</c:v>
                </c:pt>
                <c:pt idx="102">
                  <c:v>921</c:v>
                </c:pt>
                <c:pt idx="103">
                  <c:v>922</c:v>
                </c:pt>
                <c:pt idx="104">
                  <c:v>923</c:v>
                </c:pt>
                <c:pt idx="105">
                  <c:v>924</c:v>
                </c:pt>
                <c:pt idx="106">
                  <c:v>925</c:v>
                </c:pt>
                <c:pt idx="107">
                  <c:v>926</c:v>
                </c:pt>
                <c:pt idx="108">
                  <c:v>927</c:v>
                </c:pt>
                <c:pt idx="109">
                  <c:v>928</c:v>
                </c:pt>
                <c:pt idx="110">
                  <c:v>929</c:v>
                </c:pt>
                <c:pt idx="111">
                  <c:v>930</c:v>
                </c:pt>
                <c:pt idx="112">
                  <c:v>931</c:v>
                </c:pt>
                <c:pt idx="113">
                  <c:v>932</c:v>
                </c:pt>
                <c:pt idx="114">
                  <c:v>933</c:v>
                </c:pt>
                <c:pt idx="115">
                  <c:v>934</c:v>
                </c:pt>
                <c:pt idx="116">
                  <c:v>935</c:v>
                </c:pt>
                <c:pt idx="117">
                  <c:v>936</c:v>
                </c:pt>
                <c:pt idx="118">
                  <c:v>937</c:v>
                </c:pt>
                <c:pt idx="119">
                  <c:v>938</c:v>
                </c:pt>
                <c:pt idx="120">
                  <c:v>939</c:v>
                </c:pt>
                <c:pt idx="121">
                  <c:v>940</c:v>
                </c:pt>
                <c:pt idx="122">
                  <c:v>941</c:v>
                </c:pt>
                <c:pt idx="123">
                  <c:v>942</c:v>
                </c:pt>
                <c:pt idx="124">
                  <c:v>943</c:v>
                </c:pt>
                <c:pt idx="125">
                  <c:v>944</c:v>
                </c:pt>
                <c:pt idx="126">
                  <c:v>945</c:v>
                </c:pt>
                <c:pt idx="127">
                  <c:v>946</c:v>
                </c:pt>
                <c:pt idx="128">
                  <c:v>947</c:v>
                </c:pt>
                <c:pt idx="129">
                  <c:v>948</c:v>
                </c:pt>
                <c:pt idx="130">
                  <c:v>949</c:v>
                </c:pt>
                <c:pt idx="131">
                  <c:v>950</c:v>
                </c:pt>
                <c:pt idx="132">
                  <c:v>951</c:v>
                </c:pt>
                <c:pt idx="133">
                  <c:v>952</c:v>
                </c:pt>
                <c:pt idx="134">
                  <c:v>953</c:v>
                </c:pt>
                <c:pt idx="135">
                  <c:v>954</c:v>
                </c:pt>
                <c:pt idx="136">
                  <c:v>955</c:v>
                </c:pt>
                <c:pt idx="137">
                  <c:v>956</c:v>
                </c:pt>
                <c:pt idx="138">
                  <c:v>957</c:v>
                </c:pt>
                <c:pt idx="139">
                  <c:v>958</c:v>
                </c:pt>
                <c:pt idx="140">
                  <c:v>959</c:v>
                </c:pt>
                <c:pt idx="141">
                  <c:v>960</c:v>
                </c:pt>
                <c:pt idx="142">
                  <c:v>961</c:v>
                </c:pt>
                <c:pt idx="143">
                  <c:v>962</c:v>
                </c:pt>
                <c:pt idx="144">
                  <c:v>963</c:v>
                </c:pt>
                <c:pt idx="145">
                  <c:v>964</c:v>
                </c:pt>
                <c:pt idx="146">
                  <c:v>965</c:v>
                </c:pt>
                <c:pt idx="147">
                  <c:v>966</c:v>
                </c:pt>
                <c:pt idx="148">
                  <c:v>967</c:v>
                </c:pt>
                <c:pt idx="149">
                  <c:v>968</c:v>
                </c:pt>
                <c:pt idx="150">
                  <c:v>969</c:v>
                </c:pt>
                <c:pt idx="151">
                  <c:v>970</c:v>
                </c:pt>
                <c:pt idx="152">
                  <c:v>971</c:v>
                </c:pt>
                <c:pt idx="153">
                  <c:v>972</c:v>
                </c:pt>
                <c:pt idx="154">
                  <c:v>973</c:v>
                </c:pt>
                <c:pt idx="155">
                  <c:v>974</c:v>
                </c:pt>
                <c:pt idx="156">
                  <c:v>975</c:v>
                </c:pt>
                <c:pt idx="157">
                  <c:v>976</c:v>
                </c:pt>
                <c:pt idx="158">
                  <c:v>977</c:v>
                </c:pt>
                <c:pt idx="159">
                  <c:v>978</c:v>
                </c:pt>
                <c:pt idx="160">
                  <c:v>979</c:v>
                </c:pt>
                <c:pt idx="161">
                  <c:v>980</c:v>
                </c:pt>
                <c:pt idx="162">
                  <c:v>981</c:v>
                </c:pt>
                <c:pt idx="163">
                  <c:v>982</c:v>
                </c:pt>
                <c:pt idx="164">
                  <c:v>983</c:v>
                </c:pt>
                <c:pt idx="165">
                  <c:v>984</c:v>
                </c:pt>
                <c:pt idx="166">
                  <c:v>985</c:v>
                </c:pt>
                <c:pt idx="167">
                  <c:v>986</c:v>
                </c:pt>
                <c:pt idx="168">
                  <c:v>987</c:v>
                </c:pt>
                <c:pt idx="169">
                  <c:v>988</c:v>
                </c:pt>
                <c:pt idx="170">
                  <c:v>989</c:v>
                </c:pt>
                <c:pt idx="171">
                  <c:v>990</c:v>
                </c:pt>
                <c:pt idx="172">
                  <c:v>991</c:v>
                </c:pt>
                <c:pt idx="173">
                  <c:v>992</c:v>
                </c:pt>
                <c:pt idx="174">
                  <c:v>993</c:v>
                </c:pt>
                <c:pt idx="175">
                  <c:v>994</c:v>
                </c:pt>
                <c:pt idx="176">
                  <c:v>995</c:v>
                </c:pt>
                <c:pt idx="177">
                  <c:v>996</c:v>
                </c:pt>
                <c:pt idx="178">
                  <c:v>997</c:v>
                </c:pt>
                <c:pt idx="179">
                  <c:v>998</c:v>
                </c:pt>
                <c:pt idx="180">
                  <c:v>999</c:v>
                </c:pt>
                <c:pt idx="181">
                  <c:v>1000</c:v>
                </c:pt>
                <c:pt idx="182">
                  <c:v>1001</c:v>
                </c:pt>
                <c:pt idx="183">
                  <c:v>1002</c:v>
                </c:pt>
                <c:pt idx="184">
                  <c:v>1003</c:v>
                </c:pt>
                <c:pt idx="185">
                  <c:v>1004</c:v>
                </c:pt>
                <c:pt idx="186">
                  <c:v>1005</c:v>
                </c:pt>
                <c:pt idx="187">
                  <c:v>1006</c:v>
                </c:pt>
                <c:pt idx="188">
                  <c:v>1007</c:v>
                </c:pt>
                <c:pt idx="189">
                  <c:v>1008</c:v>
                </c:pt>
                <c:pt idx="190">
                  <c:v>1009</c:v>
                </c:pt>
                <c:pt idx="191">
                  <c:v>1010</c:v>
                </c:pt>
                <c:pt idx="192">
                  <c:v>1011</c:v>
                </c:pt>
                <c:pt idx="193">
                  <c:v>1012</c:v>
                </c:pt>
                <c:pt idx="194">
                  <c:v>1013</c:v>
                </c:pt>
                <c:pt idx="195">
                  <c:v>1014</c:v>
                </c:pt>
                <c:pt idx="196">
                  <c:v>1015</c:v>
                </c:pt>
                <c:pt idx="197">
                  <c:v>1016</c:v>
                </c:pt>
                <c:pt idx="198">
                  <c:v>1017</c:v>
                </c:pt>
                <c:pt idx="199">
                  <c:v>1018</c:v>
                </c:pt>
                <c:pt idx="200">
                  <c:v>1019</c:v>
                </c:pt>
                <c:pt idx="201">
                  <c:v>1020</c:v>
                </c:pt>
                <c:pt idx="202">
                  <c:v>1021</c:v>
                </c:pt>
                <c:pt idx="203">
                  <c:v>1022</c:v>
                </c:pt>
                <c:pt idx="204">
                  <c:v>1023</c:v>
                </c:pt>
                <c:pt idx="205">
                  <c:v>1024</c:v>
                </c:pt>
                <c:pt idx="206">
                  <c:v>1025</c:v>
                </c:pt>
                <c:pt idx="207">
                  <c:v>1026</c:v>
                </c:pt>
                <c:pt idx="208">
                  <c:v>1027</c:v>
                </c:pt>
                <c:pt idx="209">
                  <c:v>1028</c:v>
                </c:pt>
                <c:pt idx="210">
                  <c:v>1029</c:v>
                </c:pt>
                <c:pt idx="211">
                  <c:v>1030</c:v>
                </c:pt>
                <c:pt idx="212">
                  <c:v>1031</c:v>
                </c:pt>
                <c:pt idx="213">
                  <c:v>1032</c:v>
                </c:pt>
                <c:pt idx="214">
                  <c:v>1033</c:v>
                </c:pt>
                <c:pt idx="215">
                  <c:v>1034</c:v>
                </c:pt>
                <c:pt idx="216">
                  <c:v>1035</c:v>
                </c:pt>
                <c:pt idx="217">
                  <c:v>1036</c:v>
                </c:pt>
                <c:pt idx="218">
                  <c:v>1037</c:v>
                </c:pt>
                <c:pt idx="219">
                  <c:v>1038</c:v>
                </c:pt>
                <c:pt idx="220">
                  <c:v>1039</c:v>
                </c:pt>
                <c:pt idx="221">
                  <c:v>1040</c:v>
                </c:pt>
                <c:pt idx="222">
                  <c:v>1041</c:v>
                </c:pt>
                <c:pt idx="223">
                  <c:v>1042</c:v>
                </c:pt>
                <c:pt idx="224">
                  <c:v>1043</c:v>
                </c:pt>
                <c:pt idx="225">
                  <c:v>1044</c:v>
                </c:pt>
                <c:pt idx="226">
                  <c:v>1045</c:v>
                </c:pt>
                <c:pt idx="227">
                  <c:v>1046</c:v>
                </c:pt>
                <c:pt idx="228">
                  <c:v>1047</c:v>
                </c:pt>
                <c:pt idx="229">
                  <c:v>1048</c:v>
                </c:pt>
                <c:pt idx="230">
                  <c:v>1049</c:v>
                </c:pt>
                <c:pt idx="231">
                  <c:v>1050</c:v>
                </c:pt>
                <c:pt idx="232">
                  <c:v>1051</c:v>
                </c:pt>
                <c:pt idx="233">
                  <c:v>1052</c:v>
                </c:pt>
                <c:pt idx="234">
                  <c:v>1053</c:v>
                </c:pt>
                <c:pt idx="235">
                  <c:v>1054</c:v>
                </c:pt>
                <c:pt idx="236">
                  <c:v>1055</c:v>
                </c:pt>
                <c:pt idx="237">
                  <c:v>1056</c:v>
                </c:pt>
                <c:pt idx="238">
                  <c:v>1057</c:v>
                </c:pt>
                <c:pt idx="239">
                  <c:v>1058</c:v>
                </c:pt>
                <c:pt idx="240">
                  <c:v>1059</c:v>
                </c:pt>
                <c:pt idx="241">
                  <c:v>1060</c:v>
                </c:pt>
                <c:pt idx="242">
                  <c:v>1061</c:v>
                </c:pt>
                <c:pt idx="243">
                  <c:v>1062</c:v>
                </c:pt>
                <c:pt idx="244">
                  <c:v>1063</c:v>
                </c:pt>
                <c:pt idx="245">
                  <c:v>1064</c:v>
                </c:pt>
                <c:pt idx="246">
                  <c:v>1065</c:v>
                </c:pt>
                <c:pt idx="247">
                  <c:v>1066</c:v>
                </c:pt>
                <c:pt idx="248">
                  <c:v>1067</c:v>
                </c:pt>
                <c:pt idx="249">
                  <c:v>1068</c:v>
                </c:pt>
                <c:pt idx="250">
                  <c:v>1069</c:v>
                </c:pt>
                <c:pt idx="251">
                  <c:v>1070</c:v>
                </c:pt>
                <c:pt idx="252">
                  <c:v>1071</c:v>
                </c:pt>
                <c:pt idx="253">
                  <c:v>1072</c:v>
                </c:pt>
                <c:pt idx="254">
                  <c:v>1073</c:v>
                </c:pt>
                <c:pt idx="255">
                  <c:v>1074</c:v>
                </c:pt>
                <c:pt idx="256">
                  <c:v>1075</c:v>
                </c:pt>
                <c:pt idx="257">
                  <c:v>1076</c:v>
                </c:pt>
                <c:pt idx="258">
                  <c:v>1077</c:v>
                </c:pt>
                <c:pt idx="259">
                  <c:v>1078</c:v>
                </c:pt>
              </c:numCache>
            </c:numRef>
          </c:xVal>
          <c:yVal>
            <c:numRef>
              <c:f>Graph!$E$821:$E$1078</c:f>
              <c:numCache>
                <c:formatCode>General</c:formatCode>
                <c:ptCount val="258"/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14C-416E-BFBE-EBDBA32557EA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Graph!$A$820:$A$1079</c:f>
              <c:numCache>
                <c:formatCode>General</c:formatCode>
                <c:ptCount val="260"/>
                <c:pt idx="0">
                  <c:v>819</c:v>
                </c:pt>
                <c:pt idx="1">
                  <c:v>820</c:v>
                </c:pt>
                <c:pt idx="2">
                  <c:v>821</c:v>
                </c:pt>
                <c:pt idx="3">
                  <c:v>822</c:v>
                </c:pt>
                <c:pt idx="4">
                  <c:v>823</c:v>
                </c:pt>
                <c:pt idx="5">
                  <c:v>824</c:v>
                </c:pt>
                <c:pt idx="6">
                  <c:v>825</c:v>
                </c:pt>
                <c:pt idx="7">
                  <c:v>826</c:v>
                </c:pt>
                <c:pt idx="8">
                  <c:v>827</c:v>
                </c:pt>
                <c:pt idx="9">
                  <c:v>828</c:v>
                </c:pt>
                <c:pt idx="10">
                  <c:v>829</c:v>
                </c:pt>
                <c:pt idx="11">
                  <c:v>830</c:v>
                </c:pt>
                <c:pt idx="12">
                  <c:v>831</c:v>
                </c:pt>
                <c:pt idx="13">
                  <c:v>832</c:v>
                </c:pt>
                <c:pt idx="14">
                  <c:v>833</c:v>
                </c:pt>
                <c:pt idx="15">
                  <c:v>834</c:v>
                </c:pt>
                <c:pt idx="16">
                  <c:v>835</c:v>
                </c:pt>
                <c:pt idx="17">
                  <c:v>836</c:v>
                </c:pt>
                <c:pt idx="18">
                  <c:v>837</c:v>
                </c:pt>
                <c:pt idx="19">
                  <c:v>838</c:v>
                </c:pt>
                <c:pt idx="20">
                  <c:v>839</c:v>
                </c:pt>
                <c:pt idx="21">
                  <c:v>840</c:v>
                </c:pt>
                <c:pt idx="22">
                  <c:v>841</c:v>
                </c:pt>
                <c:pt idx="23">
                  <c:v>842</c:v>
                </c:pt>
                <c:pt idx="24">
                  <c:v>843</c:v>
                </c:pt>
                <c:pt idx="25">
                  <c:v>844</c:v>
                </c:pt>
                <c:pt idx="26">
                  <c:v>845</c:v>
                </c:pt>
                <c:pt idx="27">
                  <c:v>846</c:v>
                </c:pt>
                <c:pt idx="28">
                  <c:v>847</c:v>
                </c:pt>
                <c:pt idx="29">
                  <c:v>848</c:v>
                </c:pt>
                <c:pt idx="30">
                  <c:v>849</c:v>
                </c:pt>
                <c:pt idx="31">
                  <c:v>850</c:v>
                </c:pt>
                <c:pt idx="32">
                  <c:v>851</c:v>
                </c:pt>
                <c:pt idx="33">
                  <c:v>852</c:v>
                </c:pt>
                <c:pt idx="34">
                  <c:v>853</c:v>
                </c:pt>
                <c:pt idx="35">
                  <c:v>854</c:v>
                </c:pt>
                <c:pt idx="36">
                  <c:v>855</c:v>
                </c:pt>
                <c:pt idx="37">
                  <c:v>856</c:v>
                </c:pt>
                <c:pt idx="38">
                  <c:v>857</c:v>
                </c:pt>
                <c:pt idx="39">
                  <c:v>858</c:v>
                </c:pt>
                <c:pt idx="40">
                  <c:v>859</c:v>
                </c:pt>
                <c:pt idx="41">
                  <c:v>860</c:v>
                </c:pt>
                <c:pt idx="42">
                  <c:v>861</c:v>
                </c:pt>
                <c:pt idx="43">
                  <c:v>862</c:v>
                </c:pt>
                <c:pt idx="44">
                  <c:v>863</c:v>
                </c:pt>
                <c:pt idx="45">
                  <c:v>864</c:v>
                </c:pt>
                <c:pt idx="46">
                  <c:v>865</c:v>
                </c:pt>
                <c:pt idx="47">
                  <c:v>866</c:v>
                </c:pt>
                <c:pt idx="48">
                  <c:v>867</c:v>
                </c:pt>
                <c:pt idx="49">
                  <c:v>868</c:v>
                </c:pt>
                <c:pt idx="50">
                  <c:v>869</c:v>
                </c:pt>
                <c:pt idx="51">
                  <c:v>870</c:v>
                </c:pt>
                <c:pt idx="52">
                  <c:v>871</c:v>
                </c:pt>
                <c:pt idx="53">
                  <c:v>872</c:v>
                </c:pt>
                <c:pt idx="54">
                  <c:v>873</c:v>
                </c:pt>
                <c:pt idx="55">
                  <c:v>874</c:v>
                </c:pt>
                <c:pt idx="56">
                  <c:v>875</c:v>
                </c:pt>
                <c:pt idx="57">
                  <c:v>876</c:v>
                </c:pt>
                <c:pt idx="58">
                  <c:v>877</c:v>
                </c:pt>
                <c:pt idx="59">
                  <c:v>878</c:v>
                </c:pt>
                <c:pt idx="60">
                  <c:v>879</c:v>
                </c:pt>
                <c:pt idx="61">
                  <c:v>880</c:v>
                </c:pt>
                <c:pt idx="62">
                  <c:v>881</c:v>
                </c:pt>
                <c:pt idx="63">
                  <c:v>882</c:v>
                </c:pt>
                <c:pt idx="64">
                  <c:v>883</c:v>
                </c:pt>
                <c:pt idx="65">
                  <c:v>884</c:v>
                </c:pt>
                <c:pt idx="66">
                  <c:v>885</c:v>
                </c:pt>
                <c:pt idx="67">
                  <c:v>886</c:v>
                </c:pt>
                <c:pt idx="68">
                  <c:v>887</c:v>
                </c:pt>
                <c:pt idx="69">
                  <c:v>888</c:v>
                </c:pt>
                <c:pt idx="70">
                  <c:v>889</c:v>
                </c:pt>
                <c:pt idx="71">
                  <c:v>890</c:v>
                </c:pt>
                <c:pt idx="72">
                  <c:v>891</c:v>
                </c:pt>
                <c:pt idx="73">
                  <c:v>892</c:v>
                </c:pt>
                <c:pt idx="74">
                  <c:v>893</c:v>
                </c:pt>
                <c:pt idx="75">
                  <c:v>894</c:v>
                </c:pt>
                <c:pt idx="76">
                  <c:v>895</c:v>
                </c:pt>
                <c:pt idx="77">
                  <c:v>896</c:v>
                </c:pt>
                <c:pt idx="78">
                  <c:v>897</c:v>
                </c:pt>
                <c:pt idx="79">
                  <c:v>898</c:v>
                </c:pt>
                <c:pt idx="80">
                  <c:v>899</c:v>
                </c:pt>
                <c:pt idx="81">
                  <c:v>900</c:v>
                </c:pt>
                <c:pt idx="82">
                  <c:v>901</c:v>
                </c:pt>
                <c:pt idx="83">
                  <c:v>902</c:v>
                </c:pt>
                <c:pt idx="84">
                  <c:v>903</c:v>
                </c:pt>
                <c:pt idx="85">
                  <c:v>904</c:v>
                </c:pt>
                <c:pt idx="86">
                  <c:v>905</c:v>
                </c:pt>
                <c:pt idx="87">
                  <c:v>906</c:v>
                </c:pt>
                <c:pt idx="88">
                  <c:v>907</c:v>
                </c:pt>
                <c:pt idx="89">
                  <c:v>908</c:v>
                </c:pt>
                <c:pt idx="90">
                  <c:v>909</c:v>
                </c:pt>
                <c:pt idx="91">
                  <c:v>910</c:v>
                </c:pt>
                <c:pt idx="92">
                  <c:v>911</c:v>
                </c:pt>
                <c:pt idx="93">
                  <c:v>912</c:v>
                </c:pt>
                <c:pt idx="94">
                  <c:v>913</c:v>
                </c:pt>
                <c:pt idx="95">
                  <c:v>914</c:v>
                </c:pt>
                <c:pt idx="96">
                  <c:v>915</c:v>
                </c:pt>
                <c:pt idx="97">
                  <c:v>916</c:v>
                </c:pt>
                <c:pt idx="98">
                  <c:v>917</c:v>
                </c:pt>
                <c:pt idx="99">
                  <c:v>918</c:v>
                </c:pt>
                <c:pt idx="100">
                  <c:v>919</c:v>
                </c:pt>
                <c:pt idx="101">
                  <c:v>920</c:v>
                </c:pt>
                <c:pt idx="102">
                  <c:v>921</c:v>
                </c:pt>
                <c:pt idx="103">
                  <c:v>922</c:v>
                </c:pt>
                <c:pt idx="104">
                  <c:v>923</c:v>
                </c:pt>
                <c:pt idx="105">
                  <c:v>924</c:v>
                </c:pt>
                <c:pt idx="106">
                  <c:v>925</c:v>
                </c:pt>
                <c:pt idx="107">
                  <c:v>926</c:v>
                </c:pt>
                <c:pt idx="108">
                  <c:v>927</c:v>
                </c:pt>
                <c:pt idx="109">
                  <c:v>928</c:v>
                </c:pt>
                <c:pt idx="110">
                  <c:v>929</c:v>
                </c:pt>
                <c:pt idx="111">
                  <c:v>930</c:v>
                </c:pt>
                <c:pt idx="112">
                  <c:v>931</c:v>
                </c:pt>
                <c:pt idx="113">
                  <c:v>932</c:v>
                </c:pt>
                <c:pt idx="114">
                  <c:v>933</c:v>
                </c:pt>
                <c:pt idx="115">
                  <c:v>934</c:v>
                </c:pt>
                <c:pt idx="116">
                  <c:v>935</c:v>
                </c:pt>
                <c:pt idx="117">
                  <c:v>936</c:v>
                </c:pt>
                <c:pt idx="118">
                  <c:v>937</c:v>
                </c:pt>
                <c:pt idx="119">
                  <c:v>938</c:v>
                </c:pt>
                <c:pt idx="120">
                  <c:v>939</c:v>
                </c:pt>
                <c:pt idx="121">
                  <c:v>940</c:v>
                </c:pt>
                <c:pt idx="122">
                  <c:v>941</c:v>
                </c:pt>
                <c:pt idx="123">
                  <c:v>942</c:v>
                </c:pt>
                <c:pt idx="124">
                  <c:v>943</c:v>
                </c:pt>
                <c:pt idx="125">
                  <c:v>944</c:v>
                </c:pt>
                <c:pt idx="126">
                  <c:v>945</c:v>
                </c:pt>
                <c:pt idx="127">
                  <c:v>946</c:v>
                </c:pt>
                <c:pt idx="128">
                  <c:v>947</c:v>
                </c:pt>
                <c:pt idx="129">
                  <c:v>948</c:v>
                </c:pt>
                <c:pt idx="130">
                  <c:v>949</c:v>
                </c:pt>
                <c:pt idx="131">
                  <c:v>950</c:v>
                </c:pt>
                <c:pt idx="132">
                  <c:v>951</c:v>
                </c:pt>
                <c:pt idx="133">
                  <c:v>952</c:v>
                </c:pt>
                <c:pt idx="134">
                  <c:v>953</c:v>
                </c:pt>
                <c:pt idx="135">
                  <c:v>954</c:v>
                </c:pt>
                <c:pt idx="136">
                  <c:v>955</c:v>
                </c:pt>
                <c:pt idx="137">
                  <c:v>956</c:v>
                </c:pt>
                <c:pt idx="138">
                  <c:v>957</c:v>
                </c:pt>
                <c:pt idx="139">
                  <c:v>958</c:v>
                </c:pt>
                <c:pt idx="140">
                  <c:v>959</c:v>
                </c:pt>
                <c:pt idx="141">
                  <c:v>960</c:v>
                </c:pt>
                <c:pt idx="142">
                  <c:v>961</c:v>
                </c:pt>
                <c:pt idx="143">
                  <c:v>962</c:v>
                </c:pt>
                <c:pt idx="144">
                  <c:v>963</c:v>
                </c:pt>
                <c:pt idx="145">
                  <c:v>964</c:v>
                </c:pt>
                <c:pt idx="146">
                  <c:v>965</c:v>
                </c:pt>
                <c:pt idx="147">
                  <c:v>966</c:v>
                </c:pt>
                <c:pt idx="148">
                  <c:v>967</c:v>
                </c:pt>
                <c:pt idx="149">
                  <c:v>968</c:v>
                </c:pt>
                <c:pt idx="150">
                  <c:v>969</c:v>
                </c:pt>
                <c:pt idx="151">
                  <c:v>970</c:v>
                </c:pt>
                <c:pt idx="152">
                  <c:v>971</c:v>
                </c:pt>
                <c:pt idx="153">
                  <c:v>972</c:v>
                </c:pt>
                <c:pt idx="154">
                  <c:v>973</c:v>
                </c:pt>
                <c:pt idx="155">
                  <c:v>974</c:v>
                </c:pt>
                <c:pt idx="156">
                  <c:v>975</c:v>
                </c:pt>
                <c:pt idx="157">
                  <c:v>976</c:v>
                </c:pt>
                <c:pt idx="158">
                  <c:v>977</c:v>
                </c:pt>
                <c:pt idx="159">
                  <c:v>978</c:v>
                </c:pt>
                <c:pt idx="160">
                  <c:v>979</c:v>
                </c:pt>
                <c:pt idx="161">
                  <c:v>980</c:v>
                </c:pt>
                <c:pt idx="162">
                  <c:v>981</c:v>
                </c:pt>
                <c:pt idx="163">
                  <c:v>982</c:v>
                </c:pt>
                <c:pt idx="164">
                  <c:v>983</c:v>
                </c:pt>
                <c:pt idx="165">
                  <c:v>984</c:v>
                </c:pt>
                <c:pt idx="166">
                  <c:v>985</c:v>
                </c:pt>
                <c:pt idx="167">
                  <c:v>986</c:v>
                </c:pt>
                <c:pt idx="168">
                  <c:v>987</c:v>
                </c:pt>
                <c:pt idx="169">
                  <c:v>988</c:v>
                </c:pt>
                <c:pt idx="170">
                  <c:v>989</c:v>
                </c:pt>
                <c:pt idx="171">
                  <c:v>990</c:v>
                </c:pt>
                <c:pt idx="172">
                  <c:v>991</c:v>
                </c:pt>
                <c:pt idx="173">
                  <c:v>992</c:v>
                </c:pt>
                <c:pt idx="174">
                  <c:v>993</c:v>
                </c:pt>
                <c:pt idx="175">
                  <c:v>994</c:v>
                </c:pt>
                <c:pt idx="176">
                  <c:v>995</c:v>
                </c:pt>
                <c:pt idx="177">
                  <c:v>996</c:v>
                </c:pt>
                <c:pt idx="178">
                  <c:v>997</c:v>
                </c:pt>
                <c:pt idx="179">
                  <c:v>998</c:v>
                </c:pt>
                <c:pt idx="180">
                  <c:v>999</c:v>
                </c:pt>
                <c:pt idx="181">
                  <c:v>1000</c:v>
                </c:pt>
                <c:pt idx="182">
                  <c:v>1001</c:v>
                </c:pt>
                <c:pt idx="183">
                  <c:v>1002</c:v>
                </c:pt>
                <c:pt idx="184">
                  <c:v>1003</c:v>
                </c:pt>
                <c:pt idx="185">
                  <c:v>1004</c:v>
                </c:pt>
                <c:pt idx="186">
                  <c:v>1005</c:v>
                </c:pt>
                <c:pt idx="187">
                  <c:v>1006</c:v>
                </c:pt>
                <c:pt idx="188">
                  <c:v>1007</c:v>
                </c:pt>
                <c:pt idx="189">
                  <c:v>1008</c:v>
                </c:pt>
                <c:pt idx="190">
                  <c:v>1009</c:v>
                </c:pt>
                <c:pt idx="191">
                  <c:v>1010</c:v>
                </c:pt>
                <c:pt idx="192">
                  <c:v>1011</c:v>
                </c:pt>
                <c:pt idx="193">
                  <c:v>1012</c:v>
                </c:pt>
                <c:pt idx="194">
                  <c:v>1013</c:v>
                </c:pt>
                <c:pt idx="195">
                  <c:v>1014</c:v>
                </c:pt>
                <c:pt idx="196">
                  <c:v>1015</c:v>
                </c:pt>
                <c:pt idx="197">
                  <c:v>1016</c:v>
                </c:pt>
                <c:pt idx="198">
                  <c:v>1017</c:v>
                </c:pt>
                <c:pt idx="199">
                  <c:v>1018</c:v>
                </c:pt>
                <c:pt idx="200">
                  <c:v>1019</c:v>
                </c:pt>
                <c:pt idx="201">
                  <c:v>1020</c:v>
                </c:pt>
                <c:pt idx="202">
                  <c:v>1021</c:v>
                </c:pt>
                <c:pt idx="203">
                  <c:v>1022</c:v>
                </c:pt>
                <c:pt idx="204">
                  <c:v>1023</c:v>
                </c:pt>
                <c:pt idx="205">
                  <c:v>1024</c:v>
                </c:pt>
                <c:pt idx="206">
                  <c:v>1025</c:v>
                </c:pt>
                <c:pt idx="207">
                  <c:v>1026</c:v>
                </c:pt>
                <c:pt idx="208">
                  <c:v>1027</c:v>
                </c:pt>
                <c:pt idx="209">
                  <c:v>1028</c:v>
                </c:pt>
                <c:pt idx="210">
                  <c:v>1029</c:v>
                </c:pt>
                <c:pt idx="211">
                  <c:v>1030</c:v>
                </c:pt>
                <c:pt idx="212">
                  <c:v>1031</c:v>
                </c:pt>
                <c:pt idx="213">
                  <c:v>1032</c:v>
                </c:pt>
                <c:pt idx="214">
                  <c:v>1033</c:v>
                </c:pt>
                <c:pt idx="215">
                  <c:v>1034</c:v>
                </c:pt>
                <c:pt idx="216">
                  <c:v>1035</c:v>
                </c:pt>
                <c:pt idx="217">
                  <c:v>1036</c:v>
                </c:pt>
                <c:pt idx="218">
                  <c:v>1037</c:v>
                </c:pt>
                <c:pt idx="219">
                  <c:v>1038</c:v>
                </c:pt>
                <c:pt idx="220">
                  <c:v>1039</c:v>
                </c:pt>
                <c:pt idx="221">
                  <c:v>1040</c:v>
                </c:pt>
                <c:pt idx="222">
                  <c:v>1041</c:v>
                </c:pt>
                <c:pt idx="223">
                  <c:v>1042</c:v>
                </c:pt>
                <c:pt idx="224">
                  <c:v>1043</c:v>
                </c:pt>
                <c:pt idx="225">
                  <c:v>1044</c:v>
                </c:pt>
                <c:pt idx="226">
                  <c:v>1045</c:v>
                </c:pt>
                <c:pt idx="227">
                  <c:v>1046</c:v>
                </c:pt>
                <c:pt idx="228">
                  <c:v>1047</c:v>
                </c:pt>
                <c:pt idx="229">
                  <c:v>1048</c:v>
                </c:pt>
                <c:pt idx="230">
                  <c:v>1049</c:v>
                </c:pt>
                <c:pt idx="231">
                  <c:v>1050</c:v>
                </c:pt>
                <c:pt idx="232">
                  <c:v>1051</c:v>
                </c:pt>
                <c:pt idx="233">
                  <c:v>1052</c:v>
                </c:pt>
                <c:pt idx="234">
                  <c:v>1053</c:v>
                </c:pt>
                <c:pt idx="235">
                  <c:v>1054</c:v>
                </c:pt>
                <c:pt idx="236">
                  <c:v>1055</c:v>
                </c:pt>
                <c:pt idx="237">
                  <c:v>1056</c:v>
                </c:pt>
                <c:pt idx="238">
                  <c:v>1057</c:v>
                </c:pt>
                <c:pt idx="239">
                  <c:v>1058</c:v>
                </c:pt>
                <c:pt idx="240">
                  <c:v>1059</c:v>
                </c:pt>
                <c:pt idx="241">
                  <c:v>1060</c:v>
                </c:pt>
                <c:pt idx="242">
                  <c:v>1061</c:v>
                </c:pt>
                <c:pt idx="243">
                  <c:v>1062</c:v>
                </c:pt>
                <c:pt idx="244">
                  <c:v>1063</c:v>
                </c:pt>
                <c:pt idx="245">
                  <c:v>1064</c:v>
                </c:pt>
                <c:pt idx="246">
                  <c:v>1065</c:v>
                </c:pt>
                <c:pt idx="247">
                  <c:v>1066</c:v>
                </c:pt>
                <c:pt idx="248">
                  <c:v>1067</c:v>
                </c:pt>
                <c:pt idx="249">
                  <c:v>1068</c:v>
                </c:pt>
                <c:pt idx="250">
                  <c:v>1069</c:v>
                </c:pt>
                <c:pt idx="251">
                  <c:v>1070</c:v>
                </c:pt>
                <c:pt idx="252">
                  <c:v>1071</c:v>
                </c:pt>
                <c:pt idx="253">
                  <c:v>1072</c:v>
                </c:pt>
                <c:pt idx="254">
                  <c:v>1073</c:v>
                </c:pt>
                <c:pt idx="255">
                  <c:v>1074</c:v>
                </c:pt>
                <c:pt idx="256">
                  <c:v>1075</c:v>
                </c:pt>
                <c:pt idx="257">
                  <c:v>1076</c:v>
                </c:pt>
                <c:pt idx="258">
                  <c:v>1077</c:v>
                </c:pt>
                <c:pt idx="259">
                  <c:v>1078</c:v>
                </c:pt>
              </c:numCache>
            </c:numRef>
          </c:xVal>
          <c:yVal>
            <c:numRef>
              <c:f>Graph!$G$821:$G$1078</c:f>
              <c:numCache>
                <c:formatCode>General</c:formatCode>
                <c:ptCount val="25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14C-416E-BFBE-EBDBA32557EA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Graph!$A$820:$A$1079</c:f>
              <c:numCache>
                <c:formatCode>General</c:formatCode>
                <c:ptCount val="260"/>
                <c:pt idx="0">
                  <c:v>819</c:v>
                </c:pt>
                <c:pt idx="1">
                  <c:v>820</c:v>
                </c:pt>
                <c:pt idx="2">
                  <c:v>821</c:v>
                </c:pt>
                <c:pt idx="3">
                  <c:v>822</c:v>
                </c:pt>
                <c:pt idx="4">
                  <c:v>823</c:v>
                </c:pt>
                <c:pt idx="5">
                  <c:v>824</c:v>
                </c:pt>
                <c:pt idx="6">
                  <c:v>825</c:v>
                </c:pt>
                <c:pt idx="7">
                  <c:v>826</c:v>
                </c:pt>
                <c:pt idx="8">
                  <c:v>827</c:v>
                </c:pt>
                <c:pt idx="9">
                  <c:v>828</c:v>
                </c:pt>
                <c:pt idx="10">
                  <c:v>829</c:v>
                </c:pt>
                <c:pt idx="11">
                  <c:v>830</c:v>
                </c:pt>
                <c:pt idx="12">
                  <c:v>831</c:v>
                </c:pt>
                <c:pt idx="13">
                  <c:v>832</c:v>
                </c:pt>
                <c:pt idx="14">
                  <c:v>833</c:v>
                </c:pt>
                <c:pt idx="15">
                  <c:v>834</c:v>
                </c:pt>
                <c:pt idx="16">
                  <c:v>835</c:v>
                </c:pt>
                <c:pt idx="17">
                  <c:v>836</c:v>
                </c:pt>
                <c:pt idx="18">
                  <c:v>837</c:v>
                </c:pt>
                <c:pt idx="19">
                  <c:v>838</c:v>
                </c:pt>
                <c:pt idx="20">
                  <c:v>839</c:v>
                </c:pt>
                <c:pt idx="21">
                  <c:v>840</c:v>
                </c:pt>
                <c:pt idx="22">
                  <c:v>841</c:v>
                </c:pt>
                <c:pt idx="23">
                  <c:v>842</c:v>
                </c:pt>
                <c:pt idx="24">
                  <c:v>843</c:v>
                </c:pt>
                <c:pt idx="25">
                  <c:v>844</c:v>
                </c:pt>
                <c:pt idx="26">
                  <c:v>845</c:v>
                </c:pt>
                <c:pt idx="27">
                  <c:v>846</c:v>
                </c:pt>
                <c:pt idx="28">
                  <c:v>847</c:v>
                </c:pt>
                <c:pt idx="29">
                  <c:v>848</c:v>
                </c:pt>
                <c:pt idx="30">
                  <c:v>849</c:v>
                </c:pt>
                <c:pt idx="31">
                  <c:v>850</c:v>
                </c:pt>
                <c:pt idx="32">
                  <c:v>851</c:v>
                </c:pt>
                <c:pt idx="33">
                  <c:v>852</c:v>
                </c:pt>
                <c:pt idx="34">
                  <c:v>853</c:v>
                </c:pt>
                <c:pt idx="35">
                  <c:v>854</c:v>
                </c:pt>
                <c:pt idx="36">
                  <c:v>855</c:v>
                </c:pt>
                <c:pt idx="37">
                  <c:v>856</c:v>
                </c:pt>
                <c:pt idx="38">
                  <c:v>857</c:v>
                </c:pt>
                <c:pt idx="39">
                  <c:v>858</c:v>
                </c:pt>
                <c:pt idx="40">
                  <c:v>859</c:v>
                </c:pt>
                <c:pt idx="41">
                  <c:v>860</c:v>
                </c:pt>
                <c:pt idx="42">
                  <c:v>861</c:v>
                </c:pt>
                <c:pt idx="43">
                  <c:v>862</c:v>
                </c:pt>
                <c:pt idx="44">
                  <c:v>863</c:v>
                </c:pt>
                <c:pt idx="45">
                  <c:v>864</c:v>
                </c:pt>
                <c:pt idx="46">
                  <c:v>865</c:v>
                </c:pt>
                <c:pt idx="47">
                  <c:v>866</c:v>
                </c:pt>
                <c:pt idx="48">
                  <c:v>867</c:v>
                </c:pt>
                <c:pt idx="49">
                  <c:v>868</c:v>
                </c:pt>
                <c:pt idx="50">
                  <c:v>869</c:v>
                </c:pt>
                <c:pt idx="51">
                  <c:v>870</c:v>
                </c:pt>
                <c:pt idx="52">
                  <c:v>871</c:v>
                </c:pt>
                <c:pt idx="53">
                  <c:v>872</c:v>
                </c:pt>
                <c:pt idx="54">
                  <c:v>873</c:v>
                </c:pt>
                <c:pt idx="55">
                  <c:v>874</c:v>
                </c:pt>
                <c:pt idx="56">
                  <c:v>875</c:v>
                </c:pt>
                <c:pt idx="57">
                  <c:v>876</c:v>
                </c:pt>
                <c:pt idx="58">
                  <c:v>877</c:v>
                </c:pt>
                <c:pt idx="59">
                  <c:v>878</c:v>
                </c:pt>
                <c:pt idx="60">
                  <c:v>879</c:v>
                </c:pt>
                <c:pt idx="61">
                  <c:v>880</c:v>
                </c:pt>
                <c:pt idx="62">
                  <c:v>881</c:v>
                </c:pt>
                <c:pt idx="63">
                  <c:v>882</c:v>
                </c:pt>
                <c:pt idx="64">
                  <c:v>883</c:v>
                </c:pt>
                <c:pt idx="65">
                  <c:v>884</c:v>
                </c:pt>
                <c:pt idx="66">
                  <c:v>885</c:v>
                </c:pt>
                <c:pt idx="67">
                  <c:v>886</c:v>
                </c:pt>
                <c:pt idx="68">
                  <c:v>887</c:v>
                </c:pt>
                <c:pt idx="69">
                  <c:v>888</c:v>
                </c:pt>
                <c:pt idx="70">
                  <c:v>889</c:v>
                </c:pt>
                <c:pt idx="71">
                  <c:v>890</c:v>
                </c:pt>
                <c:pt idx="72">
                  <c:v>891</c:v>
                </c:pt>
                <c:pt idx="73">
                  <c:v>892</c:v>
                </c:pt>
                <c:pt idx="74">
                  <c:v>893</c:v>
                </c:pt>
                <c:pt idx="75">
                  <c:v>894</c:v>
                </c:pt>
                <c:pt idx="76">
                  <c:v>895</c:v>
                </c:pt>
                <c:pt idx="77">
                  <c:v>896</c:v>
                </c:pt>
                <c:pt idx="78">
                  <c:v>897</c:v>
                </c:pt>
                <c:pt idx="79">
                  <c:v>898</c:v>
                </c:pt>
                <c:pt idx="80">
                  <c:v>899</c:v>
                </c:pt>
                <c:pt idx="81">
                  <c:v>900</c:v>
                </c:pt>
                <c:pt idx="82">
                  <c:v>901</c:v>
                </c:pt>
                <c:pt idx="83">
                  <c:v>902</c:v>
                </c:pt>
                <c:pt idx="84">
                  <c:v>903</c:v>
                </c:pt>
                <c:pt idx="85">
                  <c:v>904</c:v>
                </c:pt>
                <c:pt idx="86">
                  <c:v>905</c:v>
                </c:pt>
                <c:pt idx="87">
                  <c:v>906</c:v>
                </c:pt>
                <c:pt idx="88">
                  <c:v>907</c:v>
                </c:pt>
                <c:pt idx="89">
                  <c:v>908</c:v>
                </c:pt>
                <c:pt idx="90">
                  <c:v>909</c:v>
                </c:pt>
                <c:pt idx="91">
                  <c:v>910</c:v>
                </c:pt>
                <c:pt idx="92">
                  <c:v>911</c:v>
                </c:pt>
                <c:pt idx="93">
                  <c:v>912</c:v>
                </c:pt>
                <c:pt idx="94">
                  <c:v>913</c:v>
                </c:pt>
                <c:pt idx="95">
                  <c:v>914</c:v>
                </c:pt>
                <c:pt idx="96">
                  <c:v>915</c:v>
                </c:pt>
                <c:pt idx="97">
                  <c:v>916</c:v>
                </c:pt>
                <c:pt idx="98">
                  <c:v>917</c:v>
                </c:pt>
                <c:pt idx="99">
                  <c:v>918</c:v>
                </c:pt>
                <c:pt idx="100">
                  <c:v>919</c:v>
                </c:pt>
                <c:pt idx="101">
                  <c:v>920</c:v>
                </c:pt>
                <c:pt idx="102">
                  <c:v>921</c:v>
                </c:pt>
                <c:pt idx="103">
                  <c:v>922</c:v>
                </c:pt>
                <c:pt idx="104">
                  <c:v>923</c:v>
                </c:pt>
                <c:pt idx="105">
                  <c:v>924</c:v>
                </c:pt>
                <c:pt idx="106">
                  <c:v>925</c:v>
                </c:pt>
                <c:pt idx="107">
                  <c:v>926</c:v>
                </c:pt>
                <c:pt idx="108">
                  <c:v>927</c:v>
                </c:pt>
                <c:pt idx="109">
                  <c:v>928</c:v>
                </c:pt>
                <c:pt idx="110">
                  <c:v>929</c:v>
                </c:pt>
                <c:pt idx="111">
                  <c:v>930</c:v>
                </c:pt>
                <c:pt idx="112">
                  <c:v>931</c:v>
                </c:pt>
                <c:pt idx="113">
                  <c:v>932</c:v>
                </c:pt>
                <c:pt idx="114">
                  <c:v>933</c:v>
                </c:pt>
                <c:pt idx="115">
                  <c:v>934</c:v>
                </c:pt>
                <c:pt idx="116">
                  <c:v>935</c:v>
                </c:pt>
                <c:pt idx="117">
                  <c:v>936</c:v>
                </c:pt>
                <c:pt idx="118">
                  <c:v>937</c:v>
                </c:pt>
                <c:pt idx="119">
                  <c:v>938</c:v>
                </c:pt>
                <c:pt idx="120">
                  <c:v>939</c:v>
                </c:pt>
                <c:pt idx="121">
                  <c:v>940</c:v>
                </c:pt>
                <c:pt idx="122">
                  <c:v>941</c:v>
                </c:pt>
                <c:pt idx="123">
                  <c:v>942</c:v>
                </c:pt>
                <c:pt idx="124">
                  <c:v>943</c:v>
                </c:pt>
                <c:pt idx="125">
                  <c:v>944</c:v>
                </c:pt>
                <c:pt idx="126">
                  <c:v>945</c:v>
                </c:pt>
                <c:pt idx="127">
                  <c:v>946</c:v>
                </c:pt>
                <c:pt idx="128">
                  <c:v>947</c:v>
                </c:pt>
                <c:pt idx="129">
                  <c:v>948</c:v>
                </c:pt>
                <c:pt idx="130">
                  <c:v>949</c:v>
                </c:pt>
                <c:pt idx="131">
                  <c:v>950</c:v>
                </c:pt>
                <c:pt idx="132">
                  <c:v>951</c:v>
                </c:pt>
                <c:pt idx="133">
                  <c:v>952</c:v>
                </c:pt>
                <c:pt idx="134">
                  <c:v>953</c:v>
                </c:pt>
                <c:pt idx="135">
                  <c:v>954</c:v>
                </c:pt>
                <c:pt idx="136">
                  <c:v>955</c:v>
                </c:pt>
                <c:pt idx="137">
                  <c:v>956</c:v>
                </c:pt>
                <c:pt idx="138">
                  <c:v>957</c:v>
                </c:pt>
                <c:pt idx="139">
                  <c:v>958</c:v>
                </c:pt>
                <c:pt idx="140">
                  <c:v>959</c:v>
                </c:pt>
                <c:pt idx="141">
                  <c:v>960</c:v>
                </c:pt>
                <c:pt idx="142">
                  <c:v>961</c:v>
                </c:pt>
                <c:pt idx="143">
                  <c:v>962</c:v>
                </c:pt>
                <c:pt idx="144">
                  <c:v>963</c:v>
                </c:pt>
                <c:pt idx="145">
                  <c:v>964</c:v>
                </c:pt>
                <c:pt idx="146">
                  <c:v>965</c:v>
                </c:pt>
                <c:pt idx="147">
                  <c:v>966</c:v>
                </c:pt>
                <c:pt idx="148">
                  <c:v>967</c:v>
                </c:pt>
                <c:pt idx="149">
                  <c:v>968</c:v>
                </c:pt>
                <c:pt idx="150">
                  <c:v>969</c:v>
                </c:pt>
                <c:pt idx="151">
                  <c:v>970</c:v>
                </c:pt>
                <c:pt idx="152">
                  <c:v>971</c:v>
                </c:pt>
                <c:pt idx="153">
                  <c:v>972</c:v>
                </c:pt>
                <c:pt idx="154">
                  <c:v>973</c:v>
                </c:pt>
                <c:pt idx="155">
                  <c:v>974</c:v>
                </c:pt>
                <c:pt idx="156">
                  <c:v>975</c:v>
                </c:pt>
                <c:pt idx="157">
                  <c:v>976</c:v>
                </c:pt>
                <c:pt idx="158">
                  <c:v>977</c:v>
                </c:pt>
                <c:pt idx="159">
                  <c:v>978</c:v>
                </c:pt>
                <c:pt idx="160">
                  <c:v>979</c:v>
                </c:pt>
                <c:pt idx="161">
                  <c:v>980</c:v>
                </c:pt>
                <c:pt idx="162">
                  <c:v>981</c:v>
                </c:pt>
                <c:pt idx="163">
                  <c:v>982</c:v>
                </c:pt>
                <c:pt idx="164">
                  <c:v>983</c:v>
                </c:pt>
                <c:pt idx="165">
                  <c:v>984</c:v>
                </c:pt>
                <c:pt idx="166">
                  <c:v>985</c:v>
                </c:pt>
                <c:pt idx="167">
                  <c:v>986</c:v>
                </c:pt>
                <c:pt idx="168">
                  <c:v>987</c:v>
                </c:pt>
                <c:pt idx="169">
                  <c:v>988</c:v>
                </c:pt>
                <c:pt idx="170">
                  <c:v>989</c:v>
                </c:pt>
                <c:pt idx="171">
                  <c:v>990</c:v>
                </c:pt>
                <c:pt idx="172">
                  <c:v>991</c:v>
                </c:pt>
                <c:pt idx="173">
                  <c:v>992</c:v>
                </c:pt>
                <c:pt idx="174">
                  <c:v>993</c:v>
                </c:pt>
                <c:pt idx="175">
                  <c:v>994</c:v>
                </c:pt>
                <c:pt idx="176">
                  <c:v>995</c:v>
                </c:pt>
                <c:pt idx="177">
                  <c:v>996</c:v>
                </c:pt>
                <c:pt idx="178">
                  <c:v>997</c:v>
                </c:pt>
                <c:pt idx="179">
                  <c:v>998</c:v>
                </c:pt>
                <c:pt idx="180">
                  <c:v>999</c:v>
                </c:pt>
                <c:pt idx="181">
                  <c:v>1000</c:v>
                </c:pt>
                <c:pt idx="182">
                  <c:v>1001</c:v>
                </c:pt>
                <c:pt idx="183">
                  <c:v>1002</c:v>
                </c:pt>
                <c:pt idx="184">
                  <c:v>1003</c:v>
                </c:pt>
                <c:pt idx="185">
                  <c:v>1004</c:v>
                </c:pt>
                <c:pt idx="186">
                  <c:v>1005</c:v>
                </c:pt>
                <c:pt idx="187">
                  <c:v>1006</c:v>
                </c:pt>
                <c:pt idx="188">
                  <c:v>1007</c:v>
                </c:pt>
                <c:pt idx="189">
                  <c:v>1008</c:v>
                </c:pt>
                <c:pt idx="190">
                  <c:v>1009</c:v>
                </c:pt>
                <c:pt idx="191">
                  <c:v>1010</c:v>
                </c:pt>
                <c:pt idx="192">
                  <c:v>1011</c:v>
                </c:pt>
                <c:pt idx="193">
                  <c:v>1012</c:v>
                </c:pt>
                <c:pt idx="194">
                  <c:v>1013</c:v>
                </c:pt>
                <c:pt idx="195">
                  <c:v>1014</c:v>
                </c:pt>
                <c:pt idx="196">
                  <c:v>1015</c:v>
                </c:pt>
                <c:pt idx="197">
                  <c:v>1016</c:v>
                </c:pt>
                <c:pt idx="198">
                  <c:v>1017</c:v>
                </c:pt>
                <c:pt idx="199">
                  <c:v>1018</c:v>
                </c:pt>
                <c:pt idx="200">
                  <c:v>1019</c:v>
                </c:pt>
                <c:pt idx="201">
                  <c:v>1020</c:v>
                </c:pt>
                <c:pt idx="202">
                  <c:v>1021</c:v>
                </c:pt>
                <c:pt idx="203">
                  <c:v>1022</c:v>
                </c:pt>
                <c:pt idx="204">
                  <c:v>1023</c:v>
                </c:pt>
                <c:pt idx="205">
                  <c:v>1024</c:v>
                </c:pt>
                <c:pt idx="206">
                  <c:v>1025</c:v>
                </c:pt>
                <c:pt idx="207">
                  <c:v>1026</c:v>
                </c:pt>
                <c:pt idx="208">
                  <c:v>1027</c:v>
                </c:pt>
                <c:pt idx="209">
                  <c:v>1028</c:v>
                </c:pt>
                <c:pt idx="210">
                  <c:v>1029</c:v>
                </c:pt>
                <c:pt idx="211">
                  <c:v>1030</c:v>
                </c:pt>
                <c:pt idx="212">
                  <c:v>1031</c:v>
                </c:pt>
                <c:pt idx="213">
                  <c:v>1032</c:v>
                </c:pt>
                <c:pt idx="214">
                  <c:v>1033</c:v>
                </c:pt>
                <c:pt idx="215">
                  <c:v>1034</c:v>
                </c:pt>
                <c:pt idx="216">
                  <c:v>1035</c:v>
                </c:pt>
                <c:pt idx="217">
                  <c:v>1036</c:v>
                </c:pt>
                <c:pt idx="218">
                  <c:v>1037</c:v>
                </c:pt>
                <c:pt idx="219">
                  <c:v>1038</c:v>
                </c:pt>
                <c:pt idx="220">
                  <c:v>1039</c:v>
                </c:pt>
                <c:pt idx="221">
                  <c:v>1040</c:v>
                </c:pt>
                <c:pt idx="222">
                  <c:v>1041</c:v>
                </c:pt>
                <c:pt idx="223">
                  <c:v>1042</c:v>
                </c:pt>
                <c:pt idx="224">
                  <c:v>1043</c:v>
                </c:pt>
                <c:pt idx="225">
                  <c:v>1044</c:v>
                </c:pt>
                <c:pt idx="226">
                  <c:v>1045</c:v>
                </c:pt>
                <c:pt idx="227">
                  <c:v>1046</c:v>
                </c:pt>
                <c:pt idx="228">
                  <c:v>1047</c:v>
                </c:pt>
                <c:pt idx="229">
                  <c:v>1048</c:v>
                </c:pt>
                <c:pt idx="230">
                  <c:v>1049</c:v>
                </c:pt>
                <c:pt idx="231">
                  <c:v>1050</c:v>
                </c:pt>
                <c:pt idx="232">
                  <c:v>1051</c:v>
                </c:pt>
                <c:pt idx="233">
                  <c:v>1052</c:v>
                </c:pt>
                <c:pt idx="234">
                  <c:v>1053</c:v>
                </c:pt>
                <c:pt idx="235">
                  <c:v>1054</c:v>
                </c:pt>
                <c:pt idx="236">
                  <c:v>1055</c:v>
                </c:pt>
                <c:pt idx="237">
                  <c:v>1056</c:v>
                </c:pt>
                <c:pt idx="238">
                  <c:v>1057</c:v>
                </c:pt>
                <c:pt idx="239">
                  <c:v>1058</c:v>
                </c:pt>
                <c:pt idx="240">
                  <c:v>1059</c:v>
                </c:pt>
                <c:pt idx="241">
                  <c:v>1060</c:v>
                </c:pt>
                <c:pt idx="242">
                  <c:v>1061</c:v>
                </c:pt>
                <c:pt idx="243">
                  <c:v>1062</c:v>
                </c:pt>
                <c:pt idx="244">
                  <c:v>1063</c:v>
                </c:pt>
                <c:pt idx="245">
                  <c:v>1064</c:v>
                </c:pt>
                <c:pt idx="246">
                  <c:v>1065</c:v>
                </c:pt>
                <c:pt idx="247">
                  <c:v>1066</c:v>
                </c:pt>
                <c:pt idx="248">
                  <c:v>1067</c:v>
                </c:pt>
                <c:pt idx="249">
                  <c:v>1068</c:v>
                </c:pt>
                <c:pt idx="250">
                  <c:v>1069</c:v>
                </c:pt>
                <c:pt idx="251">
                  <c:v>1070</c:v>
                </c:pt>
                <c:pt idx="252">
                  <c:v>1071</c:v>
                </c:pt>
                <c:pt idx="253">
                  <c:v>1072</c:v>
                </c:pt>
                <c:pt idx="254">
                  <c:v>1073</c:v>
                </c:pt>
                <c:pt idx="255">
                  <c:v>1074</c:v>
                </c:pt>
                <c:pt idx="256">
                  <c:v>1075</c:v>
                </c:pt>
                <c:pt idx="257">
                  <c:v>1076</c:v>
                </c:pt>
                <c:pt idx="258">
                  <c:v>1077</c:v>
                </c:pt>
                <c:pt idx="259">
                  <c:v>1078</c:v>
                </c:pt>
              </c:numCache>
            </c:numRef>
          </c:xVal>
          <c:yVal>
            <c:numRef>
              <c:f>Graph!$H$821:$H$1078</c:f>
              <c:numCache>
                <c:formatCode>General</c:formatCode>
                <c:ptCount val="25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14C-416E-BFBE-EBDBA3255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125535"/>
        <c:axId val="1725126495"/>
      </c:scatterChart>
      <c:valAx>
        <c:axId val="1725125535"/>
        <c:scaling>
          <c:orientation val="minMax"/>
          <c:max val="1078"/>
          <c:min val="819"/>
        </c:scaling>
        <c:delete val="0"/>
        <c:axPos val="b"/>
        <c:numFmt formatCode="General" sourceLinked="1"/>
        <c:majorTickMark val="out"/>
        <c:minorTickMark val="none"/>
        <c:tickLblPos val="nextTo"/>
        <c:crossAx val="1725126495"/>
        <c:crosses val="autoZero"/>
        <c:crossBetween val="midCat"/>
      </c:valAx>
      <c:valAx>
        <c:axId val="17251264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2512553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14</xdr:col>
      <xdr:colOff>304800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99B38C-1540-B534-F542-5064B9C52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278</xdr:row>
      <xdr:rowOff>0</xdr:rowOff>
    </xdr:from>
    <xdr:to>
      <xdr:col>14</xdr:col>
      <xdr:colOff>304800</xdr:colOff>
      <xdr:row>292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21F3DE-7876-110A-A07D-0A6CC900F2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577</xdr:row>
      <xdr:rowOff>0</xdr:rowOff>
    </xdr:from>
    <xdr:to>
      <xdr:col>14</xdr:col>
      <xdr:colOff>304800</xdr:colOff>
      <xdr:row>591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5EB17B-81F0-2F55-8EC6-4A1279FCD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819</xdr:row>
      <xdr:rowOff>0</xdr:rowOff>
    </xdr:from>
    <xdr:to>
      <xdr:col>14</xdr:col>
      <xdr:colOff>304800</xdr:colOff>
      <xdr:row>833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6D36C6-433D-861F-0478-C5349A20C8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191A3-9ABC-4050-BA69-E4754BF3B533}">
  <dimension ref="A1:BH1080"/>
  <sheetViews>
    <sheetView topLeftCell="A1054" workbookViewId="0">
      <selection activeCell="W1" sqref="W1:X1048576"/>
    </sheetView>
  </sheetViews>
  <sheetFormatPr defaultRowHeight="15" x14ac:dyDescent="0.25"/>
  <cols>
    <col min="1" max="1" width="5" bestFit="1" customWidth="1"/>
    <col min="2" max="2" width="11" bestFit="1" customWidth="1"/>
    <col min="3" max="3" width="10" bestFit="1" customWidth="1"/>
    <col min="4" max="4" width="11" bestFit="1" customWidth="1"/>
    <col min="5" max="5" width="10" bestFit="1" customWidth="1"/>
    <col min="6" max="6" width="11" bestFit="1" customWidth="1"/>
    <col min="7" max="7" width="10" bestFit="1" customWidth="1"/>
    <col min="8" max="8" width="11" bestFit="1" customWidth="1"/>
    <col min="9" max="9" width="10" bestFit="1" customWidth="1"/>
    <col min="10" max="10" width="11.28515625" bestFit="1" customWidth="1"/>
    <col min="11" max="11" width="11.140625" bestFit="1" customWidth="1"/>
    <col min="12" max="12" width="5.28515625" bestFit="1" customWidth="1"/>
    <col min="13" max="14" width="5.140625" bestFit="1" customWidth="1"/>
    <col min="15" max="15" width="5" bestFit="1" customWidth="1"/>
    <col min="57" max="57" width="5.28515625" bestFit="1" customWidth="1"/>
    <col min="58" max="59" width="5.140625" bestFit="1" customWidth="1"/>
    <col min="60" max="60" width="5" bestFit="1" customWidth="1"/>
  </cols>
  <sheetData>
    <row r="1" spans="1:60" x14ac:dyDescent="0.25">
      <c r="A1">
        <v>200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BE1" t="s">
        <v>10</v>
      </c>
      <c r="BF1" t="s">
        <v>11</v>
      </c>
      <c r="BG1" t="s">
        <v>12</v>
      </c>
      <c r="BH1" t="s">
        <v>13</v>
      </c>
    </row>
    <row r="2" spans="1:60" x14ac:dyDescent="0.25">
      <c r="A2">
        <v>1</v>
      </c>
    </row>
    <row r="3" spans="1:60" x14ac:dyDescent="0.25">
      <c r="A3">
        <v>2</v>
      </c>
      <c r="J3">
        <v>235.604039</v>
      </c>
      <c r="K3">
        <v>13.864549</v>
      </c>
    </row>
    <row r="4" spans="1:60" x14ac:dyDescent="0.25">
      <c r="A4">
        <v>3</v>
      </c>
      <c r="B4">
        <v>246.26460499999999</v>
      </c>
      <c r="C4">
        <v>4.6446899999999998</v>
      </c>
    </row>
    <row r="5" spans="1:60" x14ac:dyDescent="0.25">
      <c r="A5">
        <v>4</v>
      </c>
      <c r="B5">
        <v>246.184924</v>
      </c>
      <c r="C5">
        <v>4.5926400000000003</v>
      </c>
      <c r="H5">
        <v>256.71639499999998</v>
      </c>
      <c r="I5">
        <v>7.762149</v>
      </c>
    </row>
    <row r="6" spans="1:60" x14ac:dyDescent="0.25">
      <c r="A6">
        <v>5</v>
      </c>
      <c r="B6">
        <v>246.18182200000001</v>
      </c>
      <c r="C6">
        <v>4.6060080000000001</v>
      </c>
      <c r="H6">
        <v>256.718501</v>
      </c>
      <c r="I6">
        <v>7.7990940000000002</v>
      </c>
    </row>
    <row r="7" spans="1:60" x14ac:dyDescent="0.25">
      <c r="A7">
        <v>6</v>
      </c>
      <c r="B7">
        <v>246.20871600000001</v>
      </c>
      <c r="C7">
        <v>4.628323</v>
      </c>
      <c r="H7">
        <v>256.70986800000003</v>
      </c>
      <c r="I7">
        <v>7.7758849999999997</v>
      </c>
    </row>
    <row r="8" spans="1:60" x14ac:dyDescent="0.25">
      <c r="A8">
        <v>7</v>
      </c>
      <c r="B8">
        <v>246.25650300000001</v>
      </c>
      <c r="C8">
        <v>4.5781150000000004</v>
      </c>
      <c r="H8">
        <v>256.73807799999997</v>
      </c>
      <c r="I8">
        <v>7.7683590000000002</v>
      </c>
    </row>
    <row r="9" spans="1:60" x14ac:dyDescent="0.25">
      <c r="A9">
        <v>8</v>
      </c>
      <c r="B9">
        <v>246.23202700000002</v>
      </c>
      <c r="C9">
        <v>4.5909560000000003</v>
      </c>
      <c r="H9">
        <v>256.68518299999999</v>
      </c>
      <c r="I9">
        <v>7.8033039999999998</v>
      </c>
    </row>
    <row r="10" spans="1:60" x14ac:dyDescent="0.25">
      <c r="A10">
        <v>9</v>
      </c>
      <c r="B10">
        <v>246.26476500000001</v>
      </c>
      <c r="C10">
        <v>4.6260599999999998</v>
      </c>
      <c r="H10">
        <v>256.69834000000003</v>
      </c>
      <c r="I10">
        <v>7.7792009999999996</v>
      </c>
    </row>
    <row r="11" spans="1:60" x14ac:dyDescent="0.25">
      <c r="A11">
        <v>10</v>
      </c>
      <c r="B11">
        <v>246.20818600000001</v>
      </c>
      <c r="C11">
        <v>4.5843249999999998</v>
      </c>
      <c r="H11">
        <v>256.73271</v>
      </c>
      <c r="I11">
        <v>7.7700959999999997</v>
      </c>
    </row>
    <row r="12" spans="1:60" x14ac:dyDescent="0.25">
      <c r="A12">
        <v>11</v>
      </c>
      <c r="B12">
        <v>246.210082</v>
      </c>
      <c r="C12">
        <v>4.6004820000000004</v>
      </c>
      <c r="H12">
        <v>256.759863</v>
      </c>
      <c r="I12">
        <v>7.7307829999999997</v>
      </c>
    </row>
    <row r="13" spans="1:60" x14ac:dyDescent="0.25">
      <c r="A13">
        <v>12</v>
      </c>
      <c r="B13">
        <v>246.20855599999999</v>
      </c>
      <c r="C13">
        <v>4.6162179999999999</v>
      </c>
      <c r="H13">
        <v>256.74855300000002</v>
      </c>
      <c r="I13">
        <v>7.7258880000000003</v>
      </c>
    </row>
    <row r="14" spans="1:60" x14ac:dyDescent="0.25">
      <c r="A14">
        <v>13</v>
      </c>
      <c r="B14">
        <v>246.22018700000001</v>
      </c>
      <c r="C14">
        <v>4.6193229999999996</v>
      </c>
      <c r="H14">
        <v>256.724604</v>
      </c>
      <c r="I14">
        <v>7.6963109999999997</v>
      </c>
    </row>
    <row r="15" spans="1:60" x14ac:dyDescent="0.25">
      <c r="A15">
        <v>14</v>
      </c>
      <c r="B15">
        <v>246.26849999999999</v>
      </c>
      <c r="C15">
        <v>4.6207440000000002</v>
      </c>
      <c r="H15">
        <v>256.738497</v>
      </c>
      <c r="I15">
        <v>7.7158889999999998</v>
      </c>
    </row>
    <row r="16" spans="1:60" x14ac:dyDescent="0.25">
      <c r="A16">
        <v>15</v>
      </c>
      <c r="B16">
        <v>246.21529200000001</v>
      </c>
      <c r="C16">
        <v>4.614744</v>
      </c>
      <c r="H16">
        <v>256.69750099999999</v>
      </c>
      <c r="I16">
        <v>7.7245720000000002</v>
      </c>
    </row>
    <row r="17" spans="1:9" x14ac:dyDescent="0.25">
      <c r="A17">
        <v>16</v>
      </c>
      <c r="B17">
        <v>246.11950899999999</v>
      </c>
      <c r="C17">
        <v>4.6468480000000003</v>
      </c>
      <c r="H17">
        <v>256.66981700000002</v>
      </c>
      <c r="I17">
        <v>7.7435710000000002</v>
      </c>
    </row>
    <row r="18" spans="1:9" x14ac:dyDescent="0.25">
      <c r="A18">
        <v>17</v>
      </c>
      <c r="B18">
        <v>246.24629099999999</v>
      </c>
      <c r="C18">
        <v>4.6228490000000004</v>
      </c>
      <c r="H18">
        <v>256.62829399999998</v>
      </c>
      <c r="I18">
        <v>7.6898369999999998</v>
      </c>
    </row>
    <row r="19" spans="1:9" x14ac:dyDescent="0.25">
      <c r="A19">
        <v>18</v>
      </c>
      <c r="B19">
        <v>246.24629099999999</v>
      </c>
      <c r="C19">
        <v>4.6228490000000004</v>
      </c>
      <c r="D19">
        <v>236.99706699999999</v>
      </c>
      <c r="E19">
        <v>7.1704970000000001</v>
      </c>
      <c r="H19">
        <v>256.63234599999998</v>
      </c>
      <c r="I19">
        <v>7.681101</v>
      </c>
    </row>
    <row r="20" spans="1:9" x14ac:dyDescent="0.25">
      <c r="A20">
        <v>19</v>
      </c>
      <c r="D20">
        <v>236.97506799999999</v>
      </c>
      <c r="E20">
        <v>7.1946539999999999</v>
      </c>
      <c r="H20">
        <v>256.71639499999998</v>
      </c>
      <c r="I20">
        <v>7.762149</v>
      </c>
    </row>
    <row r="21" spans="1:9" x14ac:dyDescent="0.25">
      <c r="A21">
        <v>20</v>
      </c>
      <c r="D21">
        <v>237.020802</v>
      </c>
      <c r="E21">
        <v>7.1633930000000001</v>
      </c>
      <c r="F21">
        <v>247.58848</v>
      </c>
      <c r="G21">
        <v>4.6424789999999998</v>
      </c>
      <c r="H21">
        <v>256.71639499999998</v>
      </c>
      <c r="I21">
        <v>7.762149</v>
      </c>
    </row>
    <row r="22" spans="1:9" x14ac:dyDescent="0.25">
      <c r="A22">
        <v>21</v>
      </c>
      <c r="D22">
        <v>237.025801</v>
      </c>
      <c r="E22">
        <v>7.1506040000000004</v>
      </c>
      <c r="F22">
        <v>247.599425</v>
      </c>
      <c r="G22">
        <v>4.6677410000000004</v>
      </c>
    </row>
    <row r="23" spans="1:9" x14ac:dyDescent="0.25">
      <c r="A23">
        <v>22</v>
      </c>
      <c r="D23">
        <v>236.99659199999999</v>
      </c>
      <c r="E23">
        <v>7.1962859999999997</v>
      </c>
      <c r="F23">
        <v>247.59494999999998</v>
      </c>
      <c r="G23">
        <v>4.645111</v>
      </c>
    </row>
    <row r="24" spans="1:9" x14ac:dyDescent="0.25">
      <c r="A24">
        <v>23</v>
      </c>
      <c r="D24">
        <v>237.05022299999999</v>
      </c>
      <c r="E24">
        <v>7.1769699999999998</v>
      </c>
      <c r="F24">
        <v>247.603793</v>
      </c>
      <c r="G24">
        <v>4.6413219999999997</v>
      </c>
    </row>
    <row r="25" spans="1:9" x14ac:dyDescent="0.25">
      <c r="A25">
        <v>24</v>
      </c>
      <c r="D25">
        <v>237.037013</v>
      </c>
      <c r="E25">
        <v>7.1834439999999997</v>
      </c>
      <c r="F25">
        <v>247.631056</v>
      </c>
      <c r="G25">
        <v>4.6609530000000001</v>
      </c>
    </row>
    <row r="26" spans="1:9" x14ac:dyDescent="0.25">
      <c r="A26">
        <v>25</v>
      </c>
      <c r="D26">
        <v>237.01359199999999</v>
      </c>
      <c r="E26">
        <v>7.1859169999999999</v>
      </c>
      <c r="F26">
        <v>247.61774299999999</v>
      </c>
      <c r="G26">
        <v>4.6471640000000001</v>
      </c>
    </row>
    <row r="27" spans="1:9" x14ac:dyDescent="0.25">
      <c r="A27">
        <v>26</v>
      </c>
      <c r="D27">
        <v>237.04579999999999</v>
      </c>
      <c r="E27">
        <v>7.1768130000000001</v>
      </c>
      <c r="F27">
        <v>247.64879099999999</v>
      </c>
      <c r="G27">
        <v>4.6407429999999996</v>
      </c>
    </row>
    <row r="28" spans="1:9" x14ac:dyDescent="0.25">
      <c r="A28">
        <v>27</v>
      </c>
      <c r="D28">
        <v>237.026591</v>
      </c>
      <c r="E28">
        <v>7.1756549999999999</v>
      </c>
      <c r="F28">
        <v>247.59647999999999</v>
      </c>
      <c r="G28">
        <v>4.6276380000000001</v>
      </c>
    </row>
    <row r="29" spans="1:9" x14ac:dyDescent="0.25">
      <c r="A29">
        <v>28</v>
      </c>
      <c r="D29">
        <v>237.00390899999999</v>
      </c>
      <c r="E29">
        <v>7.2104949999999999</v>
      </c>
      <c r="F29">
        <v>247.63852900000001</v>
      </c>
      <c r="G29">
        <v>4.6405320000000003</v>
      </c>
    </row>
    <row r="30" spans="1:9" x14ac:dyDescent="0.25">
      <c r="A30">
        <v>29</v>
      </c>
      <c r="D30">
        <v>237.008803</v>
      </c>
      <c r="E30">
        <v>7.1683389999999996</v>
      </c>
      <c r="F30">
        <v>247.72704899999999</v>
      </c>
      <c r="G30">
        <v>4.6534789999999999</v>
      </c>
    </row>
    <row r="31" spans="1:9" x14ac:dyDescent="0.25">
      <c r="A31">
        <v>30</v>
      </c>
      <c r="D31">
        <v>237.018013</v>
      </c>
      <c r="E31">
        <v>7.1897070000000003</v>
      </c>
      <c r="F31">
        <v>247.83841200000001</v>
      </c>
      <c r="G31">
        <v>4.6494270000000002</v>
      </c>
    </row>
    <row r="32" spans="1:9" x14ac:dyDescent="0.25">
      <c r="A32">
        <v>31</v>
      </c>
      <c r="D32">
        <v>236.99706699999999</v>
      </c>
      <c r="E32">
        <v>7.1704970000000001</v>
      </c>
      <c r="F32">
        <v>247.791415</v>
      </c>
      <c r="G32">
        <v>4.711265</v>
      </c>
    </row>
    <row r="33" spans="1:9" x14ac:dyDescent="0.25">
      <c r="A33">
        <v>32</v>
      </c>
      <c r="D33">
        <v>236.99706699999999</v>
      </c>
      <c r="E33">
        <v>7.1704970000000001</v>
      </c>
      <c r="F33">
        <v>247.701212</v>
      </c>
      <c r="G33">
        <v>4.6215859999999997</v>
      </c>
    </row>
    <row r="34" spans="1:9" x14ac:dyDescent="0.25">
      <c r="A34">
        <v>33</v>
      </c>
      <c r="F34">
        <v>247.58848</v>
      </c>
      <c r="G34">
        <v>4.6424789999999998</v>
      </c>
    </row>
    <row r="35" spans="1:9" x14ac:dyDescent="0.25">
      <c r="A35">
        <v>34</v>
      </c>
      <c r="B35">
        <v>226.41202100000001</v>
      </c>
      <c r="C35">
        <v>5.9287770000000002</v>
      </c>
      <c r="F35">
        <v>247.58848</v>
      </c>
      <c r="G35">
        <v>4.6424789999999998</v>
      </c>
      <c r="H35">
        <v>237.936015</v>
      </c>
      <c r="I35">
        <v>7.8731949999999999</v>
      </c>
    </row>
    <row r="36" spans="1:9" x14ac:dyDescent="0.25">
      <c r="A36">
        <v>35</v>
      </c>
      <c r="B36">
        <v>226.46780699999999</v>
      </c>
      <c r="C36">
        <v>5.9031989999999999</v>
      </c>
      <c r="F36">
        <v>247.58848</v>
      </c>
      <c r="G36">
        <v>4.6424789999999998</v>
      </c>
      <c r="H36">
        <v>237.940068</v>
      </c>
      <c r="I36">
        <v>7.8830369999999998</v>
      </c>
    </row>
    <row r="37" spans="1:9" x14ac:dyDescent="0.25">
      <c r="A37">
        <v>36</v>
      </c>
      <c r="B37">
        <v>226.42975799999999</v>
      </c>
      <c r="C37">
        <v>5.8880420000000004</v>
      </c>
      <c r="H37">
        <v>237.97853699999999</v>
      </c>
      <c r="I37">
        <v>7.8936679999999999</v>
      </c>
    </row>
    <row r="38" spans="1:9" x14ac:dyDescent="0.25">
      <c r="A38">
        <v>37</v>
      </c>
      <c r="B38">
        <v>226.46485999999999</v>
      </c>
      <c r="C38">
        <v>5.9241460000000004</v>
      </c>
      <c r="H38">
        <v>237.96738099999999</v>
      </c>
      <c r="I38">
        <v>7.8989839999999996</v>
      </c>
    </row>
    <row r="39" spans="1:9" x14ac:dyDescent="0.25">
      <c r="A39">
        <v>38</v>
      </c>
      <c r="B39">
        <v>226.43233699999999</v>
      </c>
      <c r="C39">
        <v>5.907883</v>
      </c>
      <c r="H39">
        <v>237.987011</v>
      </c>
      <c r="I39">
        <v>7.9050349999999998</v>
      </c>
    </row>
    <row r="40" spans="1:9" x14ac:dyDescent="0.25">
      <c r="A40">
        <v>39</v>
      </c>
      <c r="B40">
        <v>226.44123099999999</v>
      </c>
      <c r="C40">
        <v>5.9127780000000003</v>
      </c>
      <c r="H40">
        <v>238.00159099999999</v>
      </c>
      <c r="I40">
        <v>7.8673539999999997</v>
      </c>
    </row>
    <row r="41" spans="1:9" x14ac:dyDescent="0.25">
      <c r="A41">
        <v>40</v>
      </c>
      <c r="B41">
        <v>226.401917</v>
      </c>
      <c r="C41">
        <v>5.8908839999999998</v>
      </c>
      <c r="H41">
        <v>238.00127499999999</v>
      </c>
      <c r="I41">
        <v>7.8659319999999999</v>
      </c>
    </row>
    <row r="42" spans="1:9" x14ac:dyDescent="0.25">
      <c r="A42">
        <v>41</v>
      </c>
      <c r="B42">
        <v>226.44781</v>
      </c>
      <c r="C42">
        <v>5.9122510000000004</v>
      </c>
      <c r="H42">
        <v>237.99343300000001</v>
      </c>
      <c r="I42">
        <v>7.8875109999999999</v>
      </c>
    </row>
    <row r="43" spans="1:9" x14ac:dyDescent="0.25">
      <c r="A43">
        <v>42</v>
      </c>
      <c r="B43">
        <v>226.40860000000001</v>
      </c>
      <c r="C43">
        <v>5.9048829999999999</v>
      </c>
      <c r="H43">
        <v>237.98748599999999</v>
      </c>
      <c r="I43">
        <v>7.8857210000000002</v>
      </c>
    </row>
    <row r="44" spans="1:9" x14ac:dyDescent="0.25">
      <c r="A44">
        <v>43</v>
      </c>
      <c r="B44">
        <v>226.41486399999999</v>
      </c>
      <c r="C44">
        <v>5.8919899999999998</v>
      </c>
      <c r="H44">
        <v>237.94096200000001</v>
      </c>
      <c r="I44">
        <v>7.8943519999999996</v>
      </c>
    </row>
    <row r="45" spans="1:9" x14ac:dyDescent="0.25">
      <c r="A45">
        <v>44</v>
      </c>
      <c r="B45">
        <v>226.41202100000001</v>
      </c>
      <c r="C45">
        <v>5.9287770000000002</v>
      </c>
      <c r="H45">
        <v>237.98327499999999</v>
      </c>
      <c r="I45">
        <v>7.8792999999999997</v>
      </c>
    </row>
    <row r="46" spans="1:9" x14ac:dyDescent="0.25">
      <c r="A46">
        <v>45</v>
      </c>
      <c r="B46">
        <v>226.41202100000001</v>
      </c>
      <c r="C46">
        <v>5.9287770000000002</v>
      </c>
      <c r="H46">
        <v>237.936015</v>
      </c>
      <c r="I46">
        <v>7.8731949999999999</v>
      </c>
    </row>
    <row r="47" spans="1:9" x14ac:dyDescent="0.25">
      <c r="A47">
        <v>46</v>
      </c>
      <c r="B47">
        <v>226.41202100000001</v>
      </c>
      <c r="C47">
        <v>5.9287770000000002</v>
      </c>
    </row>
    <row r="48" spans="1:9" x14ac:dyDescent="0.25">
      <c r="A48">
        <v>47</v>
      </c>
      <c r="D48">
        <v>217.74471299999999</v>
      </c>
      <c r="E48">
        <v>7.4255880000000003</v>
      </c>
    </row>
    <row r="49" spans="1:9" x14ac:dyDescent="0.25">
      <c r="A49">
        <v>48</v>
      </c>
      <c r="D49">
        <v>217.67550600000001</v>
      </c>
      <c r="E49">
        <v>7.4360619999999997</v>
      </c>
      <c r="F49">
        <v>227.10793200000001</v>
      </c>
      <c r="G49">
        <v>4.9114649999999997</v>
      </c>
    </row>
    <row r="50" spans="1:9" x14ac:dyDescent="0.25">
      <c r="A50">
        <v>49</v>
      </c>
      <c r="D50">
        <v>217.695663</v>
      </c>
      <c r="E50">
        <v>7.3643809999999998</v>
      </c>
      <c r="F50">
        <v>227.06051299999999</v>
      </c>
      <c r="G50">
        <v>4.8530990000000003</v>
      </c>
    </row>
    <row r="51" spans="1:9" x14ac:dyDescent="0.25">
      <c r="A51">
        <v>50</v>
      </c>
      <c r="D51">
        <v>217.72408200000001</v>
      </c>
      <c r="E51">
        <v>7.4049060000000004</v>
      </c>
      <c r="F51">
        <v>227.021199</v>
      </c>
      <c r="G51">
        <v>4.8543099999999999</v>
      </c>
    </row>
    <row r="52" spans="1:9" x14ac:dyDescent="0.25">
      <c r="A52">
        <v>51</v>
      </c>
      <c r="D52">
        <v>217.69476800000001</v>
      </c>
      <c r="E52">
        <v>7.3898010000000003</v>
      </c>
      <c r="F52">
        <v>226.98967400000001</v>
      </c>
      <c r="G52">
        <v>4.8744670000000001</v>
      </c>
    </row>
    <row r="53" spans="1:9" x14ac:dyDescent="0.25">
      <c r="A53">
        <v>52</v>
      </c>
      <c r="D53">
        <v>217.686295</v>
      </c>
      <c r="E53">
        <v>7.3849600000000004</v>
      </c>
      <c r="F53">
        <v>227.024777</v>
      </c>
      <c r="G53">
        <v>4.8899400000000002</v>
      </c>
    </row>
    <row r="54" spans="1:9" x14ac:dyDescent="0.25">
      <c r="A54">
        <v>53</v>
      </c>
      <c r="D54">
        <v>217.721767</v>
      </c>
      <c r="E54">
        <v>7.3888540000000003</v>
      </c>
      <c r="F54">
        <v>227.019936</v>
      </c>
      <c r="G54">
        <v>4.9185699999999999</v>
      </c>
    </row>
    <row r="55" spans="1:9" x14ac:dyDescent="0.25">
      <c r="A55">
        <v>54</v>
      </c>
      <c r="D55">
        <v>217.69208399999999</v>
      </c>
      <c r="E55">
        <v>7.3851170000000002</v>
      </c>
      <c r="F55">
        <v>227.05756500000001</v>
      </c>
      <c r="G55">
        <v>4.8926759999999998</v>
      </c>
    </row>
    <row r="56" spans="1:9" x14ac:dyDescent="0.25">
      <c r="A56">
        <v>55</v>
      </c>
      <c r="D56">
        <v>217.69371599999999</v>
      </c>
      <c r="E56">
        <v>7.414326</v>
      </c>
      <c r="F56">
        <v>227.09335300000001</v>
      </c>
      <c r="G56">
        <v>4.8932019999999996</v>
      </c>
    </row>
    <row r="57" spans="1:9" x14ac:dyDescent="0.25">
      <c r="A57">
        <v>56</v>
      </c>
      <c r="D57">
        <v>217.63292999999999</v>
      </c>
      <c r="E57">
        <v>7.35175</v>
      </c>
      <c r="F57">
        <v>227.10793200000001</v>
      </c>
      <c r="G57">
        <v>4.9114649999999997</v>
      </c>
    </row>
    <row r="58" spans="1:9" x14ac:dyDescent="0.25">
      <c r="A58">
        <v>57</v>
      </c>
      <c r="D58">
        <v>217.74471299999999</v>
      </c>
      <c r="E58">
        <v>7.4255880000000003</v>
      </c>
      <c r="F58">
        <v>227.10793200000001</v>
      </c>
      <c r="G58">
        <v>4.9114649999999997</v>
      </c>
    </row>
    <row r="59" spans="1:9" x14ac:dyDescent="0.25">
      <c r="A59">
        <v>58</v>
      </c>
      <c r="F59">
        <v>227.10793200000001</v>
      </c>
      <c r="G59">
        <v>4.9114649999999997</v>
      </c>
    </row>
    <row r="60" spans="1:9" x14ac:dyDescent="0.25">
      <c r="A60">
        <v>59</v>
      </c>
    </row>
    <row r="61" spans="1:9" x14ac:dyDescent="0.25">
      <c r="A61">
        <v>60</v>
      </c>
      <c r="B61">
        <v>206.91601800000001</v>
      </c>
      <c r="C61">
        <v>6.4044780000000001</v>
      </c>
    </row>
    <row r="62" spans="1:9" x14ac:dyDescent="0.25">
      <c r="A62">
        <v>61</v>
      </c>
      <c r="B62">
        <v>206.93803600000001</v>
      </c>
      <c r="C62">
        <v>6.4036799999999996</v>
      </c>
      <c r="H62">
        <v>216.63067000000001</v>
      </c>
      <c r="I62">
        <v>8.1033939999999998</v>
      </c>
    </row>
    <row r="63" spans="1:9" x14ac:dyDescent="0.25">
      <c r="A63">
        <v>62</v>
      </c>
      <c r="B63">
        <v>206.94292999999999</v>
      </c>
      <c r="C63">
        <v>6.4300620000000004</v>
      </c>
      <c r="H63">
        <v>216.673878</v>
      </c>
      <c r="I63">
        <v>8.0880779999999994</v>
      </c>
    </row>
    <row r="64" spans="1:9" x14ac:dyDescent="0.25">
      <c r="A64">
        <v>63</v>
      </c>
      <c r="B64">
        <v>206.94069500000001</v>
      </c>
      <c r="C64">
        <v>6.4508580000000002</v>
      </c>
      <c r="H64">
        <v>216.665773</v>
      </c>
      <c r="I64">
        <v>8.0994989999999998</v>
      </c>
    </row>
    <row r="65" spans="1:9" x14ac:dyDescent="0.25">
      <c r="A65">
        <v>64</v>
      </c>
      <c r="B65">
        <v>206.91830300000001</v>
      </c>
      <c r="C65">
        <v>6.4317099999999998</v>
      </c>
      <c r="H65">
        <v>216.715138</v>
      </c>
      <c r="I65">
        <v>8.0806050000000003</v>
      </c>
    </row>
    <row r="66" spans="1:9" x14ac:dyDescent="0.25">
      <c r="A66">
        <v>65</v>
      </c>
      <c r="B66">
        <v>206.94171</v>
      </c>
      <c r="C66">
        <v>6.4543689999999998</v>
      </c>
      <c r="H66">
        <v>216.739295</v>
      </c>
      <c r="I66">
        <v>8.0907099999999996</v>
      </c>
    </row>
    <row r="67" spans="1:9" x14ac:dyDescent="0.25">
      <c r="A67">
        <v>66</v>
      </c>
      <c r="B67">
        <v>206.93873000000002</v>
      </c>
      <c r="C67">
        <v>6.4642619999999997</v>
      </c>
      <c r="H67">
        <v>216.75829400000001</v>
      </c>
      <c r="I67">
        <v>8.1048150000000003</v>
      </c>
    </row>
    <row r="68" spans="1:9" x14ac:dyDescent="0.25">
      <c r="A68">
        <v>67</v>
      </c>
      <c r="B68">
        <v>206.91931700000001</v>
      </c>
      <c r="C68">
        <v>6.4405929999999998</v>
      </c>
      <c r="H68">
        <v>216.72008600000001</v>
      </c>
      <c r="I68">
        <v>8.1123399999999997</v>
      </c>
    </row>
    <row r="69" spans="1:9" x14ac:dyDescent="0.25">
      <c r="A69">
        <v>68</v>
      </c>
      <c r="B69">
        <v>206.91601800000001</v>
      </c>
      <c r="C69">
        <v>6.4044780000000001</v>
      </c>
      <c r="H69">
        <v>216.72629599999999</v>
      </c>
      <c r="I69">
        <v>8.1200759999999992</v>
      </c>
    </row>
    <row r="70" spans="1:9" x14ac:dyDescent="0.25">
      <c r="A70">
        <v>69</v>
      </c>
      <c r="H70">
        <v>216.73919000000001</v>
      </c>
      <c r="I70">
        <v>8.1542849999999998</v>
      </c>
    </row>
    <row r="71" spans="1:9" x14ac:dyDescent="0.25">
      <c r="A71">
        <v>70</v>
      </c>
      <c r="H71">
        <v>216.71256</v>
      </c>
      <c r="I71">
        <v>8.0710270000000008</v>
      </c>
    </row>
    <row r="72" spans="1:9" x14ac:dyDescent="0.25">
      <c r="A72">
        <v>71</v>
      </c>
      <c r="H72">
        <v>216.71256</v>
      </c>
      <c r="I72">
        <v>8.0710270000000008</v>
      </c>
    </row>
    <row r="73" spans="1:9" x14ac:dyDescent="0.25">
      <c r="A73">
        <v>72</v>
      </c>
      <c r="D73">
        <v>195.09381300000001</v>
      </c>
      <c r="E73">
        <v>8.4793610000000008</v>
      </c>
      <c r="F73">
        <v>206.25147800000002</v>
      </c>
      <c r="G73">
        <v>5.830946</v>
      </c>
    </row>
    <row r="74" spans="1:9" x14ac:dyDescent="0.25">
      <c r="A74">
        <v>73</v>
      </c>
      <c r="D74">
        <v>195.09892100000002</v>
      </c>
      <c r="E74">
        <v>8.4872870000000002</v>
      </c>
      <c r="F74">
        <v>206.27105499999999</v>
      </c>
      <c r="G74">
        <v>5.8600409999999998</v>
      </c>
    </row>
    <row r="75" spans="1:9" x14ac:dyDescent="0.25">
      <c r="A75">
        <v>74</v>
      </c>
      <c r="D75">
        <v>195.09498400000001</v>
      </c>
      <c r="E75">
        <v>8.5040929999999992</v>
      </c>
      <c r="F75">
        <v>206.30073400000001</v>
      </c>
      <c r="G75">
        <v>5.8653599999999999</v>
      </c>
    </row>
    <row r="76" spans="1:9" x14ac:dyDescent="0.25">
      <c r="A76">
        <v>75</v>
      </c>
      <c r="D76">
        <v>195.09275300000002</v>
      </c>
      <c r="E76">
        <v>8.4993069999999999</v>
      </c>
      <c r="F76">
        <v>206.30360200000001</v>
      </c>
      <c r="G76">
        <v>5.8755189999999997</v>
      </c>
    </row>
    <row r="77" spans="1:9" x14ac:dyDescent="0.25">
      <c r="A77">
        <v>76</v>
      </c>
      <c r="D77">
        <v>195.10641700000002</v>
      </c>
      <c r="E77">
        <v>8.4946789999999996</v>
      </c>
      <c r="F77">
        <v>206.28515100000001</v>
      </c>
      <c r="G77">
        <v>5.8858899999999998</v>
      </c>
    </row>
    <row r="78" spans="1:9" x14ac:dyDescent="0.25">
      <c r="A78">
        <v>77</v>
      </c>
      <c r="D78">
        <v>195.10939999999999</v>
      </c>
      <c r="E78">
        <v>8.4897329999999993</v>
      </c>
      <c r="F78">
        <v>206.33887300000001</v>
      </c>
      <c r="G78">
        <v>5.9042940000000002</v>
      </c>
    </row>
    <row r="79" spans="1:9" x14ac:dyDescent="0.25">
      <c r="A79">
        <v>78</v>
      </c>
      <c r="D79">
        <v>195.10450600000001</v>
      </c>
      <c r="E79">
        <v>8.4735110000000002</v>
      </c>
      <c r="F79">
        <v>206.33849600000002</v>
      </c>
      <c r="G79">
        <v>5.9069000000000003</v>
      </c>
    </row>
    <row r="80" spans="1:9" x14ac:dyDescent="0.25">
      <c r="A80">
        <v>79</v>
      </c>
      <c r="D80">
        <v>195.06759099999999</v>
      </c>
      <c r="E80">
        <v>8.4870730000000005</v>
      </c>
      <c r="F80">
        <v>206.254141</v>
      </c>
      <c r="G80">
        <v>5.8769549999999997</v>
      </c>
    </row>
    <row r="81" spans="1:9" x14ac:dyDescent="0.25">
      <c r="A81">
        <v>80</v>
      </c>
      <c r="D81">
        <v>195.07620800000001</v>
      </c>
      <c r="E81">
        <v>8.5697279999999996</v>
      </c>
      <c r="F81">
        <v>206.29653400000001</v>
      </c>
      <c r="G81">
        <v>5.8866350000000001</v>
      </c>
    </row>
    <row r="82" spans="1:9" x14ac:dyDescent="0.25">
      <c r="A82">
        <v>81</v>
      </c>
      <c r="D82">
        <v>195.021635</v>
      </c>
      <c r="E82">
        <v>8.5543569999999995</v>
      </c>
      <c r="F82">
        <v>206.29653400000001</v>
      </c>
      <c r="G82">
        <v>5.8866350000000001</v>
      </c>
    </row>
    <row r="83" spans="1:9" x14ac:dyDescent="0.25">
      <c r="A83">
        <v>82</v>
      </c>
    </row>
    <row r="84" spans="1:9" x14ac:dyDescent="0.25">
      <c r="A84">
        <v>83</v>
      </c>
    </row>
    <row r="85" spans="1:9" x14ac:dyDescent="0.25">
      <c r="A85">
        <v>84</v>
      </c>
      <c r="B85">
        <v>181.96769499999999</v>
      </c>
      <c r="C85">
        <v>6.5125039999999998</v>
      </c>
      <c r="H85">
        <v>192.926649</v>
      </c>
      <c r="I85">
        <v>9.2837309999999995</v>
      </c>
    </row>
    <row r="86" spans="1:9" x14ac:dyDescent="0.25">
      <c r="A86">
        <v>85</v>
      </c>
      <c r="B86">
        <v>182.11369500000001</v>
      </c>
      <c r="C86">
        <v>6.4792610000000002</v>
      </c>
      <c r="H86">
        <v>192.943827</v>
      </c>
      <c r="I86">
        <v>9.2397969999999994</v>
      </c>
    </row>
    <row r="87" spans="1:9" x14ac:dyDescent="0.25">
      <c r="A87">
        <v>86</v>
      </c>
      <c r="B87">
        <v>182.078272</v>
      </c>
      <c r="C87">
        <v>6.5011739999999998</v>
      </c>
      <c r="H87">
        <v>192.99648500000001</v>
      </c>
      <c r="I87">
        <v>9.2453280000000007</v>
      </c>
    </row>
    <row r="88" spans="1:9" x14ac:dyDescent="0.25">
      <c r="A88">
        <v>87</v>
      </c>
      <c r="B88">
        <v>182.08093100000002</v>
      </c>
      <c r="C88">
        <v>6.5164929999999996</v>
      </c>
      <c r="H88">
        <v>193.01972800000001</v>
      </c>
      <c r="I88">
        <v>9.2001179999999998</v>
      </c>
    </row>
    <row r="89" spans="1:9" x14ac:dyDescent="0.25">
      <c r="A89">
        <v>88</v>
      </c>
      <c r="B89">
        <v>182.06353999999999</v>
      </c>
      <c r="C89">
        <v>6.5287800000000002</v>
      </c>
      <c r="H89">
        <v>193.014197</v>
      </c>
      <c r="I89">
        <v>9.2049579999999995</v>
      </c>
    </row>
    <row r="90" spans="1:9" x14ac:dyDescent="0.25">
      <c r="A90">
        <v>89</v>
      </c>
      <c r="B90">
        <v>182.00705199999999</v>
      </c>
      <c r="C90">
        <v>6.5349490000000001</v>
      </c>
      <c r="H90">
        <v>193.02962300000002</v>
      </c>
      <c r="I90">
        <v>9.2255950000000002</v>
      </c>
    </row>
    <row r="91" spans="1:9" x14ac:dyDescent="0.25">
      <c r="A91">
        <v>90</v>
      </c>
      <c r="B91">
        <v>181.96434600000001</v>
      </c>
      <c r="C91">
        <v>6.5120250000000004</v>
      </c>
      <c r="H91">
        <v>193.01781299999999</v>
      </c>
      <c r="I91">
        <v>9.1782050000000002</v>
      </c>
    </row>
    <row r="92" spans="1:9" x14ac:dyDescent="0.25">
      <c r="A92">
        <v>91</v>
      </c>
      <c r="B92">
        <v>182.01136200000002</v>
      </c>
      <c r="C92">
        <v>6.5371829999999997</v>
      </c>
      <c r="H92">
        <v>193.04020500000001</v>
      </c>
      <c r="I92">
        <v>9.1885770000000004</v>
      </c>
    </row>
    <row r="93" spans="1:9" x14ac:dyDescent="0.25">
      <c r="A93">
        <v>92</v>
      </c>
      <c r="H93">
        <v>192.91457600000001</v>
      </c>
      <c r="I93">
        <v>9.2300629999999995</v>
      </c>
    </row>
    <row r="94" spans="1:9" x14ac:dyDescent="0.25">
      <c r="A94">
        <v>93</v>
      </c>
      <c r="H94">
        <v>192.91457600000001</v>
      </c>
      <c r="I94">
        <v>9.2300629999999995</v>
      </c>
    </row>
    <row r="95" spans="1:9" x14ac:dyDescent="0.25">
      <c r="A95">
        <v>94</v>
      </c>
      <c r="D95">
        <v>170.78353900000002</v>
      </c>
      <c r="E95">
        <v>8.9809819999999991</v>
      </c>
    </row>
    <row r="96" spans="1:9" x14ac:dyDescent="0.25">
      <c r="A96">
        <v>95</v>
      </c>
      <c r="D96">
        <v>170.752318</v>
      </c>
      <c r="E96">
        <v>9.0044909999999998</v>
      </c>
    </row>
    <row r="97" spans="1:9" x14ac:dyDescent="0.25">
      <c r="A97">
        <v>96</v>
      </c>
      <c r="D97">
        <v>170.74593400000001</v>
      </c>
      <c r="E97">
        <v>9.0068850000000005</v>
      </c>
    </row>
    <row r="98" spans="1:9" x14ac:dyDescent="0.25">
      <c r="A98">
        <v>97</v>
      </c>
      <c r="D98">
        <v>170.74045599999999</v>
      </c>
      <c r="E98">
        <v>9.0107669999999995</v>
      </c>
      <c r="F98">
        <v>179.82967600000001</v>
      </c>
      <c r="G98">
        <v>6.1937449999999998</v>
      </c>
    </row>
    <row r="99" spans="1:9" x14ac:dyDescent="0.25">
      <c r="A99">
        <v>98</v>
      </c>
      <c r="D99">
        <v>170.731415</v>
      </c>
      <c r="E99">
        <v>9.0245429999999995</v>
      </c>
      <c r="F99">
        <v>179.85701800000001</v>
      </c>
      <c r="G99">
        <v>6.2066169999999996</v>
      </c>
    </row>
    <row r="100" spans="1:9" x14ac:dyDescent="0.25">
      <c r="A100">
        <v>99</v>
      </c>
      <c r="D100">
        <v>170.79167799999999</v>
      </c>
      <c r="E100">
        <v>8.9545460000000006</v>
      </c>
      <c r="F100">
        <v>179.886055</v>
      </c>
      <c r="G100">
        <v>6.1974150000000003</v>
      </c>
    </row>
    <row r="101" spans="1:9" x14ac:dyDescent="0.25">
      <c r="A101">
        <v>100</v>
      </c>
      <c r="D101">
        <v>170.72365000000002</v>
      </c>
      <c r="E101">
        <v>9.0324679999999997</v>
      </c>
      <c r="F101">
        <v>179.83866499999999</v>
      </c>
      <c r="G101">
        <v>6.2018829999999996</v>
      </c>
    </row>
    <row r="102" spans="1:9" x14ac:dyDescent="0.25">
      <c r="A102">
        <v>101</v>
      </c>
      <c r="D102">
        <v>170.74721199999999</v>
      </c>
      <c r="E102">
        <v>9.0326810000000002</v>
      </c>
      <c r="F102">
        <v>179.87148300000001</v>
      </c>
      <c r="G102">
        <v>6.1702899999999996</v>
      </c>
    </row>
    <row r="103" spans="1:9" x14ac:dyDescent="0.25">
      <c r="A103">
        <v>102</v>
      </c>
      <c r="D103">
        <v>170.76652000000001</v>
      </c>
      <c r="E103">
        <v>8.9629510000000003</v>
      </c>
      <c r="F103">
        <v>179.94940600000001</v>
      </c>
      <c r="G103">
        <v>6.1557149999999998</v>
      </c>
    </row>
    <row r="104" spans="1:9" x14ac:dyDescent="0.25">
      <c r="A104">
        <v>103</v>
      </c>
      <c r="D104">
        <v>170.76652000000001</v>
      </c>
      <c r="E104">
        <v>8.9629510000000003</v>
      </c>
      <c r="F104">
        <v>179.91844800000001</v>
      </c>
      <c r="G104">
        <v>6.2076269999999996</v>
      </c>
    </row>
    <row r="105" spans="1:9" x14ac:dyDescent="0.25">
      <c r="A105">
        <v>104</v>
      </c>
      <c r="F105">
        <v>179.89238599999999</v>
      </c>
      <c r="G105">
        <v>6.229222</v>
      </c>
    </row>
    <row r="106" spans="1:9" x14ac:dyDescent="0.25">
      <c r="A106">
        <v>105</v>
      </c>
      <c r="F106">
        <v>179.89238599999999</v>
      </c>
      <c r="G106">
        <v>6.229222</v>
      </c>
    </row>
    <row r="107" spans="1:9" x14ac:dyDescent="0.25">
      <c r="A107">
        <v>106</v>
      </c>
      <c r="H107">
        <v>169.33186599999999</v>
      </c>
      <c r="I107">
        <v>9.5014839999999996</v>
      </c>
    </row>
    <row r="108" spans="1:9" x14ac:dyDescent="0.25">
      <c r="A108">
        <v>107</v>
      </c>
      <c r="B108">
        <v>158.91782800000001</v>
      </c>
      <c r="C108">
        <v>6.6359539999999999</v>
      </c>
      <c r="H108">
        <v>169.284209</v>
      </c>
      <c r="I108">
        <v>9.4960059999999995</v>
      </c>
    </row>
    <row r="109" spans="1:9" x14ac:dyDescent="0.25">
      <c r="A109">
        <v>108</v>
      </c>
      <c r="B109">
        <v>158.93133800000001</v>
      </c>
      <c r="C109">
        <v>6.6631340000000003</v>
      </c>
      <c r="H109">
        <v>169.330748</v>
      </c>
      <c r="I109">
        <v>9.4823360000000001</v>
      </c>
    </row>
    <row r="110" spans="1:9" x14ac:dyDescent="0.25">
      <c r="A110">
        <v>109</v>
      </c>
      <c r="B110">
        <v>158.865331</v>
      </c>
      <c r="C110">
        <v>6.7199920000000004</v>
      </c>
      <c r="H110">
        <v>169.32760999999999</v>
      </c>
      <c r="I110">
        <v>9.4912189999999992</v>
      </c>
    </row>
    <row r="111" spans="1:9" x14ac:dyDescent="0.25">
      <c r="A111">
        <v>110</v>
      </c>
      <c r="B111">
        <v>158.903572</v>
      </c>
      <c r="C111">
        <v>6.7054720000000003</v>
      </c>
      <c r="H111">
        <v>169.34287499999999</v>
      </c>
      <c r="I111">
        <v>9.4699960000000001</v>
      </c>
    </row>
    <row r="112" spans="1:9" x14ac:dyDescent="0.25">
      <c r="A112">
        <v>111</v>
      </c>
      <c r="B112">
        <v>158.928944</v>
      </c>
      <c r="C112">
        <v>6.6671760000000004</v>
      </c>
      <c r="H112">
        <v>169.36276800000002</v>
      </c>
      <c r="I112">
        <v>9.4935050000000007</v>
      </c>
    </row>
    <row r="113" spans="1:9" x14ac:dyDescent="0.25">
      <c r="A113">
        <v>112</v>
      </c>
      <c r="B113">
        <v>158.93788000000001</v>
      </c>
      <c r="C113">
        <v>6.6058500000000002</v>
      </c>
      <c r="H113">
        <v>169.34660000000002</v>
      </c>
      <c r="I113">
        <v>9.5153119999999998</v>
      </c>
    </row>
    <row r="114" spans="1:9" x14ac:dyDescent="0.25">
      <c r="A114">
        <v>113</v>
      </c>
      <c r="B114">
        <v>158.87474400000002</v>
      </c>
      <c r="C114">
        <v>6.6804199999999998</v>
      </c>
      <c r="H114">
        <v>169.34707900000001</v>
      </c>
      <c r="I114">
        <v>9.5132379999999994</v>
      </c>
    </row>
    <row r="115" spans="1:9" x14ac:dyDescent="0.25">
      <c r="A115">
        <v>114</v>
      </c>
      <c r="B115">
        <v>158.91782800000001</v>
      </c>
      <c r="C115">
        <v>6.6359539999999999</v>
      </c>
      <c r="H115">
        <v>169.291922</v>
      </c>
      <c r="I115">
        <v>9.4486679999999996</v>
      </c>
    </row>
    <row r="116" spans="1:9" x14ac:dyDescent="0.25">
      <c r="A116">
        <v>115</v>
      </c>
      <c r="B116">
        <v>158.91782800000001</v>
      </c>
      <c r="C116">
        <v>6.6359539999999999</v>
      </c>
    </row>
    <row r="117" spans="1:9" x14ac:dyDescent="0.25">
      <c r="A117">
        <v>116</v>
      </c>
      <c r="B117">
        <v>158.93128300000001</v>
      </c>
      <c r="C117">
        <v>6.6634529999999996</v>
      </c>
    </row>
    <row r="118" spans="1:9" x14ac:dyDescent="0.25">
      <c r="A118">
        <v>117</v>
      </c>
      <c r="D118">
        <v>151.61207000000002</v>
      </c>
      <c r="E118">
        <v>8.6344049999999992</v>
      </c>
    </row>
    <row r="119" spans="1:9" x14ac:dyDescent="0.25">
      <c r="A119">
        <v>118</v>
      </c>
      <c r="D119">
        <v>151.61207000000002</v>
      </c>
      <c r="E119">
        <v>8.6344049999999992</v>
      </c>
    </row>
    <row r="120" spans="1:9" x14ac:dyDescent="0.25">
      <c r="A120">
        <v>119</v>
      </c>
      <c r="D120">
        <v>151.61207000000002</v>
      </c>
      <c r="E120">
        <v>8.6344049999999992</v>
      </c>
    </row>
    <row r="121" spans="1:9" x14ac:dyDescent="0.25">
      <c r="A121">
        <v>120</v>
      </c>
      <c r="D121">
        <v>151.61207000000002</v>
      </c>
      <c r="E121">
        <v>8.6344049999999992</v>
      </c>
      <c r="F121">
        <v>157.256272</v>
      </c>
      <c r="G121">
        <v>6.2904419999999996</v>
      </c>
    </row>
    <row r="122" spans="1:9" x14ac:dyDescent="0.25">
      <c r="A122">
        <v>121</v>
      </c>
      <c r="D122">
        <v>151.61207000000002</v>
      </c>
      <c r="E122">
        <v>8.6344049999999992</v>
      </c>
      <c r="F122">
        <v>157.2851</v>
      </c>
      <c r="G122">
        <v>6.2967190000000004</v>
      </c>
    </row>
    <row r="123" spans="1:9" x14ac:dyDescent="0.25">
      <c r="A123">
        <v>122</v>
      </c>
      <c r="D123">
        <v>151.61207000000002</v>
      </c>
      <c r="E123">
        <v>8.6344049999999992</v>
      </c>
      <c r="F123">
        <v>157.30935400000001</v>
      </c>
      <c r="G123">
        <v>6.3162909999999997</v>
      </c>
    </row>
    <row r="124" spans="1:9" x14ac:dyDescent="0.25">
      <c r="A124">
        <v>123</v>
      </c>
      <c r="D124">
        <v>151.61207000000002</v>
      </c>
      <c r="E124">
        <v>8.6344049999999992</v>
      </c>
      <c r="F124">
        <v>157.30180100000001</v>
      </c>
      <c r="G124">
        <v>6.2895380000000003</v>
      </c>
    </row>
    <row r="125" spans="1:9" x14ac:dyDescent="0.25">
      <c r="A125">
        <v>124</v>
      </c>
      <c r="D125">
        <v>151.61207000000002</v>
      </c>
      <c r="E125">
        <v>8.6344049999999992</v>
      </c>
      <c r="F125">
        <v>157.333608</v>
      </c>
      <c r="G125">
        <v>6.2952820000000003</v>
      </c>
    </row>
    <row r="126" spans="1:9" x14ac:dyDescent="0.25">
      <c r="A126">
        <v>125</v>
      </c>
      <c r="D126">
        <v>151.61207000000002</v>
      </c>
      <c r="E126">
        <v>8.6344049999999992</v>
      </c>
      <c r="F126">
        <v>157.37849900000001</v>
      </c>
      <c r="G126">
        <v>6.2934739999999998</v>
      </c>
    </row>
    <row r="127" spans="1:9" x14ac:dyDescent="0.25">
      <c r="A127">
        <v>126</v>
      </c>
      <c r="F127">
        <v>157.420784</v>
      </c>
      <c r="G127">
        <v>6.2474660000000002</v>
      </c>
    </row>
    <row r="128" spans="1:9" x14ac:dyDescent="0.25">
      <c r="A128">
        <v>127</v>
      </c>
      <c r="F128">
        <v>157.44333700000001</v>
      </c>
      <c r="G128">
        <v>6.2603369999999998</v>
      </c>
    </row>
    <row r="129" spans="1:9" x14ac:dyDescent="0.25">
      <c r="A129">
        <v>128</v>
      </c>
      <c r="B129">
        <v>131.796662</v>
      </c>
      <c r="C129">
        <v>3.8750499999999999</v>
      </c>
      <c r="F129">
        <v>157.32041800000002</v>
      </c>
      <c r="G129">
        <v>6.2992710000000001</v>
      </c>
      <c r="H129">
        <v>150.926151</v>
      </c>
      <c r="I129">
        <v>8.9582700000000006</v>
      </c>
    </row>
    <row r="130" spans="1:9" x14ac:dyDescent="0.25">
      <c r="A130">
        <v>129</v>
      </c>
      <c r="B130">
        <v>131.810463</v>
      </c>
      <c r="C130">
        <v>3.815105</v>
      </c>
      <c r="F130">
        <v>157.32041800000002</v>
      </c>
      <c r="G130">
        <v>6.2992710000000001</v>
      </c>
      <c r="H130">
        <v>150.88445100000001</v>
      </c>
      <c r="I130">
        <v>8.9850770000000004</v>
      </c>
    </row>
    <row r="131" spans="1:9" x14ac:dyDescent="0.25">
      <c r="A131">
        <v>130</v>
      </c>
      <c r="B131">
        <v>131.816452</v>
      </c>
      <c r="C131">
        <v>3.8613010000000001</v>
      </c>
      <c r="H131">
        <v>150.955724</v>
      </c>
      <c r="I131">
        <v>8.9816730000000007</v>
      </c>
    </row>
    <row r="132" spans="1:9" x14ac:dyDescent="0.25">
      <c r="A132">
        <v>131</v>
      </c>
      <c r="B132">
        <v>131.78947099999999</v>
      </c>
      <c r="C132">
        <v>3.8891119999999999</v>
      </c>
      <c r="H132">
        <v>150.941363</v>
      </c>
      <c r="I132">
        <v>8.9507700000000003</v>
      </c>
    </row>
    <row r="133" spans="1:9" x14ac:dyDescent="0.25">
      <c r="A133">
        <v>132</v>
      </c>
      <c r="B133">
        <v>131.80546200000001</v>
      </c>
      <c r="C133">
        <v>3.869373</v>
      </c>
      <c r="H133">
        <v>150.972159</v>
      </c>
      <c r="I133">
        <v>8.9904489999999999</v>
      </c>
    </row>
    <row r="134" spans="1:9" x14ac:dyDescent="0.25">
      <c r="A134">
        <v>133</v>
      </c>
      <c r="B134">
        <v>131.80291399999999</v>
      </c>
      <c r="C134">
        <v>3.8597389999999998</v>
      </c>
      <c r="H134">
        <v>151.002477</v>
      </c>
      <c r="I134">
        <v>8.995768</v>
      </c>
    </row>
    <row r="135" spans="1:9" x14ac:dyDescent="0.25">
      <c r="A135">
        <v>134</v>
      </c>
      <c r="B135">
        <v>131.795098</v>
      </c>
      <c r="C135">
        <v>3.8761960000000002</v>
      </c>
      <c r="H135">
        <v>150.99614700000001</v>
      </c>
      <c r="I135">
        <v>8.9952889999999996</v>
      </c>
    </row>
    <row r="136" spans="1:9" x14ac:dyDescent="0.25">
      <c r="A136">
        <v>135</v>
      </c>
      <c r="B136">
        <v>131.80260100000001</v>
      </c>
      <c r="C136">
        <v>3.881456</v>
      </c>
      <c r="H136">
        <v>150.94540499999999</v>
      </c>
      <c r="I136">
        <v>9.0262980000000006</v>
      </c>
    </row>
    <row r="137" spans="1:9" x14ac:dyDescent="0.25">
      <c r="A137">
        <v>136</v>
      </c>
      <c r="B137">
        <v>131.76760100000001</v>
      </c>
      <c r="C137">
        <v>3.9042680000000001</v>
      </c>
      <c r="H137">
        <v>150.97939300000002</v>
      </c>
      <c r="I137">
        <v>9.0239039999999999</v>
      </c>
    </row>
    <row r="138" spans="1:9" x14ac:dyDescent="0.25">
      <c r="A138">
        <v>137</v>
      </c>
      <c r="B138">
        <v>131.775307</v>
      </c>
      <c r="C138">
        <v>3.9162460000000001</v>
      </c>
      <c r="H138">
        <v>150.926151</v>
      </c>
      <c r="I138">
        <v>8.9582700000000006</v>
      </c>
    </row>
    <row r="139" spans="1:9" x14ac:dyDescent="0.25">
      <c r="A139">
        <v>138</v>
      </c>
      <c r="B139">
        <v>131.760201</v>
      </c>
      <c r="C139">
        <v>3.8905699999999999</v>
      </c>
      <c r="D139">
        <v>123.92688000000001</v>
      </c>
      <c r="E139">
        <v>6.0906070000000003</v>
      </c>
    </row>
    <row r="140" spans="1:9" x14ac:dyDescent="0.25">
      <c r="A140">
        <v>139</v>
      </c>
      <c r="B140">
        <v>131.77608900000001</v>
      </c>
      <c r="C140">
        <v>3.8456769999999998</v>
      </c>
      <c r="D140">
        <v>123.958077</v>
      </c>
      <c r="E140">
        <v>6.0974820000000003</v>
      </c>
    </row>
    <row r="141" spans="1:9" x14ac:dyDescent="0.25">
      <c r="A141">
        <v>140</v>
      </c>
      <c r="D141">
        <v>123.938755</v>
      </c>
      <c r="E141">
        <v>6.1468540000000003</v>
      </c>
    </row>
    <row r="142" spans="1:9" x14ac:dyDescent="0.25">
      <c r="A142">
        <v>141</v>
      </c>
      <c r="D142">
        <v>123.878449</v>
      </c>
      <c r="E142">
        <v>6.1132619999999998</v>
      </c>
    </row>
    <row r="143" spans="1:9" x14ac:dyDescent="0.25">
      <c r="A143">
        <v>142</v>
      </c>
      <c r="D143">
        <v>123.92588900000001</v>
      </c>
      <c r="E143">
        <v>6.1447190000000003</v>
      </c>
      <c r="F143">
        <v>132.307309</v>
      </c>
      <c r="G143">
        <v>3.6176159999999999</v>
      </c>
    </row>
    <row r="144" spans="1:9" x14ac:dyDescent="0.25">
      <c r="A144">
        <v>143</v>
      </c>
      <c r="D144">
        <v>123.93964</v>
      </c>
      <c r="E144">
        <v>6.1514889999999998</v>
      </c>
      <c r="F144">
        <v>132.25658100000001</v>
      </c>
      <c r="G144">
        <v>3.704018</v>
      </c>
    </row>
    <row r="145" spans="1:9" x14ac:dyDescent="0.25">
      <c r="A145">
        <v>144</v>
      </c>
      <c r="D145">
        <v>123.91756100000001</v>
      </c>
      <c r="E145">
        <v>6.1542500000000002</v>
      </c>
      <c r="F145">
        <v>132.266583</v>
      </c>
      <c r="G145">
        <v>3.662509</v>
      </c>
    </row>
    <row r="146" spans="1:9" x14ac:dyDescent="0.25">
      <c r="A146">
        <v>145</v>
      </c>
      <c r="D146">
        <v>123.96463800000001</v>
      </c>
      <c r="E146">
        <v>6.162166</v>
      </c>
      <c r="F146">
        <v>132.31147799999999</v>
      </c>
      <c r="G146">
        <v>3.5944400000000001</v>
      </c>
    </row>
    <row r="147" spans="1:9" x14ac:dyDescent="0.25">
      <c r="A147">
        <v>146</v>
      </c>
      <c r="D147">
        <v>123.92688000000001</v>
      </c>
      <c r="E147">
        <v>6.0906070000000003</v>
      </c>
      <c r="F147">
        <v>132.28590800000001</v>
      </c>
      <c r="G147">
        <v>3.5805349999999998</v>
      </c>
    </row>
    <row r="148" spans="1:9" x14ac:dyDescent="0.25">
      <c r="A148">
        <v>147</v>
      </c>
      <c r="D148">
        <v>123.94057900000001</v>
      </c>
      <c r="E148">
        <v>6.1844039999999998</v>
      </c>
      <c r="F148">
        <v>132.190495</v>
      </c>
      <c r="G148">
        <v>3.5943360000000002</v>
      </c>
    </row>
    <row r="149" spans="1:9" x14ac:dyDescent="0.25">
      <c r="A149">
        <v>148</v>
      </c>
      <c r="D149">
        <v>123.92688000000001</v>
      </c>
      <c r="E149">
        <v>6.0906070000000003</v>
      </c>
      <c r="F149">
        <v>132.263352</v>
      </c>
      <c r="G149">
        <v>3.7090700000000001</v>
      </c>
    </row>
    <row r="150" spans="1:9" x14ac:dyDescent="0.25">
      <c r="A150">
        <v>149</v>
      </c>
      <c r="D150">
        <v>123.92688000000001</v>
      </c>
      <c r="E150">
        <v>6.0906070000000003</v>
      </c>
      <c r="F150">
        <v>132.263352</v>
      </c>
      <c r="G150">
        <v>3.7090700000000001</v>
      </c>
    </row>
    <row r="151" spans="1:9" x14ac:dyDescent="0.25">
      <c r="A151">
        <v>150</v>
      </c>
      <c r="D151">
        <v>123.92688000000001</v>
      </c>
      <c r="E151">
        <v>6.0906070000000003</v>
      </c>
      <c r="F151">
        <v>132.263352</v>
      </c>
      <c r="G151">
        <v>3.7090700000000001</v>
      </c>
    </row>
    <row r="152" spans="1:9" x14ac:dyDescent="0.25">
      <c r="A152">
        <v>151</v>
      </c>
      <c r="F152">
        <v>132.263352</v>
      </c>
      <c r="G152">
        <v>3.7090700000000001</v>
      </c>
      <c r="H152">
        <v>124.80443600000001</v>
      </c>
      <c r="I152">
        <v>7.4309519999999996</v>
      </c>
    </row>
    <row r="153" spans="1:9" x14ac:dyDescent="0.25">
      <c r="A153">
        <v>152</v>
      </c>
      <c r="F153">
        <v>132.263352</v>
      </c>
      <c r="G153">
        <v>3.7090700000000001</v>
      </c>
      <c r="H153">
        <v>124.745743</v>
      </c>
      <c r="I153">
        <v>7.4451169999999998</v>
      </c>
    </row>
    <row r="154" spans="1:9" x14ac:dyDescent="0.25">
      <c r="A154">
        <v>153</v>
      </c>
      <c r="B154">
        <v>111.223404</v>
      </c>
      <c r="C154">
        <v>5.0359249999999998</v>
      </c>
      <c r="F154">
        <v>132.263352</v>
      </c>
      <c r="G154">
        <v>3.7090700000000001</v>
      </c>
      <c r="H154">
        <v>124.78573700000001</v>
      </c>
      <c r="I154">
        <v>7.4335550000000001</v>
      </c>
    </row>
    <row r="155" spans="1:9" x14ac:dyDescent="0.25">
      <c r="A155">
        <v>154</v>
      </c>
      <c r="B155">
        <v>111.20809199999999</v>
      </c>
      <c r="C155">
        <v>5.0812350000000004</v>
      </c>
      <c r="H155">
        <v>124.785218</v>
      </c>
      <c r="I155">
        <v>7.4386590000000004</v>
      </c>
    </row>
    <row r="156" spans="1:9" x14ac:dyDescent="0.25">
      <c r="A156">
        <v>155</v>
      </c>
      <c r="B156">
        <v>111.19480900000001</v>
      </c>
      <c r="C156">
        <v>5.0702980000000002</v>
      </c>
      <c r="H156">
        <v>124.83527000000001</v>
      </c>
      <c r="I156">
        <v>7.4452210000000001</v>
      </c>
    </row>
    <row r="157" spans="1:9" x14ac:dyDescent="0.25">
      <c r="A157">
        <v>156</v>
      </c>
      <c r="B157">
        <v>111.23142300000001</v>
      </c>
      <c r="C157">
        <v>5.0523300000000004</v>
      </c>
      <c r="H157">
        <v>124.85365300000001</v>
      </c>
      <c r="I157">
        <v>7.4525649999999999</v>
      </c>
    </row>
    <row r="158" spans="1:9" x14ac:dyDescent="0.25">
      <c r="A158">
        <v>157</v>
      </c>
      <c r="B158">
        <v>111.25512000000001</v>
      </c>
      <c r="C158">
        <v>5.0729540000000002</v>
      </c>
      <c r="H158">
        <v>124.82808</v>
      </c>
      <c r="I158">
        <v>7.4530849999999997</v>
      </c>
    </row>
    <row r="159" spans="1:9" x14ac:dyDescent="0.25">
      <c r="A159">
        <v>158</v>
      </c>
      <c r="B159">
        <v>111.23220499999999</v>
      </c>
      <c r="C159">
        <v>5.073944</v>
      </c>
      <c r="H159">
        <v>124.845162</v>
      </c>
      <c r="I159">
        <v>7.463241</v>
      </c>
    </row>
    <row r="160" spans="1:9" x14ac:dyDescent="0.25">
      <c r="A160">
        <v>159</v>
      </c>
      <c r="B160">
        <v>111.26829600000001</v>
      </c>
      <c r="C160">
        <v>5.0080619999999998</v>
      </c>
      <c r="H160">
        <v>124.80443600000001</v>
      </c>
      <c r="I160">
        <v>7.4309519999999996</v>
      </c>
    </row>
    <row r="161" spans="1:9" x14ac:dyDescent="0.25">
      <c r="A161">
        <v>160</v>
      </c>
      <c r="B161">
        <v>111.267724</v>
      </c>
      <c r="C161">
        <v>5.0298829999999999</v>
      </c>
      <c r="H161">
        <v>124.80443600000001</v>
      </c>
      <c r="I161">
        <v>7.4309519999999996</v>
      </c>
    </row>
    <row r="162" spans="1:9" x14ac:dyDescent="0.25">
      <c r="A162">
        <v>161</v>
      </c>
      <c r="B162">
        <v>111.24808900000001</v>
      </c>
      <c r="C162">
        <v>5.0352480000000002</v>
      </c>
      <c r="H162">
        <v>124.80443600000001</v>
      </c>
      <c r="I162">
        <v>7.4309519999999996</v>
      </c>
    </row>
    <row r="163" spans="1:9" x14ac:dyDescent="0.25">
      <c r="A163">
        <v>162</v>
      </c>
      <c r="B163">
        <v>111.26840300000001</v>
      </c>
      <c r="C163">
        <v>5.0235820000000002</v>
      </c>
      <c r="H163">
        <v>124.80443600000001</v>
      </c>
      <c r="I163">
        <v>7.4309519999999996</v>
      </c>
    </row>
    <row r="164" spans="1:9" x14ac:dyDescent="0.25">
      <c r="A164">
        <v>163</v>
      </c>
      <c r="B164">
        <v>111.223404</v>
      </c>
      <c r="C164">
        <v>5.0359249999999998</v>
      </c>
    </row>
    <row r="165" spans="1:9" x14ac:dyDescent="0.25">
      <c r="A165">
        <v>164</v>
      </c>
      <c r="B165">
        <v>111.223404</v>
      </c>
      <c r="C165">
        <v>5.0359249999999998</v>
      </c>
    </row>
    <row r="166" spans="1:9" x14ac:dyDescent="0.25">
      <c r="A166">
        <v>165</v>
      </c>
      <c r="B166">
        <v>111.223404</v>
      </c>
      <c r="C166">
        <v>5.0359249999999998</v>
      </c>
      <c r="D166">
        <v>101.36529200000001</v>
      </c>
      <c r="E166">
        <v>7.737133</v>
      </c>
    </row>
    <row r="167" spans="1:9" x14ac:dyDescent="0.25">
      <c r="A167">
        <v>166</v>
      </c>
      <c r="D167">
        <v>101.32477200000001</v>
      </c>
      <c r="E167">
        <v>7.7271850000000004</v>
      </c>
    </row>
    <row r="168" spans="1:9" x14ac:dyDescent="0.25">
      <c r="A168">
        <v>167</v>
      </c>
      <c r="D168">
        <v>101.31284600000001</v>
      </c>
      <c r="E168">
        <v>7.7179149999999996</v>
      </c>
    </row>
    <row r="169" spans="1:9" x14ac:dyDescent="0.25">
      <c r="A169">
        <v>168</v>
      </c>
      <c r="D169">
        <v>101.33821</v>
      </c>
      <c r="E169">
        <v>7.7252580000000002</v>
      </c>
      <c r="F169">
        <v>111.078309</v>
      </c>
      <c r="G169">
        <v>4.2201880000000003</v>
      </c>
    </row>
    <row r="170" spans="1:9" x14ac:dyDescent="0.25">
      <c r="A170">
        <v>169</v>
      </c>
      <c r="D170">
        <v>101.32920100000001</v>
      </c>
      <c r="E170">
        <v>7.7123419999999996</v>
      </c>
      <c r="F170">
        <v>111.09705400000001</v>
      </c>
      <c r="G170">
        <v>4.2091459999999996</v>
      </c>
    </row>
    <row r="171" spans="1:9" x14ac:dyDescent="0.25">
      <c r="A171">
        <v>170</v>
      </c>
      <c r="D171">
        <v>101.397271</v>
      </c>
      <c r="E171">
        <v>7.6831250000000004</v>
      </c>
      <c r="F171">
        <v>111.113877</v>
      </c>
      <c r="G171">
        <v>4.2292500000000004</v>
      </c>
    </row>
    <row r="172" spans="1:9" x14ac:dyDescent="0.25">
      <c r="A172">
        <v>171</v>
      </c>
      <c r="D172">
        <v>101.40768700000001</v>
      </c>
      <c r="E172">
        <v>7.6824479999999999</v>
      </c>
      <c r="F172">
        <v>111.09768</v>
      </c>
      <c r="G172">
        <v>4.179513</v>
      </c>
    </row>
    <row r="173" spans="1:9" x14ac:dyDescent="0.25">
      <c r="A173">
        <v>172</v>
      </c>
      <c r="D173">
        <v>101.41680000000001</v>
      </c>
      <c r="E173">
        <v>7.7021350000000002</v>
      </c>
      <c r="F173">
        <v>111.11372</v>
      </c>
      <c r="G173">
        <v>4.1730029999999996</v>
      </c>
    </row>
    <row r="174" spans="1:9" x14ac:dyDescent="0.25">
      <c r="A174">
        <v>173</v>
      </c>
      <c r="D174">
        <v>101.39404200000001</v>
      </c>
      <c r="E174">
        <v>7.7380699999999996</v>
      </c>
      <c r="F174">
        <v>111.17278300000001</v>
      </c>
      <c r="G174">
        <v>4.1374320000000004</v>
      </c>
    </row>
    <row r="175" spans="1:9" x14ac:dyDescent="0.25">
      <c r="A175">
        <v>174</v>
      </c>
      <c r="D175">
        <v>101.368678</v>
      </c>
      <c r="E175">
        <v>7.6914059999999997</v>
      </c>
      <c r="F175">
        <v>111.11393000000001</v>
      </c>
      <c r="G175">
        <v>4.1850329999999998</v>
      </c>
    </row>
    <row r="176" spans="1:9" x14ac:dyDescent="0.25">
      <c r="A176">
        <v>175</v>
      </c>
      <c r="D176">
        <v>101.36529200000001</v>
      </c>
      <c r="E176">
        <v>7.737133</v>
      </c>
      <c r="F176">
        <v>111.116585</v>
      </c>
      <c r="G176">
        <v>4.2494050000000003</v>
      </c>
    </row>
    <row r="177" spans="1:9" x14ac:dyDescent="0.25">
      <c r="A177">
        <v>176</v>
      </c>
      <c r="F177">
        <v>111.08367200000001</v>
      </c>
      <c r="G177">
        <v>4.1835750000000003</v>
      </c>
    </row>
    <row r="178" spans="1:9" x14ac:dyDescent="0.25">
      <c r="A178">
        <v>177</v>
      </c>
      <c r="F178">
        <v>111.119969</v>
      </c>
      <c r="G178">
        <v>4.2441440000000004</v>
      </c>
    </row>
    <row r="179" spans="1:9" x14ac:dyDescent="0.25">
      <c r="A179">
        <v>178</v>
      </c>
      <c r="F179">
        <v>111.116585</v>
      </c>
      <c r="G179">
        <v>4.2494050000000003</v>
      </c>
    </row>
    <row r="180" spans="1:9" x14ac:dyDescent="0.25">
      <c r="A180">
        <v>179</v>
      </c>
      <c r="B180">
        <v>88.334800999999999</v>
      </c>
      <c r="C180">
        <v>6.6296400000000002</v>
      </c>
      <c r="H180">
        <v>100.142809</v>
      </c>
      <c r="I180">
        <v>8.393815</v>
      </c>
    </row>
    <row r="181" spans="1:9" x14ac:dyDescent="0.25">
      <c r="A181">
        <v>180</v>
      </c>
      <c r="B181">
        <v>88.310116000000008</v>
      </c>
      <c r="C181">
        <v>6.6301610000000002</v>
      </c>
      <c r="H181">
        <v>100.10504800000001</v>
      </c>
      <c r="I181">
        <v>8.4394390000000001</v>
      </c>
    </row>
    <row r="182" spans="1:9" x14ac:dyDescent="0.25">
      <c r="A182">
        <v>181</v>
      </c>
      <c r="B182">
        <v>88.250483000000003</v>
      </c>
      <c r="C182">
        <v>6.6718260000000003</v>
      </c>
      <c r="H182">
        <v>100.090935</v>
      </c>
      <c r="I182">
        <v>8.4737069999999992</v>
      </c>
    </row>
    <row r="183" spans="1:9" x14ac:dyDescent="0.25">
      <c r="A183">
        <v>182</v>
      </c>
      <c r="B183">
        <v>88.261628000000002</v>
      </c>
      <c r="C183">
        <v>6.6931269999999996</v>
      </c>
      <c r="H183">
        <v>100.13197600000001</v>
      </c>
      <c r="I183">
        <v>8.4521460000000008</v>
      </c>
    </row>
    <row r="184" spans="1:9" x14ac:dyDescent="0.25">
      <c r="A184">
        <v>183</v>
      </c>
      <c r="B184">
        <v>88.331782000000004</v>
      </c>
      <c r="C184">
        <v>6.6678160000000002</v>
      </c>
      <c r="H184">
        <v>100.13327600000001</v>
      </c>
      <c r="I184">
        <v>8.4438130000000005</v>
      </c>
    </row>
    <row r="185" spans="1:9" x14ac:dyDescent="0.25">
      <c r="A185">
        <v>184</v>
      </c>
      <c r="B185">
        <v>88.271473000000015</v>
      </c>
      <c r="C185">
        <v>6.6474520000000004</v>
      </c>
      <c r="H185">
        <v>100.16166200000001</v>
      </c>
      <c r="I185">
        <v>8.4276689999999999</v>
      </c>
    </row>
    <row r="186" spans="1:9" x14ac:dyDescent="0.25">
      <c r="A186">
        <v>185</v>
      </c>
      <c r="B186">
        <v>88.314177000000001</v>
      </c>
      <c r="C186">
        <v>6.6711489999999998</v>
      </c>
      <c r="H186">
        <v>100.14676700000001</v>
      </c>
      <c r="I186">
        <v>8.4186580000000006</v>
      </c>
    </row>
    <row r="187" spans="1:9" x14ac:dyDescent="0.25">
      <c r="A187">
        <v>186</v>
      </c>
      <c r="B187">
        <v>88.314230000000009</v>
      </c>
      <c r="C187">
        <v>6.6453689999999996</v>
      </c>
      <c r="H187">
        <v>100.13405800000001</v>
      </c>
      <c r="I187">
        <v>8.3917850000000005</v>
      </c>
    </row>
    <row r="188" spans="1:9" x14ac:dyDescent="0.25">
      <c r="A188">
        <v>187</v>
      </c>
      <c r="B188">
        <v>88.299908000000016</v>
      </c>
      <c r="C188">
        <v>6.6380249999999998</v>
      </c>
      <c r="H188">
        <v>100.10557</v>
      </c>
      <c r="I188">
        <v>8.3540270000000003</v>
      </c>
    </row>
    <row r="189" spans="1:9" x14ac:dyDescent="0.25">
      <c r="A189">
        <v>188</v>
      </c>
      <c r="B189">
        <v>88.334800999999999</v>
      </c>
      <c r="C189">
        <v>6.6296400000000002</v>
      </c>
      <c r="H189">
        <v>100.142809</v>
      </c>
      <c r="I189">
        <v>8.393815</v>
      </c>
    </row>
    <row r="190" spans="1:9" x14ac:dyDescent="0.25">
      <c r="A190">
        <v>189</v>
      </c>
      <c r="B190">
        <v>88.334800999999999</v>
      </c>
      <c r="C190">
        <v>6.6296400000000002</v>
      </c>
    </row>
    <row r="191" spans="1:9" x14ac:dyDescent="0.25">
      <c r="A191">
        <v>190</v>
      </c>
      <c r="D191">
        <v>79.96791300000001</v>
      </c>
      <c r="E191">
        <v>9.0264889999999998</v>
      </c>
    </row>
    <row r="192" spans="1:9" x14ac:dyDescent="0.25">
      <c r="A192">
        <v>191</v>
      </c>
      <c r="D192">
        <v>79.936509000000001</v>
      </c>
      <c r="E192">
        <v>9.0581029999999991</v>
      </c>
    </row>
    <row r="193" spans="1:9" x14ac:dyDescent="0.25">
      <c r="A193">
        <v>192</v>
      </c>
      <c r="D193">
        <v>79.93020700000001</v>
      </c>
      <c r="E193">
        <v>9.0644559999999998</v>
      </c>
    </row>
    <row r="194" spans="1:9" x14ac:dyDescent="0.25">
      <c r="A194">
        <v>193</v>
      </c>
      <c r="D194">
        <v>79.955934000000013</v>
      </c>
      <c r="E194">
        <v>9.0630500000000005</v>
      </c>
    </row>
    <row r="195" spans="1:9" x14ac:dyDescent="0.25">
      <c r="A195">
        <v>194</v>
      </c>
      <c r="D195">
        <v>79.973850000000013</v>
      </c>
      <c r="E195">
        <v>9.0634669999999993</v>
      </c>
      <c r="F195">
        <v>85.633386000000002</v>
      </c>
      <c r="G195">
        <v>6.2411199999999996</v>
      </c>
    </row>
    <row r="196" spans="1:9" x14ac:dyDescent="0.25">
      <c r="A196">
        <v>195</v>
      </c>
      <c r="D196">
        <v>79.967184000000003</v>
      </c>
      <c r="E196">
        <v>9.0723199999999995</v>
      </c>
      <c r="F196">
        <v>85.654376000000013</v>
      </c>
      <c r="G196">
        <v>6.2588790000000003</v>
      </c>
    </row>
    <row r="197" spans="1:9" x14ac:dyDescent="0.25">
      <c r="A197">
        <v>196</v>
      </c>
      <c r="D197">
        <v>79.997858000000008</v>
      </c>
      <c r="E197">
        <v>9.0891420000000007</v>
      </c>
      <c r="F197">
        <v>85.638231000000005</v>
      </c>
      <c r="G197">
        <v>6.256119</v>
      </c>
    </row>
    <row r="198" spans="1:9" x14ac:dyDescent="0.25">
      <c r="A198">
        <v>197</v>
      </c>
      <c r="D198">
        <v>79.989162000000007</v>
      </c>
      <c r="E198">
        <v>9.0758620000000008</v>
      </c>
      <c r="F198">
        <v>85.599586000000002</v>
      </c>
      <c r="G198">
        <v>6.2639829999999996</v>
      </c>
    </row>
    <row r="199" spans="1:9" x14ac:dyDescent="0.25">
      <c r="A199">
        <v>198</v>
      </c>
      <c r="D199">
        <v>79.994318000000007</v>
      </c>
      <c r="E199">
        <v>9.0935699999999997</v>
      </c>
      <c r="F199">
        <v>85.625522000000004</v>
      </c>
      <c r="G199">
        <v>6.2007050000000001</v>
      </c>
    </row>
    <row r="200" spans="1:9" x14ac:dyDescent="0.25">
      <c r="A200">
        <v>199</v>
      </c>
      <c r="D200">
        <v>79.968798000000007</v>
      </c>
      <c r="E200">
        <v>9.0568000000000008</v>
      </c>
      <c r="F200">
        <v>85.678071000000003</v>
      </c>
      <c r="G200">
        <v>6.2053409999999998</v>
      </c>
    </row>
    <row r="201" spans="1:9" x14ac:dyDescent="0.25">
      <c r="A201">
        <v>200</v>
      </c>
      <c r="F201">
        <v>85.732651000000004</v>
      </c>
      <c r="G201">
        <v>6.2192460000000001</v>
      </c>
    </row>
    <row r="202" spans="1:9" x14ac:dyDescent="0.25">
      <c r="A202">
        <v>201</v>
      </c>
      <c r="F202">
        <v>85.657813000000004</v>
      </c>
      <c r="G202">
        <v>6.2522650000000004</v>
      </c>
    </row>
    <row r="203" spans="1:9" x14ac:dyDescent="0.25">
      <c r="A203">
        <v>202</v>
      </c>
      <c r="F203">
        <v>85.633386000000002</v>
      </c>
      <c r="G203">
        <v>6.2411199999999996</v>
      </c>
      <c r="H203">
        <v>79.724957000000003</v>
      </c>
      <c r="I203">
        <v>9.4793299999999991</v>
      </c>
    </row>
    <row r="204" spans="1:9" x14ac:dyDescent="0.25">
      <c r="A204">
        <v>203</v>
      </c>
      <c r="B204">
        <v>70.889499000000001</v>
      </c>
      <c r="C204">
        <v>7.2838760000000002</v>
      </c>
      <c r="F204">
        <v>85.633386000000002</v>
      </c>
      <c r="G204">
        <v>6.2411199999999996</v>
      </c>
      <c r="H204">
        <v>79.680011000000007</v>
      </c>
      <c r="I204">
        <v>9.455997</v>
      </c>
    </row>
    <row r="205" spans="1:9" x14ac:dyDescent="0.25">
      <c r="A205">
        <v>204</v>
      </c>
      <c r="B205">
        <v>70.818982000000005</v>
      </c>
      <c r="C205">
        <v>7.2133070000000004</v>
      </c>
      <c r="F205">
        <v>85.633386000000002</v>
      </c>
      <c r="G205">
        <v>6.2411199999999996</v>
      </c>
      <c r="H205">
        <v>79.700896</v>
      </c>
      <c r="I205">
        <v>9.4838090000000008</v>
      </c>
    </row>
    <row r="206" spans="1:9" x14ac:dyDescent="0.25">
      <c r="A206">
        <v>205</v>
      </c>
      <c r="B206">
        <v>70.868094000000013</v>
      </c>
      <c r="C206">
        <v>7.2387220000000001</v>
      </c>
      <c r="H206">
        <v>79.739540000000005</v>
      </c>
      <c r="I206">
        <v>9.4537060000000004</v>
      </c>
    </row>
    <row r="207" spans="1:9" x14ac:dyDescent="0.25">
      <c r="A207">
        <v>206</v>
      </c>
      <c r="B207">
        <v>70.88153100000001</v>
      </c>
      <c r="C207">
        <v>7.2339830000000003</v>
      </c>
      <c r="H207">
        <v>79.708292</v>
      </c>
      <c r="I207">
        <v>9.4809450000000002</v>
      </c>
    </row>
    <row r="208" spans="1:9" x14ac:dyDescent="0.25">
      <c r="A208">
        <v>207</v>
      </c>
      <c r="B208">
        <v>70.893509000000009</v>
      </c>
      <c r="C208">
        <v>7.230702</v>
      </c>
      <c r="H208">
        <v>79.711832000000015</v>
      </c>
      <c r="I208">
        <v>9.4529770000000006</v>
      </c>
    </row>
    <row r="209" spans="1:9" x14ac:dyDescent="0.25">
      <c r="A209">
        <v>208</v>
      </c>
      <c r="B209">
        <v>70.882781000000008</v>
      </c>
      <c r="C209">
        <v>7.2423149999999996</v>
      </c>
      <c r="H209">
        <v>79.696625000000012</v>
      </c>
      <c r="I209">
        <v>9.4852670000000003</v>
      </c>
    </row>
    <row r="210" spans="1:9" x14ac:dyDescent="0.25">
      <c r="A210">
        <v>209</v>
      </c>
      <c r="B210">
        <v>70.854918000000012</v>
      </c>
      <c r="C210">
        <v>7.2321080000000002</v>
      </c>
      <c r="H210">
        <v>79.674491000000003</v>
      </c>
      <c r="I210">
        <v>9.4805270000000004</v>
      </c>
    </row>
    <row r="211" spans="1:9" x14ac:dyDescent="0.25">
      <c r="A211">
        <v>210</v>
      </c>
      <c r="B211">
        <v>70.899134000000004</v>
      </c>
      <c r="C211">
        <v>7.24268</v>
      </c>
      <c r="H211">
        <v>79.701677000000004</v>
      </c>
      <c r="I211">
        <v>9.4758929999999992</v>
      </c>
    </row>
    <row r="212" spans="1:9" x14ac:dyDescent="0.25">
      <c r="A212">
        <v>211</v>
      </c>
      <c r="B212">
        <v>70.803045000000012</v>
      </c>
      <c r="C212">
        <v>7.2182019999999998</v>
      </c>
      <c r="H212">
        <v>79.724957000000003</v>
      </c>
      <c r="I212">
        <v>9.4793299999999991</v>
      </c>
    </row>
    <row r="213" spans="1:9" x14ac:dyDescent="0.25">
      <c r="A213">
        <v>212</v>
      </c>
      <c r="B213">
        <v>70.756381000000005</v>
      </c>
      <c r="C213">
        <v>7.2110149999999997</v>
      </c>
      <c r="D213">
        <v>60.757270000000005</v>
      </c>
      <c r="E213">
        <v>10.041024999999999</v>
      </c>
      <c r="H213">
        <v>79.724176</v>
      </c>
      <c r="I213">
        <v>9.4938079999999996</v>
      </c>
    </row>
    <row r="214" spans="1:9" x14ac:dyDescent="0.25">
      <c r="A214">
        <v>213</v>
      </c>
      <c r="D214">
        <v>60.752384000000006</v>
      </c>
      <c r="E214">
        <v>10.054268</v>
      </c>
    </row>
    <row r="215" spans="1:9" x14ac:dyDescent="0.25">
      <c r="A215">
        <v>214</v>
      </c>
      <c r="D215">
        <v>60.781627000000007</v>
      </c>
      <c r="E215">
        <v>10.061394</v>
      </c>
    </row>
    <row r="216" spans="1:9" x14ac:dyDescent="0.25">
      <c r="A216">
        <v>215</v>
      </c>
      <c r="D216">
        <v>60.794391000000012</v>
      </c>
      <c r="E216">
        <v>10.077612999999999</v>
      </c>
    </row>
    <row r="217" spans="1:9" x14ac:dyDescent="0.25">
      <c r="A217">
        <v>216</v>
      </c>
      <c r="D217">
        <v>60.772483000000008</v>
      </c>
      <c r="E217">
        <v>10.070753</v>
      </c>
    </row>
    <row r="218" spans="1:9" x14ac:dyDescent="0.25">
      <c r="A218">
        <v>217</v>
      </c>
      <c r="D218">
        <v>60.75860200000001</v>
      </c>
      <c r="E218">
        <v>10.071870000000001</v>
      </c>
    </row>
    <row r="219" spans="1:9" x14ac:dyDescent="0.25">
      <c r="A219">
        <v>218</v>
      </c>
      <c r="D219">
        <v>60.787853000000005</v>
      </c>
      <c r="E219">
        <v>10.059691000000001</v>
      </c>
      <c r="F219">
        <v>66.122230000000002</v>
      </c>
      <c r="G219">
        <v>7.8701340000000002</v>
      </c>
    </row>
    <row r="220" spans="1:9" x14ac:dyDescent="0.25">
      <c r="A220">
        <v>219</v>
      </c>
      <c r="D220">
        <v>60.832042000000008</v>
      </c>
      <c r="E220">
        <v>10.069955</v>
      </c>
      <c r="F220">
        <v>66.129306000000014</v>
      </c>
      <c r="G220">
        <v>7.8834819999999999</v>
      </c>
    </row>
    <row r="221" spans="1:9" x14ac:dyDescent="0.25">
      <c r="A221">
        <v>220</v>
      </c>
      <c r="D221">
        <v>60.839385000000007</v>
      </c>
      <c r="E221">
        <v>10.095746999999999</v>
      </c>
      <c r="F221">
        <v>66.113403000000005</v>
      </c>
      <c r="G221">
        <v>7.8573709999999997</v>
      </c>
    </row>
    <row r="222" spans="1:9" x14ac:dyDescent="0.25">
      <c r="A222">
        <v>221</v>
      </c>
      <c r="D222">
        <v>60.757270000000005</v>
      </c>
      <c r="E222">
        <v>10.041024999999999</v>
      </c>
      <c r="F222">
        <v>66.139087000000018</v>
      </c>
      <c r="G222">
        <v>7.8652939999999996</v>
      </c>
    </row>
    <row r="223" spans="1:9" x14ac:dyDescent="0.25">
      <c r="A223">
        <v>222</v>
      </c>
      <c r="D223">
        <v>60.757270000000005</v>
      </c>
      <c r="E223">
        <v>10.041024999999999</v>
      </c>
      <c r="F223">
        <v>66.175571000000019</v>
      </c>
      <c r="G223">
        <v>7.829771</v>
      </c>
    </row>
    <row r="224" spans="1:9" x14ac:dyDescent="0.25">
      <c r="A224">
        <v>223</v>
      </c>
      <c r="F224">
        <v>66.203330000000008</v>
      </c>
      <c r="G224">
        <v>7.8365770000000001</v>
      </c>
      <c r="H224">
        <v>60.588802000000008</v>
      </c>
      <c r="I224">
        <v>11.089618</v>
      </c>
    </row>
    <row r="225" spans="1:9" x14ac:dyDescent="0.25">
      <c r="A225">
        <v>224</v>
      </c>
      <c r="F225">
        <v>66.248428000000018</v>
      </c>
      <c r="G225">
        <v>7.8637519999999999</v>
      </c>
      <c r="H225">
        <v>60.603214000000008</v>
      </c>
      <c r="I225">
        <v>11.105518</v>
      </c>
    </row>
    <row r="226" spans="1:9" x14ac:dyDescent="0.25">
      <c r="A226">
        <v>225</v>
      </c>
      <c r="F226">
        <v>66.231353000000013</v>
      </c>
      <c r="G226">
        <v>7.9019349999999999</v>
      </c>
      <c r="H226">
        <v>60.598163000000007</v>
      </c>
      <c r="I226">
        <v>11.090522</v>
      </c>
    </row>
    <row r="227" spans="1:9" x14ac:dyDescent="0.25">
      <c r="A227">
        <v>226</v>
      </c>
      <c r="B227">
        <v>46.415416000000008</v>
      </c>
      <c r="C227">
        <v>7.8318979999999998</v>
      </c>
      <c r="F227">
        <v>66.122230000000002</v>
      </c>
      <c r="G227">
        <v>7.8701340000000002</v>
      </c>
      <c r="H227">
        <v>60.61267800000001</v>
      </c>
      <c r="I227">
        <v>11.104774000000001</v>
      </c>
    </row>
    <row r="228" spans="1:9" x14ac:dyDescent="0.25">
      <c r="A228">
        <v>227</v>
      </c>
      <c r="B228">
        <v>46.387386000000006</v>
      </c>
      <c r="C228">
        <v>7.8508300000000002</v>
      </c>
      <c r="F228">
        <v>66.122230000000002</v>
      </c>
      <c r="G228">
        <v>7.8701340000000002</v>
      </c>
      <c r="H228">
        <v>60.610442000000006</v>
      </c>
      <c r="I228">
        <v>11.103019</v>
      </c>
    </row>
    <row r="229" spans="1:9" x14ac:dyDescent="0.25">
      <c r="A229">
        <v>228</v>
      </c>
      <c r="B229">
        <v>46.433814000000005</v>
      </c>
      <c r="C229">
        <v>7.8335990000000004</v>
      </c>
      <c r="H229">
        <v>60.611244000000006</v>
      </c>
      <c r="I229">
        <v>11.107327</v>
      </c>
    </row>
    <row r="230" spans="1:9" x14ac:dyDescent="0.25">
      <c r="A230">
        <v>229</v>
      </c>
      <c r="B230">
        <v>46.47529200000001</v>
      </c>
      <c r="C230">
        <v>7.8165820000000004</v>
      </c>
      <c r="H230">
        <v>60.60076500000001</v>
      </c>
      <c r="I230">
        <v>11.091905000000001</v>
      </c>
    </row>
    <row r="231" spans="1:9" x14ac:dyDescent="0.25">
      <c r="A231">
        <v>230</v>
      </c>
      <c r="B231">
        <v>46.471145000000007</v>
      </c>
      <c r="C231">
        <v>7.8054680000000003</v>
      </c>
      <c r="H231">
        <v>60.586620000000011</v>
      </c>
      <c r="I231">
        <v>11.052711</v>
      </c>
    </row>
    <row r="232" spans="1:9" x14ac:dyDescent="0.25">
      <c r="A232">
        <v>231</v>
      </c>
      <c r="B232">
        <v>46.47412400000001</v>
      </c>
      <c r="C232">
        <v>7.7977040000000004</v>
      </c>
      <c r="H232">
        <v>60.648258000000006</v>
      </c>
      <c r="I232">
        <v>11.037768</v>
      </c>
    </row>
    <row r="233" spans="1:9" x14ac:dyDescent="0.25">
      <c r="A233">
        <v>232</v>
      </c>
      <c r="B233">
        <v>46.420783000000007</v>
      </c>
      <c r="C233">
        <v>7.7927580000000001</v>
      </c>
      <c r="H233">
        <v>60.515575000000005</v>
      </c>
      <c r="I233">
        <v>11.017135</v>
      </c>
    </row>
    <row r="234" spans="1:9" x14ac:dyDescent="0.25">
      <c r="A234">
        <v>233</v>
      </c>
      <c r="B234">
        <v>46.417915000000008</v>
      </c>
      <c r="C234">
        <v>7.781377</v>
      </c>
      <c r="H234">
        <v>60.588802000000008</v>
      </c>
      <c r="I234">
        <v>11.089618</v>
      </c>
    </row>
    <row r="235" spans="1:9" x14ac:dyDescent="0.25">
      <c r="A235">
        <v>234</v>
      </c>
      <c r="B235">
        <v>46.392547000000008</v>
      </c>
      <c r="C235">
        <v>7.8030749999999998</v>
      </c>
    </row>
    <row r="236" spans="1:9" x14ac:dyDescent="0.25">
      <c r="A236">
        <v>235</v>
      </c>
      <c r="B236">
        <v>46.380897000000012</v>
      </c>
      <c r="C236">
        <v>7.8136039999999998</v>
      </c>
    </row>
    <row r="237" spans="1:9" x14ac:dyDescent="0.25">
      <c r="A237">
        <v>236</v>
      </c>
      <c r="B237">
        <v>46.394088000000011</v>
      </c>
      <c r="C237">
        <v>7.8416829999999997</v>
      </c>
      <c r="D237">
        <v>37.91569100000001</v>
      </c>
      <c r="E237">
        <v>10.221356999999999</v>
      </c>
    </row>
    <row r="238" spans="1:9" x14ac:dyDescent="0.25">
      <c r="A238">
        <v>237</v>
      </c>
      <c r="B238">
        <v>46.415416000000008</v>
      </c>
      <c r="C238">
        <v>7.8318979999999998</v>
      </c>
      <c r="D238">
        <v>37.889736000000006</v>
      </c>
      <c r="E238">
        <v>10.228164</v>
      </c>
    </row>
    <row r="239" spans="1:9" x14ac:dyDescent="0.25">
      <c r="A239">
        <v>238</v>
      </c>
      <c r="D239">
        <v>37.879260000000009</v>
      </c>
      <c r="E239">
        <v>10.227047000000001</v>
      </c>
    </row>
    <row r="240" spans="1:9" x14ac:dyDescent="0.25">
      <c r="A240">
        <v>239</v>
      </c>
      <c r="D240">
        <v>37.880321000000009</v>
      </c>
      <c r="E240">
        <v>10.250712</v>
      </c>
    </row>
    <row r="241" spans="1:9" x14ac:dyDescent="0.25">
      <c r="A241">
        <v>240</v>
      </c>
      <c r="D241">
        <v>37.90797700000001</v>
      </c>
      <c r="E241">
        <v>10.261721</v>
      </c>
    </row>
    <row r="242" spans="1:9" x14ac:dyDescent="0.25">
      <c r="A242">
        <v>241</v>
      </c>
      <c r="D242">
        <v>37.92823700000001</v>
      </c>
      <c r="E242">
        <v>10.223750000000001</v>
      </c>
      <c r="F242">
        <v>44.22032500000001</v>
      </c>
      <c r="G242">
        <v>7.4593759999999998</v>
      </c>
    </row>
    <row r="243" spans="1:9" x14ac:dyDescent="0.25">
      <c r="A243">
        <v>242</v>
      </c>
      <c r="D243">
        <v>37.920955000000006</v>
      </c>
      <c r="E243">
        <v>10.22593</v>
      </c>
      <c r="F243">
        <v>44.204318000000008</v>
      </c>
      <c r="G243">
        <v>7.454377</v>
      </c>
    </row>
    <row r="244" spans="1:9" x14ac:dyDescent="0.25">
      <c r="A244">
        <v>243</v>
      </c>
      <c r="D244">
        <v>37.899734000000009</v>
      </c>
      <c r="E244">
        <v>10.241778</v>
      </c>
      <c r="F244">
        <v>44.21080700000001</v>
      </c>
      <c r="G244">
        <v>7.4600140000000001</v>
      </c>
    </row>
    <row r="245" spans="1:9" x14ac:dyDescent="0.25">
      <c r="A245">
        <v>244</v>
      </c>
      <c r="D245">
        <v>37.933875000000008</v>
      </c>
      <c r="E245">
        <v>10.261614</v>
      </c>
      <c r="F245">
        <v>44.213996000000009</v>
      </c>
      <c r="G245">
        <v>7.452356</v>
      </c>
    </row>
    <row r="246" spans="1:9" x14ac:dyDescent="0.25">
      <c r="A246">
        <v>245</v>
      </c>
      <c r="D246">
        <v>37.948554000000009</v>
      </c>
      <c r="E246">
        <v>10.258316000000001</v>
      </c>
      <c r="F246">
        <v>44.238723000000007</v>
      </c>
      <c r="G246">
        <v>7.4018360000000003</v>
      </c>
    </row>
    <row r="247" spans="1:9" x14ac:dyDescent="0.25">
      <c r="A247">
        <v>246</v>
      </c>
      <c r="D247">
        <v>37.91569100000001</v>
      </c>
      <c r="E247">
        <v>10.221356999999999</v>
      </c>
      <c r="F247">
        <v>44.218940000000011</v>
      </c>
      <c r="G247">
        <v>7.3560480000000004</v>
      </c>
      <c r="H247">
        <v>39.653327000000012</v>
      </c>
      <c r="I247">
        <v>10.992034</v>
      </c>
    </row>
    <row r="248" spans="1:9" x14ac:dyDescent="0.25">
      <c r="A248">
        <v>247</v>
      </c>
      <c r="F248">
        <v>44.175762000000006</v>
      </c>
      <c r="G248">
        <v>7.3514749999999998</v>
      </c>
      <c r="H248">
        <v>39.673320000000011</v>
      </c>
      <c r="I248">
        <v>10.982461000000001</v>
      </c>
    </row>
    <row r="249" spans="1:9" x14ac:dyDescent="0.25">
      <c r="A249">
        <v>248</v>
      </c>
      <c r="F249">
        <v>44.171558000000012</v>
      </c>
      <c r="G249">
        <v>7.370673</v>
      </c>
      <c r="H249">
        <v>39.638809000000009</v>
      </c>
      <c r="I249">
        <v>11.010647000000001</v>
      </c>
    </row>
    <row r="250" spans="1:9" x14ac:dyDescent="0.25">
      <c r="A250">
        <v>249</v>
      </c>
      <c r="F250">
        <v>44.217826000000009</v>
      </c>
      <c r="G250">
        <v>7.4119929999999998</v>
      </c>
      <c r="H250">
        <v>39.648223000000009</v>
      </c>
      <c r="I250">
        <v>11.007562</v>
      </c>
    </row>
    <row r="251" spans="1:9" x14ac:dyDescent="0.25">
      <c r="A251">
        <v>250</v>
      </c>
      <c r="B251">
        <v>25.603315000000009</v>
      </c>
      <c r="C251">
        <v>8.7885430000000007</v>
      </c>
      <c r="F251">
        <v>44.22032500000001</v>
      </c>
      <c r="G251">
        <v>7.4593759999999998</v>
      </c>
      <c r="H251">
        <v>39.644283000000009</v>
      </c>
      <c r="I251">
        <v>11.015752000000001</v>
      </c>
    </row>
    <row r="252" spans="1:9" x14ac:dyDescent="0.25">
      <c r="A252">
        <v>251</v>
      </c>
      <c r="B252">
        <v>25.598687000000012</v>
      </c>
      <c r="C252">
        <v>8.8381059999999998</v>
      </c>
      <c r="F252">
        <v>44.22032500000001</v>
      </c>
      <c r="G252">
        <v>7.4593759999999998</v>
      </c>
      <c r="H252">
        <v>39.677203000000006</v>
      </c>
      <c r="I252">
        <v>10.987247</v>
      </c>
    </row>
    <row r="253" spans="1:9" x14ac:dyDescent="0.25">
      <c r="A253">
        <v>252</v>
      </c>
      <c r="B253">
        <v>25.534288000000004</v>
      </c>
      <c r="C253">
        <v>8.8565059999999995</v>
      </c>
      <c r="H253">
        <v>39.66731200000001</v>
      </c>
      <c r="I253">
        <v>10.941461</v>
      </c>
    </row>
    <row r="254" spans="1:9" x14ac:dyDescent="0.25">
      <c r="A254">
        <v>253</v>
      </c>
      <c r="B254">
        <v>25.556836000000004</v>
      </c>
      <c r="C254">
        <v>8.831512</v>
      </c>
      <c r="H254">
        <v>39.696563000000012</v>
      </c>
      <c r="I254">
        <v>10.924974000000001</v>
      </c>
    </row>
    <row r="255" spans="1:9" x14ac:dyDescent="0.25">
      <c r="A255">
        <v>254</v>
      </c>
      <c r="B255">
        <v>25.589593000000008</v>
      </c>
      <c r="C255">
        <v>8.7797149999999995</v>
      </c>
      <c r="H255">
        <v>39.653327000000012</v>
      </c>
      <c r="I255">
        <v>10.992034</v>
      </c>
    </row>
    <row r="256" spans="1:9" x14ac:dyDescent="0.25">
      <c r="A256">
        <v>255</v>
      </c>
      <c r="B256">
        <v>25.546253000000007</v>
      </c>
      <c r="C256">
        <v>8.7549340000000004</v>
      </c>
      <c r="H256">
        <v>39.653327000000012</v>
      </c>
      <c r="I256">
        <v>10.992034</v>
      </c>
    </row>
    <row r="257" spans="1:9" x14ac:dyDescent="0.25">
      <c r="A257">
        <v>256</v>
      </c>
      <c r="B257">
        <v>25.58592500000001</v>
      </c>
      <c r="C257">
        <v>8.7515830000000001</v>
      </c>
      <c r="H257">
        <v>39.653327000000012</v>
      </c>
      <c r="I257">
        <v>10.992034</v>
      </c>
    </row>
    <row r="258" spans="1:9" x14ac:dyDescent="0.25">
      <c r="A258">
        <v>257</v>
      </c>
      <c r="B258">
        <v>25.584596000000005</v>
      </c>
      <c r="C258">
        <v>8.7420639999999992</v>
      </c>
      <c r="H258">
        <v>39.653327000000012</v>
      </c>
      <c r="I258">
        <v>10.992034</v>
      </c>
    </row>
    <row r="259" spans="1:9" x14ac:dyDescent="0.25">
      <c r="A259">
        <v>258</v>
      </c>
      <c r="B259">
        <v>25.571672000000007</v>
      </c>
      <c r="C259">
        <v>8.7455739999999995</v>
      </c>
      <c r="H259">
        <v>39.653327000000012</v>
      </c>
      <c r="I259">
        <v>10.992034</v>
      </c>
    </row>
    <row r="260" spans="1:9" x14ac:dyDescent="0.25">
      <c r="A260">
        <v>259</v>
      </c>
      <c r="B260">
        <v>25.564281000000008</v>
      </c>
      <c r="C260">
        <v>8.7238240000000005</v>
      </c>
    </row>
    <row r="261" spans="1:9" x14ac:dyDescent="0.25">
      <c r="A261">
        <v>260</v>
      </c>
      <c r="B261">
        <v>25.499879000000007</v>
      </c>
      <c r="C261">
        <v>8.7530190000000001</v>
      </c>
    </row>
    <row r="262" spans="1:9" x14ac:dyDescent="0.25">
      <c r="A262">
        <v>261</v>
      </c>
      <c r="B262">
        <v>25.603315000000009</v>
      </c>
      <c r="C262">
        <v>8.7885430000000007</v>
      </c>
      <c r="D262">
        <v>18.67993400000001</v>
      </c>
      <c r="E262">
        <v>10.575851</v>
      </c>
    </row>
    <row r="263" spans="1:9" x14ac:dyDescent="0.25">
      <c r="A263">
        <v>262</v>
      </c>
      <c r="B263">
        <v>25.603315000000009</v>
      </c>
      <c r="C263">
        <v>8.7885430000000007</v>
      </c>
      <c r="D263">
        <v>18.741994000000005</v>
      </c>
      <c r="E263">
        <v>10.567076999999999</v>
      </c>
    </row>
    <row r="264" spans="1:9" x14ac:dyDescent="0.25">
      <c r="A264">
        <v>263</v>
      </c>
      <c r="B264">
        <v>25.603315000000009</v>
      </c>
      <c r="C264">
        <v>8.7885430000000007</v>
      </c>
      <c r="D264">
        <v>18.711256000000006</v>
      </c>
      <c r="E264">
        <v>10.559419</v>
      </c>
    </row>
    <row r="265" spans="1:9" x14ac:dyDescent="0.25">
      <c r="A265">
        <v>264</v>
      </c>
      <c r="D265">
        <v>18.699717000000007</v>
      </c>
      <c r="E265">
        <v>10.56011</v>
      </c>
    </row>
    <row r="266" spans="1:9" x14ac:dyDescent="0.25">
      <c r="A266">
        <v>265</v>
      </c>
      <c r="D266">
        <v>18.706098000000011</v>
      </c>
      <c r="E266">
        <v>10.562875999999999</v>
      </c>
      <c r="F266">
        <v>25.730731000000006</v>
      </c>
      <c r="G266">
        <v>7.8822590000000003</v>
      </c>
    </row>
    <row r="267" spans="1:9" x14ac:dyDescent="0.25">
      <c r="A267">
        <v>266</v>
      </c>
      <c r="D267">
        <v>18.697643000000006</v>
      </c>
      <c r="E267">
        <v>10.560962</v>
      </c>
      <c r="F267">
        <v>25.711055000000009</v>
      </c>
      <c r="G267">
        <v>7.8952349999999996</v>
      </c>
    </row>
    <row r="268" spans="1:9" x14ac:dyDescent="0.25">
      <c r="A268">
        <v>267</v>
      </c>
      <c r="D268">
        <v>18.701045000000008</v>
      </c>
      <c r="E268">
        <v>10.602228</v>
      </c>
      <c r="F268">
        <v>25.729244000000008</v>
      </c>
      <c r="G268">
        <v>7.8775789999999999</v>
      </c>
    </row>
    <row r="269" spans="1:9" x14ac:dyDescent="0.25">
      <c r="A269">
        <v>268</v>
      </c>
      <c r="D269">
        <v>18.707640000000012</v>
      </c>
      <c r="E269">
        <v>10.608556999999999</v>
      </c>
      <c r="F269">
        <v>25.748546000000005</v>
      </c>
      <c r="G269">
        <v>7.8674749999999998</v>
      </c>
    </row>
    <row r="270" spans="1:9" x14ac:dyDescent="0.25">
      <c r="A270">
        <v>269</v>
      </c>
      <c r="D270">
        <v>18.711417000000012</v>
      </c>
      <c r="E270">
        <v>10.592974999999999</v>
      </c>
      <c r="F270">
        <v>25.745517000000007</v>
      </c>
      <c r="G270">
        <v>7.8474789999999999</v>
      </c>
    </row>
    <row r="271" spans="1:9" x14ac:dyDescent="0.25">
      <c r="A271">
        <v>270</v>
      </c>
      <c r="D271">
        <v>18.705779000000007</v>
      </c>
      <c r="E271">
        <v>10.590529</v>
      </c>
      <c r="F271">
        <v>25.777372000000014</v>
      </c>
      <c r="G271">
        <v>7.8496589999999999</v>
      </c>
    </row>
    <row r="272" spans="1:9" x14ac:dyDescent="0.25">
      <c r="A272">
        <v>271</v>
      </c>
      <c r="D272">
        <v>18.69035800000001</v>
      </c>
      <c r="E272">
        <v>10.576594999999999</v>
      </c>
      <c r="F272">
        <v>25.798322000000013</v>
      </c>
      <c r="G272">
        <v>7.8473199999999999</v>
      </c>
    </row>
    <row r="273" spans="1:11" x14ac:dyDescent="0.25">
      <c r="A273">
        <v>272</v>
      </c>
      <c r="D273">
        <v>18.689613000000008</v>
      </c>
      <c r="E273">
        <v>10.519428</v>
      </c>
      <c r="F273">
        <v>25.801462000000008</v>
      </c>
      <c r="G273">
        <v>7.8448729999999998</v>
      </c>
    </row>
    <row r="274" spans="1:11" x14ac:dyDescent="0.25">
      <c r="A274">
        <v>273</v>
      </c>
      <c r="D274">
        <v>18.765394000000008</v>
      </c>
      <c r="E274">
        <v>10.565747</v>
      </c>
      <c r="F274">
        <v>25.813108000000014</v>
      </c>
      <c r="G274">
        <v>7.8339720000000002</v>
      </c>
    </row>
    <row r="275" spans="1:11" x14ac:dyDescent="0.25">
      <c r="A275">
        <v>274</v>
      </c>
      <c r="F275">
        <v>25.790346000000014</v>
      </c>
      <c r="G275">
        <v>7.8593909999999996</v>
      </c>
      <c r="H275">
        <v>19.760754000000006</v>
      </c>
      <c r="I275">
        <v>10.952734</v>
      </c>
    </row>
    <row r="276" spans="1:11" x14ac:dyDescent="0.25">
      <c r="A276">
        <v>275</v>
      </c>
      <c r="B276">
        <v>10.371973000000011</v>
      </c>
      <c r="C276">
        <v>8.7159530000000007</v>
      </c>
      <c r="F276">
        <v>25.766523000000007</v>
      </c>
      <c r="G276">
        <v>7.8519459999999999</v>
      </c>
      <c r="H276">
        <v>19.76506100000001</v>
      </c>
      <c r="I276">
        <v>10.863339</v>
      </c>
      <c r="J276">
        <v>37.704406000000006</v>
      </c>
      <c r="K276">
        <v>13.602453000000001</v>
      </c>
    </row>
    <row r="277" spans="1:11" x14ac:dyDescent="0.25">
      <c r="A277">
        <v>276</v>
      </c>
    </row>
    <row r="278" spans="1:11" x14ac:dyDescent="0.25">
      <c r="A278">
        <v>277</v>
      </c>
      <c r="J278">
        <v>37.664150000000006</v>
      </c>
      <c r="K278">
        <v>13.642709999999999</v>
      </c>
    </row>
    <row r="279" spans="1:11" x14ac:dyDescent="0.25">
      <c r="A279">
        <v>278</v>
      </c>
      <c r="B279">
        <v>33.60894900000001</v>
      </c>
      <c r="C279">
        <v>8.47654</v>
      </c>
    </row>
    <row r="280" spans="1:11" x14ac:dyDescent="0.25">
      <c r="A280">
        <v>279</v>
      </c>
      <c r="B280">
        <v>33.60517200000001</v>
      </c>
      <c r="C280">
        <v>8.4465459999999997</v>
      </c>
    </row>
    <row r="281" spans="1:11" x14ac:dyDescent="0.25">
      <c r="A281">
        <v>280</v>
      </c>
      <c r="B281">
        <v>33.595388000000014</v>
      </c>
      <c r="C281">
        <v>8.4710619999999999</v>
      </c>
    </row>
    <row r="282" spans="1:11" x14ac:dyDescent="0.25">
      <c r="A282">
        <v>281</v>
      </c>
      <c r="B282">
        <v>33.594060000000013</v>
      </c>
      <c r="C282">
        <v>8.475263</v>
      </c>
      <c r="H282">
        <v>23.944860000000006</v>
      </c>
      <c r="I282">
        <v>6.1806229999999998</v>
      </c>
    </row>
    <row r="283" spans="1:11" x14ac:dyDescent="0.25">
      <c r="A283">
        <v>282</v>
      </c>
      <c r="B283">
        <v>33.589805000000013</v>
      </c>
      <c r="C283">
        <v>8.4574479999999994</v>
      </c>
      <c r="H283">
        <v>23.906995000000009</v>
      </c>
      <c r="I283">
        <v>6.1631260000000001</v>
      </c>
    </row>
    <row r="284" spans="1:11" x14ac:dyDescent="0.25">
      <c r="A284">
        <v>283</v>
      </c>
      <c r="B284">
        <v>33.59799300000001</v>
      </c>
      <c r="C284">
        <v>8.4649459999999994</v>
      </c>
      <c r="H284">
        <v>23.91688700000001</v>
      </c>
      <c r="I284">
        <v>6.1765809999999997</v>
      </c>
    </row>
    <row r="285" spans="1:11" x14ac:dyDescent="0.25">
      <c r="A285">
        <v>284</v>
      </c>
      <c r="B285">
        <v>33.541198000000009</v>
      </c>
      <c r="C285">
        <v>8.4537259999999996</v>
      </c>
      <c r="H285">
        <v>23.936298000000008</v>
      </c>
      <c r="I285">
        <v>6.1839190000000004</v>
      </c>
    </row>
    <row r="286" spans="1:11" x14ac:dyDescent="0.25">
      <c r="A286">
        <v>285</v>
      </c>
      <c r="B286">
        <v>33.562789000000009</v>
      </c>
      <c r="C286">
        <v>8.4402699999999999</v>
      </c>
      <c r="H286">
        <v>23.944381000000007</v>
      </c>
      <c r="I286">
        <v>6.1612119999999999</v>
      </c>
    </row>
    <row r="287" spans="1:11" x14ac:dyDescent="0.25">
      <c r="A287">
        <v>286</v>
      </c>
      <c r="B287">
        <v>33.56193900000001</v>
      </c>
      <c r="C287">
        <v>8.4475560000000005</v>
      </c>
      <c r="H287">
        <v>23.97873400000001</v>
      </c>
      <c r="I287">
        <v>6.1472790000000002</v>
      </c>
    </row>
    <row r="288" spans="1:11" x14ac:dyDescent="0.25">
      <c r="A288">
        <v>287</v>
      </c>
      <c r="B288">
        <v>33.581189000000009</v>
      </c>
      <c r="C288">
        <v>8.4217110000000002</v>
      </c>
      <c r="H288">
        <v>23.961078000000008</v>
      </c>
      <c r="I288">
        <v>6.1373340000000001</v>
      </c>
    </row>
    <row r="289" spans="1:9" x14ac:dyDescent="0.25">
      <c r="A289">
        <v>288</v>
      </c>
      <c r="B289">
        <v>33.594644000000009</v>
      </c>
      <c r="C289">
        <v>8.4121389999999998</v>
      </c>
      <c r="H289">
        <v>23.944753000000006</v>
      </c>
      <c r="I289">
        <v>6.1470669999999998</v>
      </c>
    </row>
    <row r="290" spans="1:9" x14ac:dyDescent="0.25">
      <c r="A290">
        <v>289</v>
      </c>
      <c r="B290">
        <v>33.556993000000006</v>
      </c>
      <c r="C290">
        <v>8.4416010000000004</v>
      </c>
      <c r="H290">
        <v>23.940711000000007</v>
      </c>
      <c r="I290">
        <v>6.1546180000000001</v>
      </c>
    </row>
    <row r="291" spans="1:9" x14ac:dyDescent="0.25">
      <c r="A291">
        <v>290</v>
      </c>
      <c r="B291">
        <v>33.560823000000013</v>
      </c>
      <c r="C291">
        <v>8.4698919999999998</v>
      </c>
      <c r="H291">
        <v>23.90024300000001</v>
      </c>
      <c r="I291">
        <v>6.1990759999999998</v>
      </c>
    </row>
    <row r="292" spans="1:9" x14ac:dyDescent="0.25">
      <c r="A292">
        <v>291</v>
      </c>
      <c r="B292">
        <v>33.57332000000001</v>
      </c>
      <c r="C292">
        <v>8.4471849999999993</v>
      </c>
      <c r="H292">
        <v>23.933797000000013</v>
      </c>
      <c r="I292">
        <v>6.1798780000000004</v>
      </c>
    </row>
    <row r="293" spans="1:9" x14ac:dyDescent="0.25">
      <c r="A293">
        <v>292</v>
      </c>
      <c r="B293">
        <v>33.563747000000006</v>
      </c>
      <c r="C293">
        <v>8.4370799999999999</v>
      </c>
      <c r="H293">
        <v>23.919599000000005</v>
      </c>
      <c r="I293">
        <v>6.2003519999999996</v>
      </c>
    </row>
    <row r="294" spans="1:9" x14ac:dyDescent="0.25">
      <c r="A294">
        <v>293</v>
      </c>
      <c r="B294">
        <v>33.56651200000001</v>
      </c>
      <c r="C294">
        <v>8.4595749999999992</v>
      </c>
      <c r="H294">
        <v>23.951402000000009</v>
      </c>
      <c r="I294">
        <v>6.2174759999999996</v>
      </c>
    </row>
    <row r="295" spans="1:9" x14ac:dyDescent="0.25">
      <c r="A295">
        <v>294</v>
      </c>
      <c r="B295">
        <v>33.595283000000009</v>
      </c>
      <c r="C295">
        <v>8.4605859999999993</v>
      </c>
      <c r="H295">
        <v>23.965759000000006</v>
      </c>
      <c r="I295">
        <v>6.2176359999999997</v>
      </c>
    </row>
    <row r="296" spans="1:9" x14ac:dyDescent="0.25">
      <c r="A296">
        <v>295</v>
      </c>
      <c r="B296">
        <v>33.571937000000005</v>
      </c>
      <c r="C296">
        <v>8.4836120000000008</v>
      </c>
      <c r="H296">
        <v>23.965865000000008</v>
      </c>
      <c r="I296">
        <v>6.2139129999999998</v>
      </c>
    </row>
    <row r="297" spans="1:9" x14ac:dyDescent="0.25">
      <c r="A297">
        <v>296</v>
      </c>
      <c r="B297">
        <v>33.56422400000001</v>
      </c>
      <c r="C297">
        <v>8.4899930000000001</v>
      </c>
      <c r="H297">
        <v>23.99261400000001</v>
      </c>
      <c r="I297">
        <v>6.1801969999999997</v>
      </c>
    </row>
    <row r="298" spans="1:9" x14ac:dyDescent="0.25">
      <c r="A298">
        <v>297</v>
      </c>
      <c r="B298">
        <v>33.582414000000007</v>
      </c>
      <c r="C298">
        <v>8.4734010000000008</v>
      </c>
      <c r="H298">
        <v>23.941455000000005</v>
      </c>
      <c r="I298">
        <v>6.160202</v>
      </c>
    </row>
    <row r="299" spans="1:9" x14ac:dyDescent="0.25">
      <c r="A299">
        <v>298</v>
      </c>
      <c r="B299">
        <v>33.594270000000009</v>
      </c>
      <c r="C299">
        <v>8.4647869999999994</v>
      </c>
      <c r="D299">
        <v>40.876453000000012</v>
      </c>
      <c r="E299">
        <v>4.7569549999999996</v>
      </c>
      <c r="H299">
        <v>23.863441000000009</v>
      </c>
      <c r="I299">
        <v>6.1306339999999997</v>
      </c>
    </row>
    <row r="300" spans="1:9" x14ac:dyDescent="0.25">
      <c r="A300">
        <v>299</v>
      </c>
      <c r="B300">
        <v>33.598632000000009</v>
      </c>
      <c r="C300">
        <v>8.494408</v>
      </c>
      <c r="D300">
        <v>40.866935000000012</v>
      </c>
      <c r="E300">
        <v>4.7753550000000002</v>
      </c>
      <c r="H300">
        <v>23.966770000000011</v>
      </c>
      <c r="I300">
        <v>6.154299</v>
      </c>
    </row>
    <row r="301" spans="1:9" x14ac:dyDescent="0.25">
      <c r="A301">
        <v>300</v>
      </c>
      <c r="B301">
        <v>33.648301000000004</v>
      </c>
      <c r="C301">
        <v>8.4565970000000004</v>
      </c>
      <c r="D301">
        <v>40.836303000000008</v>
      </c>
      <c r="E301">
        <v>4.7441389999999997</v>
      </c>
      <c r="H301">
        <v>23.966770000000011</v>
      </c>
      <c r="I301">
        <v>6.154299</v>
      </c>
    </row>
    <row r="302" spans="1:9" x14ac:dyDescent="0.25">
      <c r="A302">
        <v>301</v>
      </c>
      <c r="B302">
        <v>33.650323000000007</v>
      </c>
      <c r="C302">
        <v>8.4371860000000005</v>
      </c>
      <c r="D302">
        <v>40.844600000000007</v>
      </c>
      <c r="E302">
        <v>4.743341</v>
      </c>
      <c r="H302">
        <v>23.966770000000011</v>
      </c>
      <c r="I302">
        <v>6.154299</v>
      </c>
    </row>
    <row r="303" spans="1:9" x14ac:dyDescent="0.25">
      <c r="A303">
        <v>302</v>
      </c>
      <c r="B303">
        <v>33.60894900000001</v>
      </c>
      <c r="C303">
        <v>8.47654</v>
      </c>
      <c r="D303">
        <v>40.810352000000009</v>
      </c>
      <c r="E303">
        <v>4.7008510000000001</v>
      </c>
      <c r="H303">
        <v>23.966770000000011</v>
      </c>
      <c r="I303">
        <v>6.154299</v>
      </c>
    </row>
    <row r="304" spans="1:9" x14ac:dyDescent="0.25">
      <c r="A304">
        <v>303</v>
      </c>
      <c r="D304">
        <v>40.874275000000011</v>
      </c>
      <c r="E304">
        <v>4.6989359999999998</v>
      </c>
      <c r="H304">
        <v>23.966770000000011</v>
      </c>
      <c r="I304">
        <v>6.154299</v>
      </c>
    </row>
    <row r="305" spans="1:9" x14ac:dyDescent="0.25">
      <c r="A305">
        <v>304</v>
      </c>
      <c r="D305">
        <v>40.866561000000011</v>
      </c>
      <c r="E305">
        <v>4.7010639999999997</v>
      </c>
      <c r="F305">
        <v>31.667421000000004</v>
      </c>
      <c r="G305">
        <v>8.41432</v>
      </c>
      <c r="H305">
        <v>23.966770000000011</v>
      </c>
      <c r="I305">
        <v>6.154299</v>
      </c>
    </row>
    <row r="306" spans="1:9" x14ac:dyDescent="0.25">
      <c r="A306">
        <v>305</v>
      </c>
      <c r="D306">
        <v>40.901077000000008</v>
      </c>
      <c r="E306">
        <v>4.746054</v>
      </c>
      <c r="F306">
        <v>31.657264000000012</v>
      </c>
      <c r="G306">
        <v>8.3827300000000005</v>
      </c>
      <c r="H306">
        <v>23.966770000000011</v>
      </c>
      <c r="I306">
        <v>6.154299</v>
      </c>
    </row>
    <row r="307" spans="1:9" x14ac:dyDescent="0.25">
      <c r="A307">
        <v>306</v>
      </c>
      <c r="D307">
        <v>40.922080000000008</v>
      </c>
      <c r="E307">
        <v>4.7345670000000002</v>
      </c>
      <c r="F307">
        <v>31.623706000000013</v>
      </c>
      <c r="G307">
        <v>8.3652879999999996</v>
      </c>
      <c r="H307">
        <v>23.966770000000011</v>
      </c>
      <c r="I307">
        <v>6.154299</v>
      </c>
    </row>
    <row r="308" spans="1:9" x14ac:dyDescent="0.25">
      <c r="A308">
        <v>307</v>
      </c>
      <c r="D308">
        <v>40.906448000000012</v>
      </c>
      <c r="E308">
        <v>4.752542</v>
      </c>
      <c r="F308">
        <v>31.603978000000012</v>
      </c>
      <c r="G308">
        <v>8.3625760000000007</v>
      </c>
    </row>
    <row r="309" spans="1:9" x14ac:dyDescent="0.25">
      <c r="A309">
        <v>308</v>
      </c>
      <c r="D309">
        <v>40.909904000000012</v>
      </c>
      <c r="E309">
        <v>4.7572210000000004</v>
      </c>
      <c r="F309">
        <v>31.593555000000009</v>
      </c>
      <c r="G309">
        <v>8.3815600000000003</v>
      </c>
    </row>
    <row r="310" spans="1:9" x14ac:dyDescent="0.25">
      <c r="A310">
        <v>309</v>
      </c>
      <c r="D310">
        <v>40.884113000000006</v>
      </c>
      <c r="E310">
        <v>4.7567959999999996</v>
      </c>
      <c r="F310">
        <v>31.581109000000012</v>
      </c>
      <c r="G310">
        <v>8.3924090000000007</v>
      </c>
    </row>
    <row r="311" spans="1:9" x14ac:dyDescent="0.25">
      <c r="A311">
        <v>310</v>
      </c>
      <c r="D311">
        <v>40.910755000000009</v>
      </c>
      <c r="E311">
        <v>4.775887</v>
      </c>
      <c r="F311">
        <v>31.594138000000008</v>
      </c>
      <c r="G311">
        <v>8.3933660000000003</v>
      </c>
    </row>
    <row r="312" spans="1:9" x14ac:dyDescent="0.25">
      <c r="A312">
        <v>311</v>
      </c>
      <c r="D312">
        <v>40.929954000000009</v>
      </c>
      <c r="E312">
        <v>4.7650920000000001</v>
      </c>
      <c r="F312">
        <v>31.615304000000009</v>
      </c>
      <c r="G312">
        <v>8.3913460000000004</v>
      </c>
    </row>
    <row r="313" spans="1:9" x14ac:dyDescent="0.25">
      <c r="A313">
        <v>312</v>
      </c>
      <c r="D313">
        <v>40.914317000000011</v>
      </c>
      <c r="E313">
        <v>4.7998710000000004</v>
      </c>
      <c r="F313">
        <v>31.609987000000004</v>
      </c>
      <c r="G313">
        <v>8.3854959999999998</v>
      </c>
    </row>
    <row r="314" spans="1:9" x14ac:dyDescent="0.25">
      <c r="A314">
        <v>313</v>
      </c>
      <c r="D314">
        <v>40.889751000000011</v>
      </c>
      <c r="E314">
        <v>4.7847679999999997</v>
      </c>
      <c r="F314">
        <v>31.616208000000007</v>
      </c>
      <c r="G314">
        <v>8.3796999999999997</v>
      </c>
    </row>
    <row r="315" spans="1:9" x14ac:dyDescent="0.25">
      <c r="A315">
        <v>314</v>
      </c>
      <c r="D315">
        <v>40.916072000000007</v>
      </c>
      <c r="E315">
        <v>4.8135909999999997</v>
      </c>
      <c r="F315">
        <v>31.647106000000008</v>
      </c>
      <c r="G315">
        <v>8.3700209999999995</v>
      </c>
    </row>
    <row r="316" spans="1:9" x14ac:dyDescent="0.25">
      <c r="A316">
        <v>315</v>
      </c>
      <c r="D316">
        <v>40.99430000000001</v>
      </c>
      <c r="E316">
        <v>4.7595609999999997</v>
      </c>
      <c r="F316">
        <v>31.700870000000009</v>
      </c>
      <c r="G316">
        <v>8.348376</v>
      </c>
    </row>
    <row r="317" spans="1:9" x14ac:dyDescent="0.25">
      <c r="A317">
        <v>316</v>
      </c>
      <c r="D317">
        <v>40.951969000000005</v>
      </c>
      <c r="E317">
        <v>4.7636029999999998</v>
      </c>
      <c r="F317">
        <v>31.694755000000008</v>
      </c>
      <c r="G317">
        <v>8.3218390000000007</v>
      </c>
    </row>
    <row r="318" spans="1:9" x14ac:dyDescent="0.25">
      <c r="A318">
        <v>317</v>
      </c>
      <c r="D318">
        <v>40.876453000000012</v>
      </c>
      <c r="E318">
        <v>4.7569549999999996</v>
      </c>
      <c r="F318">
        <v>31.676940000000009</v>
      </c>
      <c r="G318">
        <v>8.3333809999999993</v>
      </c>
    </row>
    <row r="319" spans="1:9" x14ac:dyDescent="0.25">
      <c r="A319">
        <v>318</v>
      </c>
      <c r="D319">
        <v>40.876453000000012</v>
      </c>
      <c r="E319">
        <v>4.7569549999999996</v>
      </c>
      <c r="F319">
        <v>31.654924000000008</v>
      </c>
      <c r="G319">
        <v>8.3438560000000006</v>
      </c>
    </row>
    <row r="320" spans="1:9" x14ac:dyDescent="0.25">
      <c r="A320">
        <v>319</v>
      </c>
      <c r="B320">
        <v>51.566268000000008</v>
      </c>
      <c r="C320">
        <v>6.6526969999999999</v>
      </c>
      <c r="F320">
        <v>31.651626000000007</v>
      </c>
      <c r="G320">
        <v>8.313917</v>
      </c>
    </row>
    <row r="321" spans="1:9" x14ac:dyDescent="0.25">
      <c r="A321">
        <v>320</v>
      </c>
      <c r="B321">
        <v>51.537395000000011</v>
      </c>
      <c r="C321">
        <v>6.6240860000000001</v>
      </c>
      <c r="F321">
        <v>31.590736000000007</v>
      </c>
      <c r="G321">
        <v>8.3553429999999995</v>
      </c>
    </row>
    <row r="322" spans="1:9" x14ac:dyDescent="0.25">
      <c r="A322">
        <v>321</v>
      </c>
      <c r="B322">
        <v>51.553878000000012</v>
      </c>
      <c r="C322">
        <v>6.6157899999999996</v>
      </c>
      <c r="F322">
        <v>31.637000000000008</v>
      </c>
      <c r="G322">
        <v>8.3563539999999996</v>
      </c>
    </row>
    <row r="323" spans="1:9" x14ac:dyDescent="0.25">
      <c r="A323">
        <v>322</v>
      </c>
      <c r="B323">
        <v>51.549198000000011</v>
      </c>
      <c r="C323">
        <v>6.6154710000000003</v>
      </c>
      <c r="F323">
        <v>31.637000000000008</v>
      </c>
      <c r="G323">
        <v>8.3563539999999996</v>
      </c>
      <c r="H323">
        <v>40.713405000000009</v>
      </c>
      <c r="I323">
        <v>4.8929349999999996</v>
      </c>
    </row>
    <row r="324" spans="1:9" x14ac:dyDescent="0.25">
      <c r="A324">
        <v>323</v>
      </c>
      <c r="B324">
        <v>51.53223400000001</v>
      </c>
      <c r="C324">
        <v>6.6002619999999999</v>
      </c>
      <c r="H324">
        <v>40.724731000000006</v>
      </c>
      <c r="I324">
        <v>4.8950620000000002</v>
      </c>
    </row>
    <row r="325" spans="1:9" x14ac:dyDescent="0.25">
      <c r="A325">
        <v>324</v>
      </c>
      <c r="B325">
        <v>51.538562000000006</v>
      </c>
      <c r="C325">
        <v>6.6025479999999996</v>
      </c>
      <c r="H325">
        <v>40.715587000000006</v>
      </c>
      <c r="I325">
        <v>4.9076659999999999</v>
      </c>
    </row>
    <row r="326" spans="1:9" x14ac:dyDescent="0.25">
      <c r="A326">
        <v>325</v>
      </c>
      <c r="B326">
        <v>51.526542000000006</v>
      </c>
      <c r="C326">
        <v>6.6051010000000003</v>
      </c>
      <c r="H326">
        <v>40.720531000000008</v>
      </c>
      <c r="I326">
        <v>4.8936270000000004</v>
      </c>
    </row>
    <row r="327" spans="1:9" x14ac:dyDescent="0.25">
      <c r="A327">
        <v>326</v>
      </c>
      <c r="B327">
        <v>51.527236000000009</v>
      </c>
      <c r="C327">
        <v>6.6476449999999998</v>
      </c>
      <c r="H327">
        <v>40.70643900000001</v>
      </c>
      <c r="I327">
        <v>4.871397</v>
      </c>
    </row>
    <row r="328" spans="1:9" x14ac:dyDescent="0.25">
      <c r="A328">
        <v>327</v>
      </c>
      <c r="B328">
        <v>51.523033000000012</v>
      </c>
      <c r="C328">
        <v>6.6326479999999997</v>
      </c>
      <c r="H328">
        <v>40.702026000000011</v>
      </c>
      <c r="I328">
        <v>4.8702810000000003</v>
      </c>
    </row>
    <row r="329" spans="1:9" x14ac:dyDescent="0.25">
      <c r="A329">
        <v>328</v>
      </c>
      <c r="B329">
        <v>51.55121900000001</v>
      </c>
      <c r="C329">
        <v>6.631265</v>
      </c>
      <c r="H329">
        <v>40.735420000000012</v>
      </c>
      <c r="I329">
        <v>4.8964980000000002</v>
      </c>
    </row>
    <row r="330" spans="1:9" x14ac:dyDescent="0.25">
      <c r="A330">
        <v>329</v>
      </c>
      <c r="B330">
        <v>51.583762000000007</v>
      </c>
      <c r="C330">
        <v>6.6339769999999998</v>
      </c>
      <c r="H330">
        <v>40.736274000000009</v>
      </c>
      <c r="I330">
        <v>4.8943180000000002</v>
      </c>
    </row>
    <row r="331" spans="1:9" x14ac:dyDescent="0.25">
      <c r="A331">
        <v>330</v>
      </c>
      <c r="B331">
        <v>51.591049000000005</v>
      </c>
      <c r="C331">
        <v>6.6319039999999996</v>
      </c>
      <c r="H331">
        <v>40.666610000000006</v>
      </c>
      <c r="I331">
        <v>4.8994229999999996</v>
      </c>
    </row>
    <row r="332" spans="1:9" x14ac:dyDescent="0.25">
      <c r="A332">
        <v>331</v>
      </c>
      <c r="B332">
        <v>51.619396000000009</v>
      </c>
      <c r="C332">
        <v>6.6350410000000002</v>
      </c>
      <c r="H332">
        <v>40.729148000000009</v>
      </c>
      <c r="I332">
        <v>4.9491459999999998</v>
      </c>
    </row>
    <row r="333" spans="1:9" x14ac:dyDescent="0.25">
      <c r="A333">
        <v>332</v>
      </c>
      <c r="B333">
        <v>51.609557000000009</v>
      </c>
      <c r="C333">
        <v>6.6492930000000001</v>
      </c>
      <c r="H333">
        <v>40.605346000000011</v>
      </c>
      <c r="I333">
        <v>4.8984129999999997</v>
      </c>
    </row>
    <row r="334" spans="1:9" x14ac:dyDescent="0.25">
      <c r="A334">
        <v>333</v>
      </c>
      <c r="H334">
        <v>40.729148000000009</v>
      </c>
      <c r="I334">
        <v>4.9491459999999998</v>
      </c>
    </row>
    <row r="335" spans="1:9" x14ac:dyDescent="0.25">
      <c r="A335">
        <v>334</v>
      </c>
      <c r="H335">
        <v>40.739833000000012</v>
      </c>
      <c r="I335">
        <v>4.979724</v>
      </c>
    </row>
    <row r="336" spans="1:9" x14ac:dyDescent="0.25">
      <c r="A336">
        <v>335</v>
      </c>
      <c r="D336">
        <v>62.822070000000011</v>
      </c>
      <c r="E336">
        <v>4.797212</v>
      </c>
      <c r="H336">
        <v>40.729148000000009</v>
      </c>
      <c r="I336">
        <v>4.9491459999999998</v>
      </c>
    </row>
    <row r="337" spans="1:9" x14ac:dyDescent="0.25">
      <c r="A337">
        <v>336</v>
      </c>
      <c r="D337">
        <v>62.829620000000006</v>
      </c>
      <c r="E337">
        <v>4.8177390000000004</v>
      </c>
      <c r="F337">
        <v>51.492137000000007</v>
      </c>
      <c r="G337">
        <v>7.7784529999999998</v>
      </c>
    </row>
    <row r="338" spans="1:9" x14ac:dyDescent="0.25">
      <c r="A338">
        <v>337</v>
      </c>
      <c r="D338">
        <v>62.824039000000006</v>
      </c>
      <c r="E338">
        <v>4.785247</v>
      </c>
      <c r="F338">
        <v>51.527023000000007</v>
      </c>
      <c r="G338">
        <v>7.7955230000000002</v>
      </c>
    </row>
    <row r="339" spans="1:9" x14ac:dyDescent="0.25">
      <c r="A339">
        <v>338</v>
      </c>
      <c r="D339">
        <v>62.888923000000005</v>
      </c>
      <c r="E339">
        <v>4.7496169999999998</v>
      </c>
      <c r="F339">
        <v>51.520748000000012</v>
      </c>
      <c r="G339">
        <v>7.78627</v>
      </c>
    </row>
    <row r="340" spans="1:9" x14ac:dyDescent="0.25">
      <c r="A340">
        <v>339</v>
      </c>
      <c r="D340">
        <v>62.887481000000008</v>
      </c>
      <c r="E340">
        <v>4.7788649999999997</v>
      </c>
      <c r="F340">
        <v>51.496337000000011</v>
      </c>
      <c r="G340">
        <v>7.7987140000000004</v>
      </c>
    </row>
    <row r="341" spans="1:9" x14ac:dyDescent="0.25">
      <c r="A341">
        <v>340</v>
      </c>
      <c r="D341">
        <v>62.891792000000009</v>
      </c>
      <c r="E341">
        <v>4.8357669999999997</v>
      </c>
      <c r="F341">
        <v>51.491714000000009</v>
      </c>
      <c r="G341">
        <v>7.7835570000000001</v>
      </c>
    </row>
    <row r="342" spans="1:9" x14ac:dyDescent="0.25">
      <c r="A342">
        <v>341</v>
      </c>
      <c r="D342">
        <v>62.900619000000006</v>
      </c>
      <c r="E342">
        <v>4.8325230000000001</v>
      </c>
      <c r="F342">
        <v>51.490489000000011</v>
      </c>
      <c r="G342">
        <v>7.7864829999999996</v>
      </c>
    </row>
    <row r="343" spans="1:9" x14ac:dyDescent="0.25">
      <c r="A343">
        <v>342</v>
      </c>
      <c r="D343">
        <v>62.92008100000001</v>
      </c>
      <c r="E343">
        <v>4.843318</v>
      </c>
      <c r="F343">
        <v>51.492137000000007</v>
      </c>
      <c r="G343">
        <v>7.7784529999999998</v>
      </c>
    </row>
    <row r="344" spans="1:9" x14ac:dyDescent="0.25">
      <c r="A344">
        <v>343</v>
      </c>
      <c r="D344">
        <v>62.97544400000001</v>
      </c>
      <c r="E344">
        <v>4.8050829999999998</v>
      </c>
      <c r="F344">
        <v>51.52595800000001</v>
      </c>
      <c r="G344">
        <v>7.778931</v>
      </c>
    </row>
    <row r="345" spans="1:9" x14ac:dyDescent="0.25">
      <c r="A345">
        <v>344</v>
      </c>
      <c r="D345">
        <v>62.951618000000011</v>
      </c>
      <c r="E345">
        <v>4.7813650000000001</v>
      </c>
      <c r="F345">
        <v>51.526332000000011</v>
      </c>
      <c r="G345">
        <v>7.8090310000000001</v>
      </c>
    </row>
    <row r="346" spans="1:9" x14ac:dyDescent="0.25">
      <c r="A346">
        <v>345</v>
      </c>
      <c r="D346">
        <v>62.983688000000008</v>
      </c>
      <c r="E346">
        <v>4.7873210000000004</v>
      </c>
      <c r="F346">
        <v>51.53095600000001</v>
      </c>
      <c r="G346">
        <v>7.7841959999999997</v>
      </c>
    </row>
    <row r="347" spans="1:9" x14ac:dyDescent="0.25">
      <c r="A347">
        <v>346</v>
      </c>
      <c r="B347">
        <v>72.605708000000007</v>
      </c>
      <c r="C347">
        <v>6.3778309999999996</v>
      </c>
      <c r="D347">
        <v>62.96709400000001</v>
      </c>
      <c r="E347">
        <v>4.7990199999999996</v>
      </c>
      <c r="F347">
        <v>51.492137000000007</v>
      </c>
      <c r="G347">
        <v>7.7784529999999998</v>
      </c>
    </row>
    <row r="348" spans="1:9" x14ac:dyDescent="0.25">
      <c r="A348">
        <v>347</v>
      </c>
      <c r="B348">
        <v>72.548680000000004</v>
      </c>
      <c r="C348">
        <v>6.3428329999999997</v>
      </c>
      <c r="D348">
        <v>62.822070000000011</v>
      </c>
      <c r="E348">
        <v>4.797212</v>
      </c>
      <c r="F348">
        <v>51.492137000000007</v>
      </c>
      <c r="G348">
        <v>7.7784529999999998</v>
      </c>
    </row>
    <row r="349" spans="1:9" x14ac:dyDescent="0.25">
      <c r="A349">
        <v>348</v>
      </c>
      <c r="B349">
        <v>72.438894000000005</v>
      </c>
      <c r="C349">
        <v>6.3553319999999998</v>
      </c>
    </row>
    <row r="350" spans="1:9" x14ac:dyDescent="0.25">
      <c r="A350">
        <v>349</v>
      </c>
      <c r="B350">
        <v>72.445144000000013</v>
      </c>
      <c r="C350">
        <v>6.3435620000000004</v>
      </c>
    </row>
    <row r="351" spans="1:9" x14ac:dyDescent="0.25">
      <c r="A351">
        <v>350</v>
      </c>
      <c r="B351">
        <v>72.467799000000014</v>
      </c>
      <c r="C351">
        <v>6.3197609999999997</v>
      </c>
    </row>
    <row r="352" spans="1:9" x14ac:dyDescent="0.25">
      <c r="A352">
        <v>351</v>
      </c>
      <c r="B352">
        <v>72.489985000000004</v>
      </c>
      <c r="C352">
        <v>6.3324170000000004</v>
      </c>
      <c r="H352">
        <v>63.557437000000007</v>
      </c>
      <c r="I352">
        <v>4.6635720000000003</v>
      </c>
    </row>
    <row r="353" spans="1:9" x14ac:dyDescent="0.25">
      <c r="A353">
        <v>352</v>
      </c>
      <c r="B353">
        <v>72.451810000000009</v>
      </c>
      <c r="C353">
        <v>6.3182510000000001</v>
      </c>
      <c r="H353">
        <v>63.599502000000008</v>
      </c>
      <c r="I353">
        <v>4.6120409999999996</v>
      </c>
    </row>
    <row r="354" spans="1:9" x14ac:dyDescent="0.25">
      <c r="A354">
        <v>353</v>
      </c>
      <c r="B354">
        <v>72.450404000000006</v>
      </c>
      <c r="C354">
        <v>6.3032519999999996</v>
      </c>
      <c r="H354">
        <v>63.570575000000012</v>
      </c>
      <c r="I354">
        <v>4.6276229999999998</v>
      </c>
    </row>
    <row r="355" spans="1:9" x14ac:dyDescent="0.25">
      <c r="A355">
        <v>354</v>
      </c>
      <c r="B355">
        <v>72.478059000000002</v>
      </c>
      <c r="C355">
        <v>6.3095540000000003</v>
      </c>
      <c r="H355">
        <v>63.578018000000007</v>
      </c>
      <c r="I355">
        <v>4.6275170000000001</v>
      </c>
    </row>
    <row r="356" spans="1:9" x14ac:dyDescent="0.25">
      <c r="A356">
        <v>355</v>
      </c>
      <c r="B356">
        <v>72.467747000000003</v>
      </c>
      <c r="C356">
        <v>6.3006479999999998</v>
      </c>
      <c r="H356">
        <v>63.619445000000006</v>
      </c>
      <c r="I356">
        <v>4.6186360000000004</v>
      </c>
    </row>
    <row r="357" spans="1:9" x14ac:dyDescent="0.25">
      <c r="A357">
        <v>356</v>
      </c>
      <c r="B357">
        <v>72.475975000000005</v>
      </c>
      <c r="C357">
        <v>6.3263749999999996</v>
      </c>
      <c r="H357">
        <v>63.59482100000001</v>
      </c>
      <c r="I357">
        <v>4.5520019999999999</v>
      </c>
    </row>
    <row r="358" spans="1:9" x14ac:dyDescent="0.25">
      <c r="A358">
        <v>357</v>
      </c>
      <c r="B358">
        <v>72.456029000000001</v>
      </c>
      <c r="C358">
        <v>6.3260110000000003</v>
      </c>
      <c r="H358">
        <v>63.620460000000008</v>
      </c>
      <c r="I358">
        <v>4.56168</v>
      </c>
    </row>
    <row r="359" spans="1:9" x14ac:dyDescent="0.25">
      <c r="A359">
        <v>358</v>
      </c>
      <c r="B359">
        <v>72.435665</v>
      </c>
      <c r="C359">
        <v>6.3017940000000001</v>
      </c>
      <c r="H359">
        <v>63.617050000000006</v>
      </c>
      <c r="I359">
        <v>4.5840160000000001</v>
      </c>
    </row>
    <row r="360" spans="1:9" x14ac:dyDescent="0.25">
      <c r="A360">
        <v>359</v>
      </c>
      <c r="B360">
        <v>72.350930000000005</v>
      </c>
      <c r="C360">
        <v>6.2987209999999996</v>
      </c>
      <c r="H360">
        <v>63.655929000000008</v>
      </c>
      <c r="I360">
        <v>4.5815159999999997</v>
      </c>
    </row>
    <row r="361" spans="1:9" x14ac:dyDescent="0.25">
      <c r="A361">
        <v>360</v>
      </c>
      <c r="B361">
        <v>72.302183000000014</v>
      </c>
      <c r="C361">
        <v>6.3125220000000004</v>
      </c>
      <c r="H361">
        <v>63.559036000000006</v>
      </c>
      <c r="I361">
        <v>4.629219</v>
      </c>
    </row>
    <row r="362" spans="1:9" x14ac:dyDescent="0.25">
      <c r="A362">
        <v>361</v>
      </c>
      <c r="B362">
        <v>72.357544000000004</v>
      </c>
      <c r="C362">
        <v>6.4376199999999999</v>
      </c>
      <c r="H362">
        <v>63.557437000000007</v>
      </c>
      <c r="I362">
        <v>4.6635720000000003</v>
      </c>
    </row>
    <row r="363" spans="1:9" x14ac:dyDescent="0.25">
      <c r="A363">
        <v>362</v>
      </c>
      <c r="D363">
        <v>79.528717</v>
      </c>
      <c r="E363">
        <v>3.5528279999999999</v>
      </c>
      <c r="H363">
        <v>63.557437000000007</v>
      </c>
      <c r="I363">
        <v>4.6635720000000003</v>
      </c>
    </row>
    <row r="364" spans="1:9" x14ac:dyDescent="0.25">
      <c r="A364">
        <v>363</v>
      </c>
      <c r="D364">
        <v>79.506167000000005</v>
      </c>
      <c r="E364">
        <v>3.5569419999999998</v>
      </c>
      <c r="F364">
        <v>71.355880000000013</v>
      </c>
      <c r="G364">
        <v>7.2614809999999999</v>
      </c>
      <c r="H364">
        <v>63.557437000000007</v>
      </c>
      <c r="I364">
        <v>4.6635720000000003</v>
      </c>
    </row>
    <row r="365" spans="1:9" x14ac:dyDescent="0.25">
      <c r="A365">
        <v>364</v>
      </c>
      <c r="D365">
        <v>79.513301000000013</v>
      </c>
      <c r="E365">
        <v>3.5484010000000001</v>
      </c>
      <c r="F365">
        <v>71.347651000000013</v>
      </c>
      <c r="G365">
        <v>7.2718980000000002</v>
      </c>
      <c r="H365">
        <v>63.557437000000007</v>
      </c>
      <c r="I365">
        <v>4.6635720000000003</v>
      </c>
    </row>
    <row r="366" spans="1:9" x14ac:dyDescent="0.25">
      <c r="A366">
        <v>365</v>
      </c>
      <c r="D366">
        <v>79.492730000000009</v>
      </c>
      <c r="E366">
        <v>3.5359539999999998</v>
      </c>
      <c r="F366">
        <v>71.373275000000007</v>
      </c>
      <c r="G366">
        <v>7.2689810000000001</v>
      </c>
      <c r="H366">
        <v>63.520534000000012</v>
      </c>
      <c r="I366">
        <v>4.677346</v>
      </c>
    </row>
    <row r="367" spans="1:9" x14ac:dyDescent="0.25">
      <c r="A367">
        <v>366</v>
      </c>
      <c r="D367">
        <v>79.505803000000014</v>
      </c>
      <c r="E367">
        <v>3.545172</v>
      </c>
      <c r="F367">
        <v>71.359057000000007</v>
      </c>
      <c r="G367">
        <v>7.2793450000000002</v>
      </c>
    </row>
    <row r="368" spans="1:9" x14ac:dyDescent="0.25">
      <c r="A368">
        <v>367</v>
      </c>
      <c r="D368">
        <v>79.521478000000002</v>
      </c>
      <c r="E368">
        <v>3.5647030000000002</v>
      </c>
      <c r="F368">
        <v>71.375202000000002</v>
      </c>
      <c r="G368">
        <v>7.2926770000000003</v>
      </c>
    </row>
    <row r="369" spans="1:9" x14ac:dyDescent="0.25">
      <c r="A369">
        <v>368</v>
      </c>
      <c r="D369">
        <v>79.534551000000008</v>
      </c>
      <c r="E369">
        <v>3.5659000000000001</v>
      </c>
      <c r="F369">
        <v>71.388222000000013</v>
      </c>
      <c r="G369">
        <v>7.2834599999999998</v>
      </c>
    </row>
    <row r="370" spans="1:9" x14ac:dyDescent="0.25">
      <c r="A370">
        <v>369</v>
      </c>
      <c r="D370">
        <v>79.530958000000012</v>
      </c>
      <c r="E370">
        <v>3.544495</v>
      </c>
      <c r="F370">
        <v>71.359682000000006</v>
      </c>
      <c r="G370">
        <v>7.244243</v>
      </c>
    </row>
    <row r="371" spans="1:9" x14ac:dyDescent="0.25">
      <c r="A371">
        <v>370</v>
      </c>
      <c r="D371">
        <v>79.53205100000001</v>
      </c>
      <c r="E371">
        <v>3.557776</v>
      </c>
      <c r="F371">
        <v>71.334840000000014</v>
      </c>
      <c r="G371">
        <v>7.2429410000000001</v>
      </c>
    </row>
    <row r="372" spans="1:9" x14ac:dyDescent="0.25">
      <c r="A372">
        <v>371</v>
      </c>
      <c r="D372">
        <v>79.513459000000012</v>
      </c>
      <c r="E372">
        <v>3.5901179999999999</v>
      </c>
      <c r="F372">
        <v>71.356609000000006</v>
      </c>
      <c r="G372">
        <v>7.2300760000000004</v>
      </c>
    </row>
    <row r="373" spans="1:9" x14ac:dyDescent="0.25">
      <c r="A373">
        <v>372</v>
      </c>
      <c r="D373">
        <v>79.571580000000012</v>
      </c>
      <c r="E373">
        <v>3.5954820000000001</v>
      </c>
      <c r="F373">
        <v>71.333642000000012</v>
      </c>
      <c r="G373">
        <v>7.2621580000000003</v>
      </c>
    </row>
    <row r="374" spans="1:9" x14ac:dyDescent="0.25">
      <c r="A374">
        <v>373</v>
      </c>
      <c r="D374">
        <v>79.551164</v>
      </c>
      <c r="E374">
        <v>3.5956380000000001</v>
      </c>
      <c r="F374">
        <v>71.324632000000008</v>
      </c>
      <c r="G374">
        <v>7.3042910000000001</v>
      </c>
    </row>
    <row r="375" spans="1:9" x14ac:dyDescent="0.25">
      <c r="A375">
        <v>374</v>
      </c>
      <c r="D375">
        <v>79.508563000000009</v>
      </c>
      <c r="E375">
        <v>3.5641820000000002</v>
      </c>
      <c r="F375">
        <v>71.188285000000008</v>
      </c>
      <c r="G375">
        <v>7.280386</v>
      </c>
    </row>
    <row r="376" spans="1:9" x14ac:dyDescent="0.25">
      <c r="A376">
        <v>375</v>
      </c>
      <c r="D376">
        <v>79.528717</v>
      </c>
      <c r="E376">
        <v>3.5528279999999999</v>
      </c>
      <c r="F376">
        <v>71.161047000000011</v>
      </c>
      <c r="G376">
        <v>7.2187749999999999</v>
      </c>
    </row>
    <row r="377" spans="1:9" x14ac:dyDescent="0.25">
      <c r="A377">
        <v>376</v>
      </c>
      <c r="D377">
        <v>79.528717</v>
      </c>
      <c r="E377">
        <v>3.5528279999999999</v>
      </c>
    </row>
    <row r="378" spans="1:9" x14ac:dyDescent="0.25">
      <c r="A378">
        <v>377</v>
      </c>
    </row>
    <row r="379" spans="1:9" x14ac:dyDescent="0.25">
      <c r="A379">
        <v>378</v>
      </c>
      <c r="B379">
        <v>88.917010000000005</v>
      </c>
      <c r="C379">
        <v>6.001862</v>
      </c>
      <c r="H379">
        <v>78.41497600000001</v>
      </c>
      <c r="I379">
        <v>3.631418</v>
      </c>
    </row>
    <row r="380" spans="1:9" x14ac:dyDescent="0.25">
      <c r="A380">
        <v>379</v>
      </c>
      <c r="B380">
        <v>88.92128000000001</v>
      </c>
      <c r="C380">
        <v>6.0023309999999999</v>
      </c>
      <c r="H380">
        <v>78.382894000000007</v>
      </c>
      <c r="I380">
        <v>3.628085</v>
      </c>
    </row>
    <row r="381" spans="1:9" x14ac:dyDescent="0.25">
      <c r="A381">
        <v>380</v>
      </c>
      <c r="B381">
        <v>88.899825000000007</v>
      </c>
      <c r="C381">
        <v>5.9714989999999997</v>
      </c>
      <c r="H381">
        <v>78.365708000000012</v>
      </c>
      <c r="I381">
        <v>3.6295950000000001</v>
      </c>
    </row>
    <row r="382" spans="1:9" x14ac:dyDescent="0.25">
      <c r="A382">
        <v>381</v>
      </c>
      <c r="B382">
        <v>88.900292000000007</v>
      </c>
      <c r="C382">
        <v>5.9826449999999998</v>
      </c>
      <c r="H382">
        <v>78.389300000000006</v>
      </c>
      <c r="I382">
        <v>3.673082</v>
      </c>
    </row>
    <row r="383" spans="1:9" x14ac:dyDescent="0.25">
      <c r="A383">
        <v>382</v>
      </c>
      <c r="B383">
        <v>88.890763000000007</v>
      </c>
      <c r="C383">
        <v>5.9912380000000001</v>
      </c>
      <c r="H383">
        <v>78.384978000000004</v>
      </c>
      <c r="I383">
        <v>3.6842790000000001</v>
      </c>
    </row>
    <row r="384" spans="1:9" x14ac:dyDescent="0.25">
      <c r="A384">
        <v>383</v>
      </c>
      <c r="B384">
        <v>88.897845000000004</v>
      </c>
      <c r="C384">
        <v>5.9841030000000002</v>
      </c>
      <c r="H384">
        <v>78.427163000000007</v>
      </c>
      <c r="I384">
        <v>3.6405319999999999</v>
      </c>
    </row>
    <row r="385" spans="1:9" x14ac:dyDescent="0.25">
      <c r="A385">
        <v>384</v>
      </c>
      <c r="B385">
        <v>88.901021000000014</v>
      </c>
      <c r="C385">
        <v>5.980874</v>
      </c>
      <c r="H385">
        <v>78.424767000000003</v>
      </c>
      <c r="I385">
        <v>3.6611030000000002</v>
      </c>
    </row>
    <row r="386" spans="1:9" x14ac:dyDescent="0.25">
      <c r="A386">
        <v>385</v>
      </c>
      <c r="B386">
        <v>88.901387</v>
      </c>
      <c r="C386">
        <v>5.9943099999999996</v>
      </c>
      <c r="H386">
        <v>78.414247000000003</v>
      </c>
      <c r="I386">
        <v>3.6379800000000002</v>
      </c>
    </row>
    <row r="387" spans="1:9" x14ac:dyDescent="0.25">
      <c r="A387">
        <v>386</v>
      </c>
      <c r="B387">
        <v>88.897168000000008</v>
      </c>
      <c r="C387">
        <v>6.0111840000000001</v>
      </c>
      <c r="H387">
        <v>78.409403000000012</v>
      </c>
      <c r="I387">
        <v>3.626001</v>
      </c>
    </row>
    <row r="388" spans="1:9" x14ac:dyDescent="0.25">
      <c r="A388">
        <v>387</v>
      </c>
      <c r="B388">
        <v>88.929354000000004</v>
      </c>
      <c r="C388">
        <v>6.0162880000000003</v>
      </c>
      <c r="H388">
        <v>78.433204000000003</v>
      </c>
      <c r="I388">
        <v>3.6048049999999998</v>
      </c>
    </row>
    <row r="389" spans="1:9" x14ac:dyDescent="0.25">
      <c r="A389">
        <v>388</v>
      </c>
      <c r="B389">
        <v>88.97065400000001</v>
      </c>
      <c r="C389">
        <v>5.999206</v>
      </c>
      <c r="H389">
        <v>78.433204000000003</v>
      </c>
      <c r="I389">
        <v>3.6048049999999998</v>
      </c>
    </row>
    <row r="390" spans="1:9" x14ac:dyDescent="0.25">
      <c r="A390">
        <v>389</v>
      </c>
      <c r="B390">
        <v>88.956851</v>
      </c>
      <c r="C390">
        <v>6.0322250000000004</v>
      </c>
      <c r="H390">
        <v>78.433204000000003</v>
      </c>
      <c r="I390">
        <v>3.6048049999999998</v>
      </c>
    </row>
    <row r="391" spans="1:9" x14ac:dyDescent="0.25">
      <c r="A391">
        <v>390</v>
      </c>
    </row>
    <row r="392" spans="1:9" x14ac:dyDescent="0.25">
      <c r="A392">
        <v>391</v>
      </c>
      <c r="D392">
        <v>98.122344000000012</v>
      </c>
      <c r="E392">
        <v>4.2235209999999999</v>
      </c>
    </row>
    <row r="393" spans="1:9" x14ac:dyDescent="0.25">
      <c r="A393">
        <v>392</v>
      </c>
      <c r="D393">
        <v>98.073336000000012</v>
      </c>
      <c r="E393">
        <v>4.2152399999999997</v>
      </c>
      <c r="F393">
        <v>88.365946000000008</v>
      </c>
      <c r="G393">
        <v>6.8787940000000001</v>
      </c>
    </row>
    <row r="394" spans="1:9" x14ac:dyDescent="0.25">
      <c r="A394">
        <v>393</v>
      </c>
      <c r="D394">
        <v>98.035630000000012</v>
      </c>
      <c r="E394">
        <v>4.2057609999999999</v>
      </c>
      <c r="F394">
        <v>88.312407000000007</v>
      </c>
      <c r="G394">
        <v>6.824109</v>
      </c>
    </row>
    <row r="395" spans="1:9" x14ac:dyDescent="0.25">
      <c r="A395">
        <v>394</v>
      </c>
      <c r="D395">
        <v>98.02880900000001</v>
      </c>
      <c r="E395">
        <v>4.1872730000000002</v>
      </c>
      <c r="F395">
        <v>88.328917000000004</v>
      </c>
      <c r="G395">
        <v>6.8494210000000004</v>
      </c>
    </row>
    <row r="396" spans="1:9" x14ac:dyDescent="0.25">
      <c r="A396">
        <v>395</v>
      </c>
      <c r="D396">
        <v>98.040160000000014</v>
      </c>
      <c r="E396">
        <v>4.2080529999999996</v>
      </c>
      <c r="F396">
        <v>88.337199000000012</v>
      </c>
      <c r="G396">
        <v>6.8447849999999999</v>
      </c>
    </row>
    <row r="397" spans="1:9" x14ac:dyDescent="0.25">
      <c r="A397">
        <v>396</v>
      </c>
      <c r="D397">
        <v>98.083022</v>
      </c>
      <c r="E397">
        <v>4.205241</v>
      </c>
      <c r="F397">
        <v>88.310168000000004</v>
      </c>
      <c r="G397">
        <v>6.8531700000000004</v>
      </c>
    </row>
    <row r="398" spans="1:9" x14ac:dyDescent="0.25">
      <c r="A398">
        <v>397</v>
      </c>
      <c r="D398">
        <v>98.082243000000005</v>
      </c>
      <c r="E398">
        <v>4.2253959999999999</v>
      </c>
      <c r="F398">
        <v>88.321417000000011</v>
      </c>
      <c r="G398">
        <v>6.8469720000000001</v>
      </c>
    </row>
    <row r="399" spans="1:9" x14ac:dyDescent="0.25">
      <c r="A399">
        <v>398</v>
      </c>
      <c r="D399">
        <v>98.135207000000008</v>
      </c>
      <c r="E399">
        <v>4.2872680000000001</v>
      </c>
      <c r="F399">
        <v>88.362248000000008</v>
      </c>
      <c r="G399">
        <v>6.85093</v>
      </c>
    </row>
    <row r="400" spans="1:9" x14ac:dyDescent="0.25">
      <c r="A400">
        <v>399</v>
      </c>
      <c r="D400">
        <v>98.131146000000001</v>
      </c>
      <c r="E400">
        <v>4.2967459999999997</v>
      </c>
      <c r="F400">
        <v>88.348864000000006</v>
      </c>
      <c r="G400">
        <v>6.8301499999999997</v>
      </c>
    </row>
    <row r="401" spans="1:9" x14ac:dyDescent="0.25">
      <c r="A401">
        <v>400</v>
      </c>
      <c r="D401">
        <v>98.114844000000005</v>
      </c>
      <c r="E401">
        <v>4.2296139999999998</v>
      </c>
      <c r="F401">
        <v>88.286940000000016</v>
      </c>
      <c r="G401">
        <v>6.8808769999999999</v>
      </c>
    </row>
    <row r="402" spans="1:9" x14ac:dyDescent="0.25">
      <c r="A402">
        <v>401</v>
      </c>
      <c r="F402">
        <v>88.278919999999999</v>
      </c>
      <c r="G402">
        <v>6.9291549999999997</v>
      </c>
    </row>
    <row r="403" spans="1:9" x14ac:dyDescent="0.25">
      <c r="A403">
        <v>402</v>
      </c>
      <c r="F403">
        <v>88.37907100000001</v>
      </c>
      <c r="G403">
        <v>6.8841580000000002</v>
      </c>
    </row>
    <row r="404" spans="1:9" x14ac:dyDescent="0.25">
      <c r="A404">
        <v>403</v>
      </c>
    </row>
    <row r="405" spans="1:9" x14ac:dyDescent="0.25">
      <c r="A405">
        <v>404</v>
      </c>
      <c r="B405">
        <v>110.79290800000001</v>
      </c>
      <c r="C405">
        <v>8.1171640000000007</v>
      </c>
      <c r="H405">
        <v>98.887720999999999</v>
      </c>
      <c r="I405">
        <v>4.3680960000000004</v>
      </c>
    </row>
    <row r="406" spans="1:9" x14ac:dyDescent="0.25">
      <c r="A406">
        <v>405</v>
      </c>
      <c r="B406">
        <v>110.746399</v>
      </c>
      <c r="C406">
        <v>8.1616409999999995</v>
      </c>
      <c r="H406">
        <v>98.849856000000003</v>
      </c>
      <c r="I406">
        <v>4.3403369999999999</v>
      </c>
    </row>
    <row r="407" spans="1:9" x14ac:dyDescent="0.25">
      <c r="A407">
        <v>406</v>
      </c>
      <c r="B407">
        <v>110.74718100000001</v>
      </c>
      <c r="C407">
        <v>8.1432559999999992</v>
      </c>
      <c r="H407">
        <v>98.834181000000001</v>
      </c>
      <c r="I407">
        <v>4.3246609999999999</v>
      </c>
    </row>
    <row r="408" spans="1:9" x14ac:dyDescent="0.25">
      <c r="A408">
        <v>407</v>
      </c>
      <c r="B408">
        <v>110.75170900000001</v>
      </c>
      <c r="C408">
        <v>8.1337250000000001</v>
      </c>
      <c r="H408">
        <v>98.807929999999999</v>
      </c>
      <c r="I408">
        <v>4.289091</v>
      </c>
    </row>
    <row r="409" spans="1:9" x14ac:dyDescent="0.25">
      <c r="A409">
        <v>408</v>
      </c>
      <c r="B409">
        <v>110.723793</v>
      </c>
      <c r="C409">
        <v>8.1384129999999999</v>
      </c>
      <c r="H409">
        <v>98.784338000000005</v>
      </c>
      <c r="I409">
        <v>4.2899760000000002</v>
      </c>
    </row>
    <row r="410" spans="1:9" x14ac:dyDescent="0.25">
      <c r="A410">
        <v>409</v>
      </c>
      <c r="B410">
        <v>110.748898</v>
      </c>
      <c r="C410">
        <v>8.1275279999999999</v>
      </c>
      <c r="H410">
        <v>98.758248000000009</v>
      </c>
      <c r="I410">
        <v>4.3208589999999996</v>
      </c>
    </row>
    <row r="411" spans="1:9" x14ac:dyDescent="0.25">
      <c r="A411">
        <v>410</v>
      </c>
      <c r="B411">
        <v>110.793633</v>
      </c>
      <c r="C411">
        <v>8.1478400000000004</v>
      </c>
      <c r="H411">
        <v>98.925478000000012</v>
      </c>
      <c r="I411">
        <v>4.366066</v>
      </c>
    </row>
    <row r="412" spans="1:9" x14ac:dyDescent="0.25">
      <c r="A412">
        <v>411</v>
      </c>
      <c r="B412">
        <v>110.76009400000001</v>
      </c>
      <c r="C412">
        <v>8.151484</v>
      </c>
      <c r="H412">
        <v>98.925478000000012</v>
      </c>
      <c r="I412">
        <v>4.366066</v>
      </c>
    </row>
    <row r="413" spans="1:9" x14ac:dyDescent="0.25">
      <c r="A413">
        <v>412</v>
      </c>
      <c r="B413">
        <v>110.85076600000001</v>
      </c>
      <c r="C413">
        <v>8.1645570000000003</v>
      </c>
      <c r="H413">
        <v>98.925478000000012</v>
      </c>
      <c r="I413">
        <v>4.366066</v>
      </c>
    </row>
    <row r="414" spans="1:9" x14ac:dyDescent="0.25">
      <c r="A414">
        <v>413</v>
      </c>
      <c r="B414">
        <v>110.741398</v>
      </c>
      <c r="C414">
        <v>8.1724209999999999</v>
      </c>
      <c r="H414">
        <v>98.925478000000012</v>
      </c>
      <c r="I414">
        <v>4.366066</v>
      </c>
    </row>
    <row r="415" spans="1:9" x14ac:dyDescent="0.25">
      <c r="A415">
        <v>414</v>
      </c>
    </row>
    <row r="416" spans="1:9" x14ac:dyDescent="0.25">
      <c r="A416">
        <v>415</v>
      </c>
    </row>
    <row r="417" spans="1:9" x14ac:dyDescent="0.25">
      <c r="A417">
        <v>416</v>
      </c>
      <c r="D417">
        <v>122.48441</v>
      </c>
      <c r="E417">
        <v>6.2457549999999999</v>
      </c>
    </row>
    <row r="418" spans="1:9" x14ac:dyDescent="0.25">
      <c r="A418">
        <v>417</v>
      </c>
      <c r="D418">
        <v>122.48441</v>
      </c>
      <c r="E418">
        <v>6.2457549999999999</v>
      </c>
      <c r="F418">
        <v>111.936177</v>
      </c>
      <c r="G418">
        <v>8.8053039999999996</v>
      </c>
    </row>
    <row r="419" spans="1:9" x14ac:dyDescent="0.25">
      <c r="A419">
        <v>418</v>
      </c>
      <c r="D419">
        <v>122.56794400000001</v>
      </c>
      <c r="E419">
        <v>6.246016</v>
      </c>
      <c r="F419">
        <v>111.89894100000001</v>
      </c>
      <c r="G419">
        <v>8.8012929999999994</v>
      </c>
    </row>
    <row r="420" spans="1:9" x14ac:dyDescent="0.25">
      <c r="A420">
        <v>419</v>
      </c>
      <c r="D420">
        <v>122.563672</v>
      </c>
      <c r="E420">
        <v>6.2248710000000003</v>
      </c>
      <c r="F420">
        <v>111.862587</v>
      </c>
      <c r="G420">
        <v>8.8085850000000008</v>
      </c>
    </row>
    <row r="421" spans="1:9" x14ac:dyDescent="0.25">
      <c r="A421">
        <v>420</v>
      </c>
      <c r="D421">
        <v>122.57497499999999</v>
      </c>
      <c r="E421">
        <v>6.2339320000000003</v>
      </c>
      <c r="F421">
        <v>111.86394200000001</v>
      </c>
      <c r="G421">
        <v>8.8120750000000001</v>
      </c>
    </row>
    <row r="422" spans="1:9" x14ac:dyDescent="0.25">
      <c r="A422">
        <v>421</v>
      </c>
      <c r="D422">
        <v>122.54409100000001</v>
      </c>
      <c r="E422">
        <v>6.2236729999999998</v>
      </c>
      <c r="F422">
        <v>111.860558</v>
      </c>
      <c r="G422">
        <v>8.7700980000000008</v>
      </c>
    </row>
    <row r="423" spans="1:9" x14ac:dyDescent="0.25">
      <c r="A423">
        <v>422</v>
      </c>
      <c r="D423">
        <v>122.60950500000001</v>
      </c>
      <c r="E423">
        <v>6.2607020000000002</v>
      </c>
      <c r="F423">
        <v>111.87061</v>
      </c>
      <c r="G423">
        <v>8.7348379999999999</v>
      </c>
    </row>
    <row r="424" spans="1:9" x14ac:dyDescent="0.25">
      <c r="A424">
        <v>423</v>
      </c>
      <c r="D424">
        <v>122.48441</v>
      </c>
      <c r="E424">
        <v>6.2457549999999999</v>
      </c>
      <c r="F424">
        <v>111.88961800000001</v>
      </c>
      <c r="G424">
        <v>8.7532759999999996</v>
      </c>
    </row>
    <row r="425" spans="1:9" x14ac:dyDescent="0.25">
      <c r="A425">
        <v>424</v>
      </c>
      <c r="D425">
        <v>122.48441</v>
      </c>
      <c r="E425">
        <v>6.2457549999999999</v>
      </c>
      <c r="F425">
        <v>111.917168</v>
      </c>
      <c r="G425">
        <v>8.6800499999999996</v>
      </c>
    </row>
    <row r="426" spans="1:9" x14ac:dyDescent="0.25">
      <c r="A426">
        <v>425</v>
      </c>
      <c r="F426">
        <v>111.92206200000001</v>
      </c>
      <c r="G426">
        <v>8.7907729999999997</v>
      </c>
    </row>
    <row r="427" spans="1:9" x14ac:dyDescent="0.25">
      <c r="A427">
        <v>426</v>
      </c>
    </row>
    <row r="428" spans="1:9" x14ac:dyDescent="0.25">
      <c r="A428">
        <v>427</v>
      </c>
      <c r="B428">
        <v>134.61088599999999</v>
      </c>
      <c r="C428">
        <v>8.4985490000000006</v>
      </c>
    </row>
    <row r="429" spans="1:9" x14ac:dyDescent="0.25">
      <c r="A429">
        <v>428</v>
      </c>
      <c r="B429">
        <v>134.61088599999999</v>
      </c>
      <c r="C429">
        <v>8.4985490000000006</v>
      </c>
    </row>
    <row r="430" spans="1:9" x14ac:dyDescent="0.25">
      <c r="A430">
        <v>429</v>
      </c>
      <c r="B430">
        <v>134.61088599999999</v>
      </c>
      <c r="C430">
        <v>8.4985490000000006</v>
      </c>
      <c r="H430">
        <v>125.152337</v>
      </c>
      <c r="I430">
        <v>6.0596709999999998</v>
      </c>
    </row>
    <row r="431" spans="1:9" x14ac:dyDescent="0.25">
      <c r="A431">
        <v>430</v>
      </c>
      <c r="B431">
        <v>134.76582400000001</v>
      </c>
      <c r="C431">
        <v>8.4478240000000007</v>
      </c>
      <c r="H431">
        <v>125.09208000000001</v>
      </c>
      <c r="I431">
        <v>6.0141010000000001</v>
      </c>
    </row>
    <row r="432" spans="1:9" x14ac:dyDescent="0.25">
      <c r="A432">
        <v>431</v>
      </c>
      <c r="B432">
        <v>134.77478100000002</v>
      </c>
      <c r="C432">
        <v>8.4565199999999994</v>
      </c>
      <c r="H432">
        <v>125.125462</v>
      </c>
      <c r="I432">
        <v>6.0357659999999997</v>
      </c>
    </row>
    <row r="433" spans="1:9" x14ac:dyDescent="0.25">
      <c r="A433">
        <v>432</v>
      </c>
      <c r="B433">
        <v>134.74769600000002</v>
      </c>
      <c r="C433">
        <v>8.4796960000000006</v>
      </c>
      <c r="H433">
        <v>125.148533</v>
      </c>
      <c r="I433">
        <v>6.0089969999999999</v>
      </c>
    </row>
    <row r="434" spans="1:9" x14ac:dyDescent="0.25">
      <c r="A434">
        <v>433</v>
      </c>
      <c r="B434">
        <v>134.72576900000001</v>
      </c>
      <c r="C434">
        <v>8.5114649999999994</v>
      </c>
      <c r="H434">
        <v>125.132645</v>
      </c>
      <c r="I434">
        <v>6.017798</v>
      </c>
    </row>
    <row r="435" spans="1:9" x14ac:dyDescent="0.25">
      <c r="A435">
        <v>434</v>
      </c>
      <c r="B435">
        <v>134.61088599999999</v>
      </c>
      <c r="C435">
        <v>8.4985490000000006</v>
      </c>
      <c r="H435">
        <v>125.12285700000001</v>
      </c>
      <c r="I435">
        <v>6.0696709999999996</v>
      </c>
    </row>
    <row r="436" spans="1:9" x14ac:dyDescent="0.25">
      <c r="A436">
        <v>435</v>
      </c>
      <c r="B436">
        <v>134.61088599999999</v>
      </c>
      <c r="C436">
        <v>8.4985490000000006</v>
      </c>
      <c r="H436">
        <v>125.16374300000001</v>
      </c>
      <c r="I436">
        <v>6.0600880000000004</v>
      </c>
    </row>
    <row r="437" spans="1:9" x14ac:dyDescent="0.25">
      <c r="A437">
        <v>436</v>
      </c>
      <c r="B437">
        <v>134.72576900000001</v>
      </c>
      <c r="C437">
        <v>8.5114649999999994</v>
      </c>
      <c r="H437">
        <v>125.120778</v>
      </c>
      <c r="I437">
        <v>6.0451410000000001</v>
      </c>
    </row>
    <row r="438" spans="1:9" x14ac:dyDescent="0.25">
      <c r="A438">
        <v>437</v>
      </c>
      <c r="H438">
        <v>125.054947</v>
      </c>
      <c r="I438">
        <v>6.0776909999999997</v>
      </c>
    </row>
    <row r="439" spans="1:9" x14ac:dyDescent="0.25">
      <c r="A439">
        <v>438</v>
      </c>
    </row>
    <row r="440" spans="1:9" x14ac:dyDescent="0.25">
      <c r="A440">
        <v>439</v>
      </c>
      <c r="D440">
        <v>153.61349899999999</v>
      </c>
      <c r="E440">
        <v>8.3088379999999997</v>
      </c>
      <c r="F440">
        <v>135.158928</v>
      </c>
      <c r="G440">
        <v>9.1066409999999998</v>
      </c>
    </row>
    <row r="441" spans="1:9" x14ac:dyDescent="0.25">
      <c r="A441">
        <v>440</v>
      </c>
      <c r="D441">
        <v>153.61137200000002</v>
      </c>
      <c r="E441">
        <v>8.2938930000000006</v>
      </c>
      <c r="F441">
        <v>135.12830400000001</v>
      </c>
      <c r="G441">
        <v>9.1700239999999997</v>
      </c>
    </row>
    <row r="442" spans="1:9" x14ac:dyDescent="0.25">
      <c r="A442">
        <v>441</v>
      </c>
      <c r="D442">
        <v>153.64886999999999</v>
      </c>
      <c r="E442">
        <v>8.2860739999999993</v>
      </c>
      <c r="F442">
        <v>135.19012500000002</v>
      </c>
      <c r="G442">
        <v>9.1741379999999992</v>
      </c>
    </row>
    <row r="443" spans="1:9" x14ac:dyDescent="0.25">
      <c r="A443">
        <v>442</v>
      </c>
      <c r="D443">
        <v>153.64445499999999</v>
      </c>
      <c r="E443">
        <v>8.2848509999999997</v>
      </c>
      <c r="F443">
        <v>135.120339</v>
      </c>
      <c r="G443">
        <v>9.1585129999999992</v>
      </c>
    </row>
    <row r="444" spans="1:9" x14ac:dyDescent="0.25">
      <c r="A444">
        <v>443</v>
      </c>
      <c r="D444">
        <v>153.63583800000001</v>
      </c>
      <c r="E444">
        <v>8.3058069999999997</v>
      </c>
      <c r="F444">
        <v>135.19845600000002</v>
      </c>
      <c r="G444">
        <v>9.1392439999999997</v>
      </c>
    </row>
    <row r="445" spans="1:9" x14ac:dyDescent="0.25">
      <c r="A445">
        <v>444</v>
      </c>
      <c r="D445">
        <v>153.640041</v>
      </c>
      <c r="E445">
        <v>8.3418159999999997</v>
      </c>
      <c r="F445">
        <v>135.21642300000002</v>
      </c>
      <c r="G445">
        <v>9.0832580000000007</v>
      </c>
    </row>
    <row r="446" spans="1:9" x14ac:dyDescent="0.25">
      <c r="A446">
        <v>445</v>
      </c>
      <c r="D446">
        <v>153.61349899999999</v>
      </c>
      <c r="E446">
        <v>8.3088379999999997</v>
      </c>
      <c r="F446">
        <v>135.181893</v>
      </c>
      <c r="G446">
        <v>9.1372649999999993</v>
      </c>
    </row>
    <row r="447" spans="1:9" x14ac:dyDescent="0.25">
      <c r="A447">
        <v>446</v>
      </c>
      <c r="D447">
        <v>153.61349899999999</v>
      </c>
      <c r="E447">
        <v>8.3088379999999997</v>
      </c>
      <c r="F447">
        <v>135.14341000000002</v>
      </c>
      <c r="G447">
        <v>9.1488790000000009</v>
      </c>
    </row>
    <row r="448" spans="1:9" x14ac:dyDescent="0.25">
      <c r="A448">
        <v>447</v>
      </c>
      <c r="D448">
        <v>153.61349899999999</v>
      </c>
      <c r="E448">
        <v>8.3088379999999997</v>
      </c>
    </row>
    <row r="449" spans="1:9" x14ac:dyDescent="0.25">
      <c r="A449">
        <v>448</v>
      </c>
    </row>
    <row r="450" spans="1:9" x14ac:dyDescent="0.25">
      <c r="A450">
        <v>449</v>
      </c>
      <c r="B450">
        <v>162.28402</v>
      </c>
      <c r="C450">
        <v>10.234208000000001</v>
      </c>
    </row>
    <row r="451" spans="1:9" x14ac:dyDescent="0.25">
      <c r="A451">
        <v>450</v>
      </c>
      <c r="B451">
        <v>162.29130700000002</v>
      </c>
      <c r="C451">
        <v>10.247825000000001</v>
      </c>
    </row>
    <row r="452" spans="1:9" x14ac:dyDescent="0.25">
      <c r="A452">
        <v>451</v>
      </c>
      <c r="B452">
        <v>162.297583</v>
      </c>
      <c r="C452">
        <v>10.231548999999999</v>
      </c>
    </row>
    <row r="453" spans="1:9" x14ac:dyDescent="0.25">
      <c r="A453">
        <v>452</v>
      </c>
      <c r="B453">
        <v>162.29386</v>
      </c>
      <c r="C453">
        <v>10.227240999999999</v>
      </c>
    </row>
    <row r="454" spans="1:9" x14ac:dyDescent="0.25">
      <c r="A454">
        <v>453</v>
      </c>
      <c r="B454">
        <v>162.274126</v>
      </c>
      <c r="C454">
        <v>10.232028</v>
      </c>
    </row>
    <row r="455" spans="1:9" x14ac:dyDescent="0.25">
      <c r="A455">
        <v>454</v>
      </c>
      <c r="B455">
        <v>162.30832700000002</v>
      </c>
      <c r="C455">
        <v>10.269577999999999</v>
      </c>
      <c r="H455">
        <v>157.04458199999999</v>
      </c>
      <c r="I455">
        <v>8.123583</v>
      </c>
    </row>
    <row r="456" spans="1:9" x14ac:dyDescent="0.25">
      <c r="A456">
        <v>455</v>
      </c>
      <c r="B456">
        <v>162.29412600000001</v>
      </c>
      <c r="C456">
        <v>10.250378</v>
      </c>
      <c r="H456">
        <v>157.04639</v>
      </c>
      <c r="I456">
        <v>8.1185290000000006</v>
      </c>
    </row>
    <row r="457" spans="1:9" x14ac:dyDescent="0.25">
      <c r="A457">
        <v>456</v>
      </c>
      <c r="B457">
        <v>162.254873</v>
      </c>
      <c r="C457">
        <v>10.2666</v>
      </c>
      <c r="H457">
        <v>157.022243</v>
      </c>
      <c r="I457">
        <v>8.0814050000000002</v>
      </c>
    </row>
    <row r="458" spans="1:9" x14ac:dyDescent="0.25">
      <c r="A458">
        <v>457</v>
      </c>
      <c r="B458">
        <v>162.28402</v>
      </c>
      <c r="C458">
        <v>10.234208000000001</v>
      </c>
      <c r="H458">
        <v>157.022828</v>
      </c>
      <c r="I458">
        <v>8.1031589999999998</v>
      </c>
    </row>
    <row r="459" spans="1:9" x14ac:dyDescent="0.25">
      <c r="A459">
        <v>458</v>
      </c>
      <c r="B459">
        <v>162.28402</v>
      </c>
      <c r="C459">
        <v>10.234208000000001</v>
      </c>
      <c r="H459">
        <v>156.96485300000001</v>
      </c>
      <c r="I459">
        <v>8.0947549999999993</v>
      </c>
    </row>
    <row r="460" spans="1:9" x14ac:dyDescent="0.25">
      <c r="A460">
        <v>459</v>
      </c>
      <c r="F460">
        <v>162.14227199999999</v>
      </c>
      <c r="G460">
        <v>11.090171</v>
      </c>
      <c r="H460">
        <v>156.941822</v>
      </c>
      <c r="I460">
        <v>8.1061370000000004</v>
      </c>
    </row>
    <row r="461" spans="1:9" x14ac:dyDescent="0.25">
      <c r="A461">
        <v>460</v>
      </c>
      <c r="F461">
        <v>162.221417</v>
      </c>
      <c r="G461">
        <v>11.050280000000001</v>
      </c>
      <c r="H461">
        <v>156.97958600000001</v>
      </c>
      <c r="I461">
        <v>8.1238489999999999</v>
      </c>
    </row>
    <row r="462" spans="1:9" x14ac:dyDescent="0.25">
      <c r="A462">
        <v>461</v>
      </c>
      <c r="F462">
        <v>162.2003</v>
      </c>
      <c r="G462">
        <v>11.054587</v>
      </c>
      <c r="H462">
        <v>157.00681800000001</v>
      </c>
      <c r="I462">
        <v>8.1165079999999996</v>
      </c>
    </row>
    <row r="463" spans="1:9" x14ac:dyDescent="0.25">
      <c r="A463">
        <v>462</v>
      </c>
      <c r="D463">
        <v>176.146906</v>
      </c>
      <c r="E463">
        <v>7.8055700000000003</v>
      </c>
      <c r="F463">
        <v>162.216151</v>
      </c>
      <c r="G463">
        <v>11.045971</v>
      </c>
    </row>
    <row r="464" spans="1:9" x14ac:dyDescent="0.25">
      <c r="A464">
        <v>463</v>
      </c>
      <c r="D464">
        <v>176.18217100000001</v>
      </c>
      <c r="E464">
        <v>7.8259410000000003</v>
      </c>
      <c r="F464">
        <v>162.21024800000001</v>
      </c>
      <c r="G464">
        <v>11.075331</v>
      </c>
    </row>
    <row r="465" spans="1:9" x14ac:dyDescent="0.25">
      <c r="A465">
        <v>464</v>
      </c>
      <c r="D465">
        <v>176.197169</v>
      </c>
      <c r="E465">
        <v>7.8208339999999996</v>
      </c>
      <c r="F465">
        <v>162.21024800000001</v>
      </c>
      <c r="G465">
        <v>11.075331</v>
      </c>
    </row>
    <row r="466" spans="1:9" x14ac:dyDescent="0.25">
      <c r="A466">
        <v>465</v>
      </c>
      <c r="D466">
        <v>176.17131799999999</v>
      </c>
      <c r="E466">
        <v>7.8436519999999996</v>
      </c>
      <c r="F466">
        <v>162.21024800000001</v>
      </c>
      <c r="G466">
        <v>11.075331</v>
      </c>
    </row>
    <row r="467" spans="1:9" x14ac:dyDescent="0.25">
      <c r="A467">
        <v>466</v>
      </c>
      <c r="D467">
        <v>176.16355300000001</v>
      </c>
      <c r="E467">
        <v>7.8440240000000001</v>
      </c>
      <c r="F467">
        <v>162.21024800000001</v>
      </c>
      <c r="G467">
        <v>11.075331</v>
      </c>
    </row>
    <row r="468" spans="1:9" x14ac:dyDescent="0.25">
      <c r="A468">
        <v>467</v>
      </c>
      <c r="D468">
        <v>176.15610900000001</v>
      </c>
      <c r="E468">
        <v>7.8259410000000003</v>
      </c>
    </row>
    <row r="469" spans="1:9" x14ac:dyDescent="0.25">
      <c r="A469">
        <v>468</v>
      </c>
      <c r="D469">
        <v>176.16828800000002</v>
      </c>
      <c r="E469">
        <v>7.8303019999999997</v>
      </c>
    </row>
    <row r="470" spans="1:9" x14ac:dyDescent="0.25">
      <c r="A470">
        <v>469</v>
      </c>
      <c r="D470">
        <v>176.146906</v>
      </c>
      <c r="E470">
        <v>7.8055700000000003</v>
      </c>
    </row>
    <row r="471" spans="1:9" x14ac:dyDescent="0.25">
      <c r="A471">
        <v>470</v>
      </c>
      <c r="B471">
        <v>184.30000899999999</v>
      </c>
      <c r="C471">
        <v>9.7496080000000003</v>
      </c>
      <c r="D471">
        <v>176.146906</v>
      </c>
      <c r="E471">
        <v>7.8055700000000003</v>
      </c>
    </row>
    <row r="472" spans="1:9" x14ac:dyDescent="0.25">
      <c r="A472">
        <v>471</v>
      </c>
      <c r="B472">
        <v>184.29086100000001</v>
      </c>
      <c r="C472">
        <v>9.7617879999999992</v>
      </c>
      <c r="D472">
        <v>176.146906</v>
      </c>
      <c r="E472">
        <v>7.8055700000000003</v>
      </c>
    </row>
    <row r="473" spans="1:9" x14ac:dyDescent="0.25">
      <c r="A473">
        <v>472</v>
      </c>
      <c r="B473">
        <v>184.29687300000001</v>
      </c>
      <c r="C473">
        <v>9.7609379999999994</v>
      </c>
    </row>
    <row r="474" spans="1:9" x14ac:dyDescent="0.25">
      <c r="A474">
        <v>473</v>
      </c>
      <c r="B474">
        <v>184.27001000000001</v>
      </c>
      <c r="C474">
        <v>9.7518419999999999</v>
      </c>
    </row>
    <row r="475" spans="1:9" x14ac:dyDescent="0.25">
      <c r="A475">
        <v>474</v>
      </c>
      <c r="B475">
        <v>184.284426</v>
      </c>
      <c r="C475">
        <v>9.7675319999999992</v>
      </c>
    </row>
    <row r="476" spans="1:9" x14ac:dyDescent="0.25">
      <c r="A476">
        <v>475</v>
      </c>
      <c r="B476">
        <v>184.30500599999999</v>
      </c>
      <c r="C476">
        <v>9.7658310000000004</v>
      </c>
    </row>
    <row r="477" spans="1:9" x14ac:dyDescent="0.25">
      <c r="A477">
        <v>476</v>
      </c>
      <c r="B477">
        <v>184.27708699999999</v>
      </c>
      <c r="C477">
        <v>9.7295029999999993</v>
      </c>
    </row>
    <row r="478" spans="1:9" x14ac:dyDescent="0.25">
      <c r="A478">
        <v>477</v>
      </c>
      <c r="B478">
        <v>184.22655700000001</v>
      </c>
      <c r="C478">
        <v>9.7467889999999997</v>
      </c>
      <c r="H478">
        <v>181.741961</v>
      </c>
      <c r="I478">
        <v>7.2528879999999996</v>
      </c>
    </row>
    <row r="479" spans="1:9" x14ac:dyDescent="0.25">
      <c r="A479">
        <v>478</v>
      </c>
      <c r="H479">
        <v>181.76600500000001</v>
      </c>
      <c r="I479">
        <v>7.1947000000000001</v>
      </c>
    </row>
    <row r="480" spans="1:9" x14ac:dyDescent="0.25">
      <c r="A480">
        <v>479</v>
      </c>
      <c r="F480">
        <v>184.12874400000001</v>
      </c>
      <c r="G480">
        <v>10.698916000000001</v>
      </c>
      <c r="H480">
        <v>181.766749</v>
      </c>
      <c r="I480">
        <v>7.1756039999999999</v>
      </c>
    </row>
    <row r="481" spans="1:9" x14ac:dyDescent="0.25">
      <c r="A481">
        <v>480</v>
      </c>
      <c r="F481">
        <v>184.16416800000002</v>
      </c>
      <c r="G481">
        <v>10.761146999999999</v>
      </c>
      <c r="H481">
        <v>181.80179800000002</v>
      </c>
      <c r="I481">
        <v>7.1316699999999997</v>
      </c>
    </row>
    <row r="482" spans="1:9" x14ac:dyDescent="0.25">
      <c r="A482">
        <v>481</v>
      </c>
      <c r="F482">
        <v>184.13342499999999</v>
      </c>
      <c r="G482">
        <v>10.759444</v>
      </c>
      <c r="H482">
        <v>181.80015</v>
      </c>
      <c r="I482">
        <v>7.1290120000000003</v>
      </c>
    </row>
    <row r="483" spans="1:9" x14ac:dyDescent="0.25">
      <c r="A483">
        <v>482</v>
      </c>
      <c r="F483">
        <v>184.10454000000001</v>
      </c>
      <c r="G483">
        <v>10.74253</v>
      </c>
      <c r="H483">
        <v>181.77573599999999</v>
      </c>
      <c r="I483">
        <v>7.1107139999999998</v>
      </c>
    </row>
    <row r="484" spans="1:9" x14ac:dyDescent="0.25">
      <c r="A484">
        <v>483</v>
      </c>
      <c r="F484">
        <v>184.08518100000001</v>
      </c>
      <c r="G484">
        <v>10.741467</v>
      </c>
      <c r="H484">
        <v>181.71786700000001</v>
      </c>
      <c r="I484">
        <v>7.1994860000000003</v>
      </c>
    </row>
    <row r="485" spans="1:9" x14ac:dyDescent="0.25">
      <c r="A485">
        <v>484</v>
      </c>
      <c r="F485">
        <v>184.14964500000002</v>
      </c>
      <c r="G485">
        <v>10.726839999999999</v>
      </c>
      <c r="H485">
        <v>181.71770700000002</v>
      </c>
      <c r="I485">
        <v>7.2221979999999997</v>
      </c>
    </row>
    <row r="486" spans="1:9" x14ac:dyDescent="0.25">
      <c r="A486">
        <v>485</v>
      </c>
      <c r="D486">
        <v>201.46308400000001</v>
      </c>
      <c r="E486">
        <v>7.0382189999999998</v>
      </c>
      <c r="F486">
        <v>184.12618900000001</v>
      </c>
      <c r="G486">
        <v>10.624718</v>
      </c>
      <c r="H486">
        <v>181.71770700000002</v>
      </c>
      <c r="I486">
        <v>7.2221979999999997</v>
      </c>
    </row>
    <row r="487" spans="1:9" x14ac:dyDescent="0.25">
      <c r="A487">
        <v>486</v>
      </c>
      <c r="D487">
        <v>201.48568599999999</v>
      </c>
      <c r="E487">
        <v>7.0563029999999998</v>
      </c>
      <c r="F487">
        <v>184.11198999999999</v>
      </c>
      <c r="G487">
        <v>10.628282</v>
      </c>
    </row>
    <row r="488" spans="1:9" x14ac:dyDescent="0.25">
      <c r="A488">
        <v>487</v>
      </c>
      <c r="D488">
        <v>201.42095800000001</v>
      </c>
      <c r="E488">
        <v>7.0688550000000001</v>
      </c>
      <c r="F488">
        <v>184.12874400000001</v>
      </c>
      <c r="G488">
        <v>10.698916000000001</v>
      </c>
    </row>
    <row r="489" spans="1:9" x14ac:dyDescent="0.25">
      <c r="A489">
        <v>488</v>
      </c>
      <c r="D489">
        <v>201.440954</v>
      </c>
      <c r="E489">
        <v>7.0674200000000003</v>
      </c>
    </row>
    <row r="490" spans="1:9" x14ac:dyDescent="0.25">
      <c r="A490">
        <v>489</v>
      </c>
      <c r="D490">
        <v>201.44467800000001</v>
      </c>
      <c r="E490">
        <v>7.0732160000000004</v>
      </c>
    </row>
    <row r="491" spans="1:9" x14ac:dyDescent="0.25">
      <c r="A491">
        <v>490</v>
      </c>
      <c r="D491">
        <v>201.46573900000001</v>
      </c>
      <c r="E491">
        <v>7.0429000000000004</v>
      </c>
    </row>
    <row r="492" spans="1:9" x14ac:dyDescent="0.25">
      <c r="A492">
        <v>491</v>
      </c>
      <c r="D492">
        <v>201.464518</v>
      </c>
      <c r="E492">
        <v>7.0419960000000001</v>
      </c>
    </row>
    <row r="493" spans="1:9" x14ac:dyDescent="0.25">
      <c r="A493">
        <v>492</v>
      </c>
      <c r="B493">
        <v>207.812353</v>
      </c>
      <c r="C493">
        <v>8.4602129999999995</v>
      </c>
      <c r="D493">
        <v>201.46404100000001</v>
      </c>
      <c r="E493">
        <v>7.0126879999999998</v>
      </c>
    </row>
    <row r="494" spans="1:9" x14ac:dyDescent="0.25">
      <c r="A494">
        <v>493</v>
      </c>
      <c r="B494">
        <v>207.79229600000002</v>
      </c>
      <c r="C494">
        <v>8.4776059999999998</v>
      </c>
      <c r="D494">
        <v>201.405745</v>
      </c>
      <c r="E494">
        <v>7.0760889999999996</v>
      </c>
    </row>
    <row r="495" spans="1:9" x14ac:dyDescent="0.25">
      <c r="A495">
        <v>494</v>
      </c>
      <c r="B495">
        <v>207.76496299999999</v>
      </c>
      <c r="C495">
        <v>8.4688300000000005</v>
      </c>
      <c r="D495">
        <v>201.405745</v>
      </c>
      <c r="E495">
        <v>7.0760889999999996</v>
      </c>
    </row>
    <row r="496" spans="1:9" x14ac:dyDescent="0.25">
      <c r="A496">
        <v>495</v>
      </c>
      <c r="B496">
        <v>207.780596</v>
      </c>
      <c r="C496">
        <v>8.4489359999999998</v>
      </c>
    </row>
    <row r="497" spans="1:9" x14ac:dyDescent="0.25">
      <c r="A497">
        <v>496</v>
      </c>
      <c r="B497">
        <v>207.81617600000001</v>
      </c>
      <c r="C497">
        <v>8.4545750000000002</v>
      </c>
    </row>
    <row r="498" spans="1:9" x14ac:dyDescent="0.25">
      <c r="A498">
        <v>497</v>
      </c>
      <c r="B498">
        <v>207.806498</v>
      </c>
      <c r="C498">
        <v>8.4742549999999994</v>
      </c>
    </row>
    <row r="499" spans="1:9" x14ac:dyDescent="0.25">
      <c r="A499">
        <v>498</v>
      </c>
      <c r="B499">
        <v>207.784052</v>
      </c>
      <c r="C499">
        <v>8.4399479999999993</v>
      </c>
      <c r="H499">
        <v>205.37956500000001</v>
      </c>
      <c r="I499">
        <v>5.9006239999999996</v>
      </c>
    </row>
    <row r="500" spans="1:9" x14ac:dyDescent="0.25">
      <c r="A500">
        <v>499</v>
      </c>
      <c r="B500">
        <v>207.77836400000001</v>
      </c>
      <c r="C500">
        <v>8.4560110000000002</v>
      </c>
      <c r="H500">
        <v>205.37568100000001</v>
      </c>
      <c r="I500">
        <v>5.8885500000000004</v>
      </c>
    </row>
    <row r="501" spans="1:9" x14ac:dyDescent="0.25">
      <c r="A501">
        <v>500</v>
      </c>
      <c r="B501">
        <v>207.74660700000001</v>
      </c>
      <c r="C501">
        <v>8.4812759999999994</v>
      </c>
      <c r="H501">
        <v>205.415514</v>
      </c>
      <c r="I501">
        <v>5.8938160000000002</v>
      </c>
    </row>
    <row r="502" spans="1:9" x14ac:dyDescent="0.25">
      <c r="A502">
        <v>501</v>
      </c>
      <c r="F502">
        <v>206.96053900000001</v>
      </c>
      <c r="G502">
        <v>9.2054899999999993</v>
      </c>
      <c r="H502">
        <v>205.42264399999999</v>
      </c>
      <c r="I502">
        <v>5.8818479999999997</v>
      </c>
    </row>
    <row r="503" spans="1:9" x14ac:dyDescent="0.25">
      <c r="A503">
        <v>502</v>
      </c>
      <c r="F503">
        <v>206.99122500000001</v>
      </c>
      <c r="G503">
        <v>9.1629919999999991</v>
      </c>
      <c r="H503">
        <v>205.44546700000001</v>
      </c>
      <c r="I503">
        <v>5.8277029999999996</v>
      </c>
    </row>
    <row r="504" spans="1:9" x14ac:dyDescent="0.25">
      <c r="A504">
        <v>503</v>
      </c>
      <c r="F504">
        <v>207.024843</v>
      </c>
      <c r="G504">
        <v>9.17347</v>
      </c>
      <c r="H504">
        <v>205.43025399999999</v>
      </c>
      <c r="I504">
        <v>5.8522749999999997</v>
      </c>
    </row>
    <row r="505" spans="1:9" x14ac:dyDescent="0.25">
      <c r="A505">
        <v>504</v>
      </c>
      <c r="F505">
        <v>207.03069099999999</v>
      </c>
      <c r="G505">
        <v>9.1849059999999998</v>
      </c>
      <c r="H505">
        <v>205.45726999999999</v>
      </c>
      <c r="I505">
        <v>5.883337</v>
      </c>
    </row>
    <row r="506" spans="1:9" x14ac:dyDescent="0.25">
      <c r="A506">
        <v>505</v>
      </c>
      <c r="F506">
        <v>206.99063699999999</v>
      </c>
      <c r="G506">
        <v>9.1565560000000001</v>
      </c>
      <c r="H506">
        <v>205.47008700000001</v>
      </c>
      <c r="I506">
        <v>5.8952520000000002</v>
      </c>
    </row>
    <row r="507" spans="1:9" x14ac:dyDescent="0.25">
      <c r="A507">
        <v>506</v>
      </c>
      <c r="D507">
        <v>221.45550800000001</v>
      </c>
      <c r="E507">
        <v>5.2751809999999999</v>
      </c>
      <c r="F507">
        <v>207.02436299999999</v>
      </c>
      <c r="G507">
        <v>9.163259</v>
      </c>
      <c r="H507">
        <v>205.37956500000001</v>
      </c>
      <c r="I507">
        <v>5.9006239999999996</v>
      </c>
    </row>
    <row r="508" spans="1:9" x14ac:dyDescent="0.25">
      <c r="A508">
        <v>507</v>
      </c>
      <c r="D508">
        <v>221.46892700000001</v>
      </c>
      <c r="E508">
        <v>5.2262370000000002</v>
      </c>
      <c r="F508">
        <v>207.009096</v>
      </c>
      <c r="G508">
        <v>9.1578330000000001</v>
      </c>
      <c r="H508">
        <v>205.37956500000001</v>
      </c>
      <c r="I508">
        <v>5.9006239999999996</v>
      </c>
    </row>
    <row r="509" spans="1:9" x14ac:dyDescent="0.25">
      <c r="A509">
        <v>508</v>
      </c>
      <c r="D509">
        <v>221.46298100000001</v>
      </c>
      <c r="E509">
        <v>5.2210789999999996</v>
      </c>
      <c r="F509">
        <v>206.98192</v>
      </c>
      <c r="G509">
        <v>9.0794859999999993</v>
      </c>
    </row>
    <row r="510" spans="1:9" x14ac:dyDescent="0.25">
      <c r="A510">
        <v>509</v>
      </c>
      <c r="D510">
        <v>221.48308499999999</v>
      </c>
      <c r="E510">
        <v>5.264024</v>
      </c>
      <c r="F510">
        <v>206.96053900000001</v>
      </c>
      <c r="G510">
        <v>9.2054899999999993</v>
      </c>
    </row>
    <row r="511" spans="1:9" x14ac:dyDescent="0.25">
      <c r="A511">
        <v>510</v>
      </c>
      <c r="D511">
        <v>221.46424300000001</v>
      </c>
      <c r="E511">
        <v>5.2323940000000002</v>
      </c>
      <c r="F511">
        <v>206.96053900000001</v>
      </c>
      <c r="G511">
        <v>9.2054899999999993</v>
      </c>
    </row>
    <row r="512" spans="1:9" x14ac:dyDescent="0.25">
      <c r="A512">
        <v>511</v>
      </c>
      <c r="D512">
        <v>221.43240299999999</v>
      </c>
      <c r="E512">
        <v>5.2037120000000003</v>
      </c>
    </row>
    <row r="513" spans="1:9" x14ac:dyDescent="0.25">
      <c r="A513">
        <v>512</v>
      </c>
      <c r="D513">
        <v>221.440561</v>
      </c>
      <c r="E513">
        <v>5.224132</v>
      </c>
    </row>
    <row r="514" spans="1:9" x14ac:dyDescent="0.25">
      <c r="A514">
        <v>513</v>
      </c>
      <c r="B514">
        <v>226.41817900000001</v>
      </c>
      <c r="C514">
        <v>6.5795300000000001</v>
      </c>
      <c r="D514">
        <v>221.475559</v>
      </c>
      <c r="E514">
        <v>5.2274479999999999</v>
      </c>
    </row>
    <row r="515" spans="1:9" x14ac:dyDescent="0.25">
      <c r="A515">
        <v>514</v>
      </c>
      <c r="B515">
        <v>226.42102199999999</v>
      </c>
      <c r="C515">
        <v>6.5587419999999996</v>
      </c>
      <c r="D515">
        <v>221.46913899999998</v>
      </c>
      <c r="E515">
        <v>5.1902910000000002</v>
      </c>
    </row>
    <row r="516" spans="1:9" x14ac:dyDescent="0.25">
      <c r="A516">
        <v>515</v>
      </c>
      <c r="B516">
        <v>226.42991499999999</v>
      </c>
      <c r="C516">
        <v>6.569636</v>
      </c>
      <c r="D516">
        <v>221.45550800000001</v>
      </c>
      <c r="E516">
        <v>5.2751809999999999</v>
      </c>
    </row>
    <row r="517" spans="1:9" x14ac:dyDescent="0.25">
      <c r="A517">
        <v>516</v>
      </c>
      <c r="B517">
        <v>226.447283</v>
      </c>
      <c r="C517">
        <v>6.5848979999999999</v>
      </c>
    </row>
    <row r="518" spans="1:9" x14ac:dyDescent="0.25">
      <c r="A518">
        <v>517</v>
      </c>
      <c r="B518">
        <v>226.428969</v>
      </c>
      <c r="C518">
        <v>6.6168969999999998</v>
      </c>
    </row>
    <row r="519" spans="1:9" x14ac:dyDescent="0.25">
      <c r="A519">
        <v>518</v>
      </c>
      <c r="B519">
        <v>226.43633600000001</v>
      </c>
      <c r="C519">
        <v>6.602582</v>
      </c>
    </row>
    <row r="520" spans="1:9" x14ac:dyDescent="0.25">
      <c r="A520">
        <v>519</v>
      </c>
      <c r="B520">
        <v>226.394023</v>
      </c>
      <c r="C520">
        <v>6.6481579999999996</v>
      </c>
    </row>
    <row r="521" spans="1:9" x14ac:dyDescent="0.25">
      <c r="A521">
        <v>520</v>
      </c>
      <c r="B521">
        <v>226.406023</v>
      </c>
      <c r="C521">
        <v>6.5706360000000004</v>
      </c>
      <c r="H521">
        <v>224.61690999999999</v>
      </c>
      <c r="I521">
        <v>4.1311920000000004</v>
      </c>
    </row>
    <row r="522" spans="1:9" x14ac:dyDescent="0.25">
      <c r="A522">
        <v>521</v>
      </c>
      <c r="B522">
        <v>226.38986499999999</v>
      </c>
      <c r="C522">
        <v>6.5736359999999996</v>
      </c>
      <c r="H522">
        <v>224.58759699999999</v>
      </c>
      <c r="I522">
        <v>4.1040890000000001</v>
      </c>
    </row>
    <row r="523" spans="1:9" x14ac:dyDescent="0.25">
      <c r="A523">
        <v>522</v>
      </c>
      <c r="B523">
        <v>226.38986499999999</v>
      </c>
      <c r="C523">
        <v>6.5736359999999996</v>
      </c>
      <c r="H523">
        <v>224.60075399999999</v>
      </c>
      <c r="I523">
        <v>4.1105619999999998</v>
      </c>
    </row>
    <row r="524" spans="1:9" x14ac:dyDescent="0.25">
      <c r="A524">
        <v>523</v>
      </c>
      <c r="H524">
        <v>224.64006799999999</v>
      </c>
      <c r="I524">
        <v>4.0951940000000002</v>
      </c>
    </row>
    <row r="525" spans="1:9" x14ac:dyDescent="0.25">
      <c r="A525">
        <v>524</v>
      </c>
      <c r="F525">
        <v>226.81947299999999</v>
      </c>
      <c r="G525">
        <v>7.3283310000000004</v>
      </c>
      <c r="H525">
        <v>224.61822599999999</v>
      </c>
      <c r="I525">
        <v>4.0833000000000004</v>
      </c>
    </row>
    <row r="526" spans="1:9" x14ac:dyDescent="0.25">
      <c r="A526">
        <v>525</v>
      </c>
      <c r="F526">
        <v>226.80857800000001</v>
      </c>
      <c r="G526">
        <v>7.3648020000000001</v>
      </c>
      <c r="H526">
        <v>224.56001900000001</v>
      </c>
      <c r="I526">
        <v>4.0944580000000004</v>
      </c>
    </row>
    <row r="527" spans="1:9" x14ac:dyDescent="0.25">
      <c r="A527">
        <v>526</v>
      </c>
      <c r="F527">
        <v>226.832052</v>
      </c>
      <c r="G527">
        <v>7.3715909999999996</v>
      </c>
      <c r="H527">
        <v>224.532073</v>
      </c>
      <c r="I527">
        <v>4.1296660000000003</v>
      </c>
    </row>
    <row r="528" spans="1:9" x14ac:dyDescent="0.25">
      <c r="A528">
        <v>527</v>
      </c>
      <c r="F528">
        <v>226.79463200000001</v>
      </c>
      <c r="G528">
        <v>7.3756440000000003</v>
      </c>
      <c r="H528">
        <v>224.53865200000001</v>
      </c>
      <c r="I528">
        <v>4.1196669999999997</v>
      </c>
    </row>
    <row r="529" spans="1:9" x14ac:dyDescent="0.25">
      <c r="A529">
        <v>528</v>
      </c>
      <c r="D529">
        <v>240.71654599999999</v>
      </c>
      <c r="E529">
        <v>3.538014</v>
      </c>
      <c r="F529">
        <v>226.76174</v>
      </c>
      <c r="G529">
        <v>7.3722750000000001</v>
      </c>
      <c r="H529">
        <v>224.53296800000001</v>
      </c>
      <c r="I529">
        <v>4.1153510000000004</v>
      </c>
    </row>
    <row r="530" spans="1:9" x14ac:dyDescent="0.25">
      <c r="A530">
        <v>529</v>
      </c>
      <c r="D530">
        <v>240.66965300000001</v>
      </c>
      <c r="E530">
        <v>3.5209630000000001</v>
      </c>
      <c r="F530">
        <v>226.69684799999999</v>
      </c>
      <c r="G530">
        <v>7.3629610000000003</v>
      </c>
      <c r="H530">
        <v>224.657803</v>
      </c>
      <c r="I530">
        <v>4.1610329999999998</v>
      </c>
    </row>
    <row r="531" spans="1:9" x14ac:dyDescent="0.25">
      <c r="A531">
        <v>530</v>
      </c>
      <c r="D531">
        <v>240.66965300000001</v>
      </c>
      <c r="E531">
        <v>3.4805440000000001</v>
      </c>
      <c r="F531">
        <v>226.662588</v>
      </c>
      <c r="G531">
        <v>7.3355940000000004</v>
      </c>
      <c r="H531">
        <v>224.61690999999999</v>
      </c>
      <c r="I531">
        <v>4.1311920000000004</v>
      </c>
    </row>
    <row r="532" spans="1:9" x14ac:dyDescent="0.25">
      <c r="A532">
        <v>531</v>
      </c>
      <c r="D532">
        <v>240.72186099999999</v>
      </c>
      <c r="E532">
        <v>3.4758599999999999</v>
      </c>
      <c r="F532">
        <v>226.57727600000001</v>
      </c>
      <c r="G532">
        <v>7.3242789999999998</v>
      </c>
    </row>
    <row r="533" spans="1:9" x14ac:dyDescent="0.25">
      <c r="A533">
        <v>532</v>
      </c>
      <c r="D533">
        <v>240.66965300000001</v>
      </c>
      <c r="E533">
        <v>3.455651</v>
      </c>
      <c r="F533">
        <v>226.63658799999999</v>
      </c>
      <c r="G533">
        <v>7.3674869999999997</v>
      </c>
    </row>
    <row r="534" spans="1:9" x14ac:dyDescent="0.25">
      <c r="A534">
        <v>533</v>
      </c>
      <c r="D534">
        <v>240.690651</v>
      </c>
      <c r="E534">
        <v>3.4892280000000002</v>
      </c>
      <c r="F534">
        <v>226.80489399999999</v>
      </c>
      <c r="G534">
        <v>7.3272779999999997</v>
      </c>
    </row>
    <row r="535" spans="1:9" x14ac:dyDescent="0.25">
      <c r="A535">
        <v>534</v>
      </c>
      <c r="D535">
        <v>240.67844199999999</v>
      </c>
      <c r="E535">
        <v>3.4771230000000002</v>
      </c>
    </row>
    <row r="536" spans="1:9" x14ac:dyDescent="0.25">
      <c r="A536">
        <v>535</v>
      </c>
      <c r="D536">
        <v>240.625235</v>
      </c>
      <c r="E536">
        <v>3.4534929999999999</v>
      </c>
    </row>
    <row r="537" spans="1:9" x14ac:dyDescent="0.25">
      <c r="A537">
        <v>536</v>
      </c>
      <c r="B537">
        <v>248.055769</v>
      </c>
      <c r="C537">
        <v>5.1676609999999998</v>
      </c>
      <c r="D537">
        <v>240.67617799999999</v>
      </c>
      <c r="E537">
        <v>3.4583349999999999</v>
      </c>
    </row>
    <row r="538" spans="1:9" x14ac:dyDescent="0.25">
      <c r="A538">
        <v>537</v>
      </c>
      <c r="B538">
        <v>248.06281899999999</v>
      </c>
      <c r="C538">
        <v>5.1373470000000001</v>
      </c>
      <c r="D538">
        <v>240.68212700000001</v>
      </c>
      <c r="E538">
        <v>3.4579140000000002</v>
      </c>
    </row>
    <row r="539" spans="1:9" x14ac:dyDescent="0.25">
      <c r="A539">
        <v>538</v>
      </c>
      <c r="B539">
        <v>248.067137</v>
      </c>
      <c r="C539">
        <v>5.1240319999999997</v>
      </c>
      <c r="D539">
        <v>240.67665299999999</v>
      </c>
      <c r="E539">
        <v>3.4174419999999999</v>
      </c>
    </row>
    <row r="540" spans="1:9" x14ac:dyDescent="0.25">
      <c r="A540">
        <v>539</v>
      </c>
      <c r="B540">
        <v>248.05687599999999</v>
      </c>
      <c r="C540">
        <v>5.1372419999999996</v>
      </c>
      <c r="D540">
        <v>240.687758</v>
      </c>
      <c r="E540">
        <v>3.4475989999999999</v>
      </c>
    </row>
    <row r="541" spans="1:9" x14ac:dyDescent="0.25">
      <c r="A541">
        <v>540</v>
      </c>
      <c r="B541">
        <v>248.06208699999999</v>
      </c>
      <c r="C541">
        <v>5.1239270000000001</v>
      </c>
    </row>
    <row r="542" spans="1:9" x14ac:dyDescent="0.25">
      <c r="A542">
        <v>541</v>
      </c>
      <c r="B542">
        <v>248.07429400000001</v>
      </c>
      <c r="C542">
        <v>5.1401890000000003</v>
      </c>
    </row>
    <row r="543" spans="1:9" x14ac:dyDescent="0.25">
      <c r="A543">
        <v>542</v>
      </c>
      <c r="B543">
        <v>248.04082299999999</v>
      </c>
      <c r="C543">
        <v>5.1588719999999997</v>
      </c>
    </row>
    <row r="544" spans="1:9" x14ac:dyDescent="0.25">
      <c r="A544">
        <v>543</v>
      </c>
      <c r="B544">
        <v>248.041403</v>
      </c>
      <c r="C544">
        <v>5.1693980000000002</v>
      </c>
      <c r="H544">
        <v>242.90768500000001</v>
      </c>
      <c r="I544">
        <v>3.1997179999999998</v>
      </c>
    </row>
    <row r="545" spans="1:9" x14ac:dyDescent="0.25">
      <c r="A545">
        <v>544</v>
      </c>
      <c r="B545">
        <v>248.064246</v>
      </c>
      <c r="C545">
        <v>5.1558719999999996</v>
      </c>
      <c r="H545">
        <v>242.90705500000001</v>
      </c>
      <c r="I545">
        <v>3.2161900000000001</v>
      </c>
    </row>
    <row r="546" spans="1:9" x14ac:dyDescent="0.25">
      <c r="A546">
        <v>545</v>
      </c>
      <c r="B546">
        <v>248.06655699999999</v>
      </c>
      <c r="C546">
        <v>5.1846079999999999</v>
      </c>
      <c r="H546">
        <v>242.92115999999999</v>
      </c>
      <c r="I546">
        <v>3.2286630000000001</v>
      </c>
    </row>
    <row r="547" spans="1:9" x14ac:dyDescent="0.25">
      <c r="A547">
        <v>546</v>
      </c>
      <c r="B547">
        <v>248.077662</v>
      </c>
      <c r="C547">
        <v>5.1585039999999998</v>
      </c>
      <c r="H547">
        <v>242.92710700000001</v>
      </c>
      <c r="I547">
        <v>3.2250320000000001</v>
      </c>
    </row>
    <row r="548" spans="1:9" x14ac:dyDescent="0.25">
      <c r="A548">
        <v>547</v>
      </c>
      <c r="B548">
        <v>248.051085</v>
      </c>
      <c r="C548">
        <v>5.1892909999999999</v>
      </c>
      <c r="H548">
        <v>242.92394899999999</v>
      </c>
      <c r="I548">
        <v>3.2410839999999999</v>
      </c>
    </row>
    <row r="549" spans="1:9" x14ac:dyDescent="0.25">
      <c r="A549">
        <v>548</v>
      </c>
      <c r="B549">
        <v>248.055769</v>
      </c>
      <c r="C549">
        <v>5.1676609999999998</v>
      </c>
      <c r="H549">
        <v>242.90379200000001</v>
      </c>
      <c r="I549">
        <v>3.2295050000000001</v>
      </c>
    </row>
    <row r="550" spans="1:9" x14ac:dyDescent="0.25">
      <c r="A550">
        <v>549</v>
      </c>
      <c r="H550">
        <v>242.921055</v>
      </c>
      <c r="I550">
        <v>3.2161900000000001</v>
      </c>
    </row>
    <row r="551" spans="1:9" x14ac:dyDescent="0.25">
      <c r="A551">
        <v>550</v>
      </c>
      <c r="F551">
        <v>247.291865</v>
      </c>
      <c r="G551">
        <v>6.1855520000000004</v>
      </c>
      <c r="H551">
        <v>242.91147699999999</v>
      </c>
      <c r="I551">
        <v>3.2014019999999999</v>
      </c>
    </row>
    <row r="552" spans="1:9" x14ac:dyDescent="0.25">
      <c r="A552">
        <v>551</v>
      </c>
      <c r="D552">
        <v>259.05416000000002</v>
      </c>
      <c r="E552">
        <v>3.5528559999999998</v>
      </c>
      <c r="F552">
        <v>247.214606</v>
      </c>
      <c r="G552">
        <v>6.1872360000000004</v>
      </c>
      <c r="H552">
        <v>242.90842499999999</v>
      </c>
      <c r="I552">
        <v>3.1681400000000002</v>
      </c>
    </row>
    <row r="553" spans="1:9" x14ac:dyDescent="0.25">
      <c r="A553">
        <v>552</v>
      </c>
      <c r="D553">
        <v>259.05416000000002</v>
      </c>
      <c r="E553">
        <v>3.5528559999999998</v>
      </c>
      <c r="F553">
        <v>247.29775899999999</v>
      </c>
      <c r="G553">
        <v>6.1786050000000001</v>
      </c>
      <c r="H553">
        <v>242.87174099999999</v>
      </c>
      <c r="I553">
        <v>3.2339790000000002</v>
      </c>
    </row>
    <row r="554" spans="1:9" x14ac:dyDescent="0.25">
      <c r="A554">
        <v>553</v>
      </c>
      <c r="D554">
        <v>259.10157600000002</v>
      </c>
      <c r="E554">
        <v>3.4910169999999998</v>
      </c>
      <c r="F554">
        <v>247.296076</v>
      </c>
      <c r="G554">
        <v>6.1826049999999997</v>
      </c>
      <c r="H554">
        <v>242.92126300000001</v>
      </c>
      <c r="I554">
        <v>3.2256629999999999</v>
      </c>
    </row>
    <row r="555" spans="1:9" x14ac:dyDescent="0.25">
      <c r="A555">
        <v>554</v>
      </c>
      <c r="D555">
        <v>259.09826099999998</v>
      </c>
      <c r="E555">
        <v>3.4838070000000001</v>
      </c>
      <c r="F555">
        <v>247.29907500000002</v>
      </c>
      <c r="G555">
        <v>6.2036559999999996</v>
      </c>
      <c r="H555">
        <v>242.913634</v>
      </c>
      <c r="I555">
        <v>3.2316630000000002</v>
      </c>
    </row>
    <row r="556" spans="1:9" x14ac:dyDescent="0.25">
      <c r="A556">
        <v>555</v>
      </c>
      <c r="D556">
        <v>259.09347400000001</v>
      </c>
      <c r="E556">
        <v>3.4869119999999998</v>
      </c>
      <c r="F556">
        <v>247.28175999999999</v>
      </c>
      <c r="G556">
        <v>6.2095510000000003</v>
      </c>
      <c r="H556">
        <v>242.860321</v>
      </c>
      <c r="I556">
        <v>3.2179799999999998</v>
      </c>
    </row>
    <row r="557" spans="1:9" x14ac:dyDescent="0.25">
      <c r="A557">
        <v>556</v>
      </c>
      <c r="D557">
        <v>259.07889399999999</v>
      </c>
      <c r="E557">
        <v>3.535488</v>
      </c>
      <c r="F557">
        <v>247.24607700000001</v>
      </c>
      <c r="G557">
        <v>6.2067610000000002</v>
      </c>
      <c r="H557">
        <v>242.860321</v>
      </c>
      <c r="I557">
        <v>3.2179799999999998</v>
      </c>
    </row>
    <row r="558" spans="1:9" x14ac:dyDescent="0.25">
      <c r="A558">
        <v>557</v>
      </c>
      <c r="D558">
        <v>259.103365</v>
      </c>
      <c r="E558">
        <v>3.4909650000000001</v>
      </c>
      <c r="F558">
        <v>247.239024</v>
      </c>
      <c r="G558">
        <v>6.2083399999999997</v>
      </c>
    </row>
    <row r="559" spans="1:9" x14ac:dyDescent="0.25">
      <c r="A559">
        <v>558</v>
      </c>
      <c r="D559">
        <v>259.10089299999999</v>
      </c>
      <c r="E559">
        <v>3.4658609999999999</v>
      </c>
      <c r="F559">
        <v>247.22044600000001</v>
      </c>
      <c r="G559">
        <v>6.189025</v>
      </c>
    </row>
    <row r="560" spans="1:9" x14ac:dyDescent="0.25">
      <c r="A560">
        <v>559</v>
      </c>
      <c r="D560">
        <v>259.09410300000002</v>
      </c>
      <c r="E560">
        <v>3.4747020000000002</v>
      </c>
      <c r="F560">
        <v>247.25133700000001</v>
      </c>
      <c r="G560">
        <v>6.1769210000000001</v>
      </c>
    </row>
    <row r="561" spans="1:11" x14ac:dyDescent="0.25">
      <c r="A561">
        <v>560</v>
      </c>
      <c r="D561">
        <v>259.04821199999998</v>
      </c>
      <c r="E561">
        <v>3.4630709999999998</v>
      </c>
      <c r="F561">
        <v>247.26797299999998</v>
      </c>
      <c r="G561">
        <v>6.1680260000000002</v>
      </c>
    </row>
    <row r="562" spans="1:11" x14ac:dyDescent="0.25">
      <c r="A562">
        <v>561</v>
      </c>
      <c r="D562">
        <v>259.07094799999999</v>
      </c>
      <c r="E562">
        <v>3.4703339999999998</v>
      </c>
      <c r="F562">
        <v>247.28996899999999</v>
      </c>
      <c r="G562">
        <v>6.1702899999999996</v>
      </c>
    </row>
    <row r="563" spans="1:11" x14ac:dyDescent="0.25">
      <c r="A563">
        <v>562</v>
      </c>
      <c r="D563">
        <v>259.09063200000003</v>
      </c>
      <c r="E563">
        <v>3.4721229999999998</v>
      </c>
      <c r="F563">
        <v>247.27681200000001</v>
      </c>
      <c r="G563">
        <v>6.1509749999999999</v>
      </c>
    </row>
    <row r="564" spans="1:11" x14ac:dyDescent="0.25">
      <c r="A564">
        <v>563</v>
      </c>
      <c r="D564">
        <v>259.07510600000001</v>
      </c>
      <c r="E564">
        <v>3.4521250000000001</v>
      </c>
      <c r="F564">
        <v>247.27786499999999</v>
      </c>
      <c r="G564">
        <v>6.1583959999999998</v>
      </c>
    </row>
    <row r="565" spans="1:11" x14ac:dyDescent="0.25">
      <c r="A565">
        <v>564</v>
      </c>
      <c r="D565">
        <v>259.09936800000003</v>
      </c>
      <c r="E565">
        <v>3.460861</v>
      </c>
      <c r="F565">
        <v>247.28254899999999</v>
      </c>
      <c r="G565">
        <v>6.1568170000000002</v>
      </c>
    </row>
    <row r="566" spans="1:11" x14ac:dyDescent="0.25">
      <c r="A566">
        <v>565</v>
      </c>
      <c r="D566">
        <v>259.06994900000001</v>
      </c>
      <c r="E566">
        <v>3.4586510000000001</v>
      </c>
      <c r="F566">
        <v>247.26428799999999</v>
      </c>
      <c r="G566">
        <v>6.1657109999999999</v>
      </c>
    </row>
    <row r="567" spans="1:11" x14ac:dyDescent="0.25">
      <c r="A567">
        <v>566</v>
      </c>
      <c r="D567">
        <v>259.07831799999997</v>
      </c>
      <c r="E567">
        <v>3.4612820000000002</v>
      </c>
      <c r="F567">
        <v>247.291865</v>
      </c>
      <c r="G567">
        <v>6.1855520000000004</v>
      </c>
    </row>
    <row r="568" spans="1:11" x14ac:dyDescent="0.25">
      <c r="A568">
        <v>567</v>
      </c>
      <c r="B568">
        <v>266.40780100000001</v>
      </c>
      <c r="C568">
        <v>5.6893159999999998</v>
      </c>
      <c r="D568">
        <v>259.10284300000001</v>
      </c>
      <c r="E568">
        <v>3.4299149999999998</v>
      </c>
      <c r="F568">
        <v>247.291865</v>
      </c>
      <c r="G568">
        <v>6.1855520000000004</v>
      </c>
    </row>
    <row r="569" spans="1:11" x14ac:dyDescent="0.25">
      <c r="A569">
        <v>568</v>
      </c>
      <c r="B569">
        <v>266.42043200000001</v>
      </c>
      <c r="C569">
        <v>5.7302090000000003</v>
      </c>
      <c r="D569">
        <v>259.125472</v>
      </c>
      <c r="E569">
        <v>3.4347569999999998</v>
      </c>
    </row>
    <row r="570" spans="1:11" x14ac:dyDescent="0.25">
      <c r="A570">
        <v>569</v>
      </c>
      <c r="B570">
        <v>266.42464699999999</v>
      </c>
      <c r="C570">
        <v>5.727525</v>
      </c>
      <c r="D570">
        <v>259.05416000000002</v>
      </c>
      <c r="E570">
        <v>3.5528559999999998</v>
      </c>
    </row>
    <row r="571" spans="1:11" x14ac:dyDescent="0.25">
      <c r="A571">
        <v>570</v>
      </c>
      <c r="B571">
        <v>266.420908</v>
      </c>
      <c r="C571">
        <v>5.7382080000000002</v>
      </c>
      <c r="D571">
        <v>259.05416000000002</v>
      </c>
      <c r="E571">
        <v>3.5528559999999998</v>
      </c>
    </row>
    <row r="572" spans="1:11" x14ac:dyDescent="0.25">
      <c r="A572">
        <v>571</v>
      </c>
      <c r="B572">
        <v>266.45306299999999</v>
      </c>
      <c r="C572">
        <v>5.6864749999999997</v>
      </c>
      <c r="D572">
        <v>259.05416000000002</v>
      </c>
      <c r="E572">
        <v>3.5528559999999998</v>
      </c>
      <c r="H572">
        <v>257.50614000000002</v>
      </c>
      <c r="I572">
        <v>3.3741819999999998</v>
      </c>
    </row>
    <row r="573" spans="1:11" x14ac:dyDescent="0.25">
      <c r="A573">
        <v>572</v>
      </c>
      <c r="B573">
        <v>266.44433099999998</v>
      </c>
      <c r="C573">
        <v>5.6891579999999999</v>
      </c>
      <c r="H573">
        <v>257.47140400000001</v>
      </c>
      <c r="I573">
        <v>3.319658</v>
      </c>
    </row>
    <row r="574" spans="1:11" x14ac:dyDescent="0.25">
      <c r="A574">
        <v>573</v>
      </c>
      <c r="B574">
        <v>266.45974999999999</v>
      </c>
      <c r="C574">
        <v>5.7080000000000002</v>
      </c>
      <c r="H574">
        <v>257.50798299999997</v>
      </c>
      <c r="I574">
        <v>3.3595510000000002</v>
      </c>
    </row>
    <row r="575" spans="1:11" x14ac:dyDescent="0.25">
      <c r="A575">
        <v>574</v>
      </c>
      <c r="B575">
        <v>266.45154000000002</v>
      </c>
      <c r="C575">
        <v>5.6655280000000001</v>
      </c>
      <c r="H575">
        <v>257.49450899999999</v>
      </c>
      <c r="I575">
        <v>3.3399730000000001</v>
      </c>
      <c r="J575">
        <v>235.56440800000001</v>
      </c>
      <c r="K575">
        <v>13.587247</v>
      </c>
    </row>
    <row r="576" spans="1:11" x14ac:dyDescent="0.25">
      <c r="A576">
        <v>575</v>
      </c>
    </row>
    <row r="577" spans="1:11" x14ac:dyDescent="0.25">
      <c r="A577">
        <v>576</v>
      </c>
      <c r="J577">
        <v>235.604039</v>
      </c>
      <c r="K577">
        <v>13.626875999999999</v>
      </c>
    </row>
    <row r="578" spans="1:11" x14ac:dyDescent="0.25">
      <c r="A578">
        <v>577</v>
      </c>
      <c r="B578">
        <v>241.90948</v>
      </c>
      <c r="C578">
        <v>4.7881559999999999</v>
      </c>
    </row>
    <row r="579" spans="1:11" x14ac:dyDescent="0.25">
      <c r="A579">
        <v>578</v>
      </c>
      <c r="B579">
        <v>241.87911099999999</v>
      </c>
      <c r="C579">
        <v>4.848363</v>
      </c>
    </row>
    <row r="580" spans="1:11" x14ac:dyDescent="0.25">
      <c r="A580">
        <v>579</v>
      </c>
      <c r="B580">
        <v>241.89206000000001</v>
      </c>
      <c r="C580">
        <v>4.8537309999999998</v>
      </c>
      <c r="H580">
        <v>253.05423200000001</v>
      </c>
      <c r="I580">
        <v>8.3219600000000007</v>
      </c>
    </row>
    <row r="581" spans="1:11" x14ac:dyDescent="0.25">
      <c r="A581">
        <v>580</v>
      </c>
      <c r="B581">
        <v>241.90679399999999</v>
      </c>
      <c r="C581">
        <v>4.8005760000000004</v>
      </c>
      <c r="H581">
        <v>252.966757</v>
      </c>
      <c r="I581">
        <v>8.1977569999999993</v>
      </c>
    </row>
    <row r="582" spans="1:11" x14ac:dyDescent="0.25">
      <c r="A582">
        <v>581</v>
      </c>
      <c r="B582">
        <v>241.92590000000001</v>
      </c>
      <c r="C582">
        <v>4.8236800000000004</v>
      </c>
      <c r="H582">
        <v>252.96839</v>
      </c>
      <c r="I582">
        <v>8.2123869999999997</v>
      </c>
    </row>
    <row r="583" spans="1:11" x14ac:dyDescent="0.25">
      <c r="A583">
        <v>582</v>
      </c>
      <c r="B583">
        <v>241.95179200000001</v>
      </c>
      <c r="C583">
        <v>4.8317319999999997</v>
      </c>
      <c r="H583">
        <v>252.982336</v>
      </c>
      <c r="I583">
        <v>8.2101249999999997</v>
      </c>
    </row>
    <row r="584" spans="1:11" x14ac:dyDescent="0.25">
      <c r="A584">
        <v>583</v>
      </c>
      <c r="B584">
        <v>241.89653100000001</v>
      </c>
      <c r="C584">
        <v>4.8094710000000003</v>
      </c>
      <c r="H584">
        <v>253.003287</v>
      </c>
      <c r="I584">
        <v>8.2247020000000006</v>
      </c>
    </row>
    <row r="585" spans="1:11" x14ac:dyDescent="0.25">
      <c r="A585">
        <v>584</v>
      </c>
      <c r="B585">
        <v>241.94852900000001</v>
      </c>
      <c r="C585">
        <v>4.7958920000000003</v>
      </c>
      <c r="H585">
        <v>253.00233700000001</v>
      </c>
      <c r="I585">
        <v>8.2188610000000004</v>
      </c>
    </row>
    <row r="586" spans="1:11" x14ac:dyDescent="0.25">
      <c r="A586">
        <v>585</v>
      </c>
      <c r="B586">
        <v>241.90521699999999</v>
      </c>
      <c r="C586">
        <v>4.8028389999999996</v>
      </c>
      <c r="H586">
        <v>253.013812</v>
      </c>
      <c r="I586">
        <v>8.2215969999999992</v>
      </c>
    </row>
    <row r="587" spans="1:11" x14ac:dyDescent="0.25">
      <c r="A587">
        <v>586</v>
      </c>
      <c r="B587">
        <v>241.87521799999999</v>
      </c>
      <c r="C587">
        <v>4.8216799999999997</v>
      </c>
      <c r="H587">
        <v>252.98439300000001</v>
      </c>
      <c r="I587">
        <v>8.2291229999999995</v>
      </c>
    </row>
    <row r="588" spans="1:11" x14ac:dyDescent="0.25">
      <c r="A588">
        <v>587</v>
      </c>
      <c r="B588">
        <v>241.91295099999999</v>
      </c>
      <c r="C588">
        <v>4.853415</v>
      </c>
      <c r="H588">
        <v>253.016863</v>
      </c>
      <c r="I588">
        <v>8.2042300000000008</v>
      </c>
    </row>
    <row r="589" spans="1:11" x14ac:dyDescent="0.25">
      <c r="A589">
        <v>588</v>
      </c>
      <c r="B589">
        <v>241.92558099999999</v>
      </c>
      <c r="C589">
        <v>4.8148910000000003</v>
      </c>
      <c r="H589">
        <v>252.995284</v>
      </c>
      <c r="I589">
        <v>8.1830200000000008</v>
      </c>
    </row>
    <row r="590" spans="1:11" x14ac:dyDescent="0.25">
      <c r="A590">
        <v>589</v>
      </c>
      <c r="B590">
        <v>241.93326400000001</v>
      </c>
      <c r="C590">
        <v>4.7777349999999998</v>
      </c>
      <c r="H590">
        <v>252.995497</v>
      </c>
      <c r="I590">
        <v>8.21265</v>
      </c>
    </row>
    <row r="591" spans="1:11" x14ac:dyDescent="0.25">
      <c r="A591">
        <v>590</v>
      </c>
      <c r="B591">
        <v>241.86985100000001</v>
      </c>
      <c r="C591">
        <v>4.7998390000000004</v>
      </c>
      <c r="H591">
        <v>252.98596800000001</v>
      </c>
      <c r="I591">
        <v>8.211703</v>
      </c>
    </row>
    <row r="592" spans="1:11" x14ac:dyDescent="0.25">
      <c r="A592">
        <v>591</v>
      </c>
      <c r="B592">
        <v>241.83321799999999</v>
      </c>
      <c r="C592">
        <v>4.8084179999999996</v>
      </c>
      <c r="H592">
        <v>253.01965200000001</v>
      </c>
      <c r="I592">
        <v>8.2486490000000003</v>
      </c>
    </row>
    <row r="593" spans="1:9" x14ac:dyDescent="0.25">
      <c r="A593">
        <v>592</v>
      </c>
      <c r="B593">
        <v>241.848376</v>
      </c>
      <c r="C593">
        <v>4.8327850000000003</v>
      </c>
      <c r="H593">
        <v>253.00823099999999</v>
      </c>
      <c r="I593">
        <v>8.1884409999999992</v>
      </c>
    </row>
    <row r="594" spans="1:9" x14ac:dyDescent="0.25">
      <c r="A594">
        <v>593</v>
      </c>
      <c r="H594">
        <v>253.00823099999999</v>
      </c>
      <c r="I594">
        <v>8.1884409999999992</v>
      </c>
    </row>
    <row r="595" spans="1:9" x14ac:dyDescent="0.25">
      <c r="A595">
        <v>594</v>
      </c>
      <c r="F595">
        <v>243.345347</v>
      </c>
      <c r="G595">
        <v>3.610274</v>
      </c>
    </row>
    <row r="596" spans="1:9" x14ac:dyDescent="0.25">
      <c r="A596">
        <v>595</v>
      </c>
      <c r="D596">
        <v>230.41848400000001</v>
      </c>
      <c r="E596">
        <v>5.5643760000000002</v>
      </c>
      <c r="F596">
        <v>243.416607</v>
      </c>
      <c r="G596">
        <v>3.6483240000000001</v>
      </c>
    </row>
    <row r="597" spans="1:9" x14ac:dyDescent="0.25">
      <c r="A597">
        <v>596</v>
      </c>
      <c r="D597">
        <v>230.37564499999999</v>
      </c>
      <c r="E597">
        <v>5.5637449999999999</v>
      </c>
      <c r="F597">
        <v>243.36992499999999</v>
      </c>
      <c r="G597">
        <v>3.6240100000000002</v>
      </c>
    </row>
    <row r="598" spans="1:9" x14ac:dyDescent="0.25">
      <c r="A598">
        <v>597</v>
      </c>
      <c r="D598">
        <v>230.359644</v>
      </c>
      <c r="E598">
        <v>5.5504819999999997</v>
      </c>
      <c r="F598">
        <v>243.38681600000001</v>
      </c>
      <c r="G598">
        <v>3.5870639999999998</v>
      </c>
    </row>
    <row r="599" spans="1:9" x14ac:dyDescent="0.25">
      <c r="A599">
        <v>598</v>
      </c>
      <c r="D599">
        <v>230.395905</v>
      </c>
      <c r="E599">
        <v>5.594322</v>
      </c>
      <c r="F599">
        <v>243.42834099999999</v>
      </c>
      <c r="G599">
        <v>3.5900639999999999</v>
      </c>
    </row>
    <row r="600" spans="1:9" x14ac:dyDescent="0.25">
      <c r="A600">
        <v>599</v>
      </c>
      <c r="D600">
        <v>230.398169</v>
      </c>
      <c r="E600">
        <v>5.5886899999999997</v>
      </c>
      <c r="F600">
        <v>243.44486900000001</v>
      </c>
      <c r="G600">
        <v>3.6000109999999999</v>
      </c>
    </row>
    <row r="601" spans="1:9" x14ac:dyDescent="0.25">
      <c r="A601">
        <v>600</v>
      </c>
      <c r="D601">
        <v>230.41574700000001</v>
      </c>
      <c r="E601">
        <v>5.5899000000000001</v>
      </c>
      <c r="F601">
        <v>243.52617900000001</v>
      </c>
      <c r="G601">
        <v>3.616905</v>
      </c>
    </row>
    <row r="602" spans="1:9" x14ac:dyDescent="0.25">
      <c r="A602">
        <v>601</v>
      </c>
      <c r="D602">
        <v>230.40521999999999</v>
      </c>
      <c r="E602">
        <v>5.5692700000000004</v>
      </c>
      <c r="F602">
        <v>243.48049800000001</v>
      </c>
      <c r="G602">
        <v>3.6189580000000001</v>
      </c>
    </row>
    <row r="603" spans="1:9" x14ac:dyDescent="0.25">
      <c r="A603">
        <v>602</v>
      </c>
      <c r="D603">
        <v>230.38043400000001</v>
      </c>
      <c r="E603">
        <v>5.5948479999999998</v>
      </c>
      <c r="F603">
        <v>243.50828200000001</v>
      </c>
      <c r="G603">
        <v>3.6183779999999999</v>
      </c>
    </row>
    <row r="604" spans="1:9" x14ac:dyDescent="0.25">
      <c r="A604">
        <v>603</v>
      </c>
      <c r="D604">
        <v>230.41848400000001</v>
      </c>
      <c r="E604">
        <v>5.5643760000000002</v>
      </c>
      <c r="F604">
        <v>243.48765399999999</v>
      </c>
      <c r="G604">
        <v>3.5889069999999998</v>
      </c>
    </row>
    <row r="605" spans="1:9" x14ac:dyDescent="0.25">
      <c r="A605">
        <v>604</v>
      </c>
      <c r="D605">
        <v>230.36259100000001</v>
      </c>
      <c r="E605">
        <v>5.5470090000000001</v>
      </c>
      <c r="F605">
        <v>243.482708</v>
      </c>
      <c r="G605">
        <v>3.5644339999999999</v>
      </c>
    </row>
    <row r="606" spans="1:9" x14ac:dyDescent="0.25">
      <c r="A606">
        <v>605</v>
      </c>
      <c r="D606">
        <v>230.41848400000001</v>
      </c>
      <c r="E606">
        <v>5.5643760000000002</v>
      </c>
      <c r="F606">
        <v>243.367503</v>
      </c>
      <c r="G606">
        <v>3.6783229999999998</v>
      </c>
    </row>
    <row r="607" spans="1:9" x14ac:dyDescent="0.25">
      <c r="A607">
        <v>606</v>
      </c>
      <c r="D607">
        <v>230.41848400000001</v>
      </c>
      <c r="E607">
        <v>5.5643760000000002</v>
      </c>
      <c r="F607">
        <v>243.367503</v>
      </c>
      <c r="G607">
        <v>3.6783229999999998</v>
      </c>
    </row>
    <row r="608" spans="1:9" x14ac:dyDescent="0.25">
      <c r="A608">
        <v>607</v>
      </c>
    </row>
    <row r="609" spans="1:9" x14ac:dyDescent="0.25">
      <c r="A609">
        <v>608</v>
      </c>
      <c r="B609">
        <v>221.279675</v>
      </c>
      <c r="C609">
        <v>3.6570610000000001</v>
      </c>
    </row>
    <row r="610" spans="1:9" x14ac:dyDescent="0.25">
      <c r="A610">
        <v>609</v>
      </c>
      <c r="B610">
        <v>221.25788599999998</v>
      </c>
      <c r="C610">
        <v>3.6646920000000001</v>
      </c>
    </row>
    <row r="611" spans="1:9" x14ac:dyDescent="0.25">
      <c r="A611">
        <v>610</v>
      </c>
      <c r="B611">
        <v>221.326041</v>
      </c>
      <c r="C611">
        <v>3.658798</v>
      </c>
      <c r="H611">
        <v>229.62268699999998</v>
      </c>
      <c r="I611">
        <v>6.2307079999999999</v>
      </c>
    </row>
    <row r="612" spans="1:9" x14ac:dyDescent="0.25">
      <c r="A612">
        <v>611</v>
      </c>
      <c r="B612">
        <v>221.328304</v>
      </c>
      <c r="C612">
        <v>3.6571660000000001</v>
      </c>
      <c r="H612">
        <v>229.52948000000001</v>
      </c>
      <c r="I612">
        <v>6.2655479999999999</v>
      </c>
    </row>
    <row r="613" spans="1:9" x14ac:dyDescent="0.25">
      <c r="A613">
        <v>612</v>
      </c>
      <c r="B613">
        <v>221.30862099999999</v>
      </c>
      <c r="C613">
        <v>3.6496930000000001</v>
      </c>
      <c r="H613">
        <v>229.56411</v>
      </c>
      <c r="I613">
        <v>6.2327079999999997</v>
      </c>
    </row>
    <row r="614" spans="1:9" x14ac:dyDescent="0.25">
      <c r="A614">
        <v>613</v>
      </c>
      <c r="B614">
        <v>221.23493999999999</v>
      </c>
      <c r="C614">
        <v>3.6296409999999999</v>
      </c>
      <c r="H614">
        <v>229.58995099999999</v>
      </c>
      <c r="I614">
        <v>6.2639690000000003</v>
      </c>
    </row>
    <row r="615" spans="1:9" x14ac:dyDescent="0.25">
      <c r="A615">
        <v>614</v>
      </c>
      <c r="B615">
        <v>221.21404699999999</v>
      </c>
      <c r="C615">
        <v>3.656587</v>
      </c>
      <c r="H615">
        <v>229.59479400000001</v>
      </c>
      <c r="I615">
        <v>6.2291290000000004</v>
      </c>
    </row>
    <row r="616" spans="1:9" x14ac:dyDescent="0.25">
      <c r="A616">
        <v>615</v>
      </c>
      <c r="B616">
        <v>221.26978099999999</v>
      </c>
      <c r="C616">
        <v>3.649956</v>
      </c>
      <c r="H616">
        <v>229.58279300000001</v>
      </c>
      <c r="I616">
        <v>6.247128</v>
      </c>
    </row>
    <row r="617" spans="1:9" x14ac:dyDescent="0.25">
      <c r="A617">
        <v>616</v>
      </c>
      <c r="B617">
        <v>221.181049</v>
      </c>
      <c r="C617">
        <v>3.6589550000000002</v>
      </c>
      <c r="H617">
        <v>229.582266</v>
      </c>
      <c r="I617">
        <v>6.2446010000000003</v>
      </c>
    </row>
    <row r="618" spans="1:9" x14ac:dyDescent="0.25">
      <c r="A618">
        <v>617</v>
      </c>
      <c r="B618">
        <v>221.260097</v>
      </c>
      <c r="C618">
        <v>3.644272</v>
      </c>
      <c r="H618">
        <v>229.56858299999999</v>
      </c>
      <c r="I618">
        <v>6.2329699999999999</v>
      </c>
    </row>
    <row r="619" spans="1:9" x14ac:dyDescent="0.25">
      <c r="A619">
        <v>618</v>
      </c>
      <c r="H619">
        <v>229.62268699999998</v>
      </c>
      <c r="I619">
        <v>6.2307079999999999</v>
      </c>
    </row>
    <row r="620" spans="1:9" x14ac:dyDescent="0.25">
      <c r="A620">
        <v>619</v>
      </c>
      <c r="H620">
        <v>229.62268699999998</v>
      </c>
      <c r="I620">
        <v>6.2307079999999999</v>
      </c>
    </row>
    <row r="621" spans="1:9" x14ac:dyDescent="0.25">
      <c r="A621">
        <v>620</v>
      </c>
      <c r="F621">
        <v>220.52361200000001</v>
      </c>
      <c r="G621">
        <v>3.3221319999999999</v>
      </c>
    </row>
    <row r="622" spans="1:9" x14ac:dyDescent="0.25">
      <c r="A622">
        <v>621</v>
      </c>
      <c r="D622">
        <v>209.63618300000002</v>
      </c>
      <c r="E622">
        <v>6.4673999999999996</v>
      </c>
      <c r="F622">
        <v>220.569872</v>
      </c>
      <c r="G622">
        <v>3.2996590000000001</v>
      </c>
    </row>
    <row r="623" spans="1:9" x14ac:dyDescent="0.25">
      <c r="A623">
        <v>622</v>
      </c>
      <c r="D623">
        <v>209.68325300000001</v>
      </c>
      <c r="E623">
        <v>6.4623999999999997</v>
      </c>
      <c r="F623">
        <v>220.532295</v>
      </c>
      <c r="G623">
        <v>3.2998699999999999</v>
      </c>
    </row>
    <row r="624" spans="1:9" x14ac:dyDescent="0.25">
      <c r="A624">
        <v>623</v>
      </c>
      <c r="D624">
        <v>209.68501500000002</v>
      </c>
      <c r="E624">
        <v>6.4630919999999996</v>
      </c>
      <c r="F624">
        <v>220.50724399999999</v>
      </c>
      <c r="G624">
        <v>3.3435519999999999</v>
      </c>
    </row>
    <row r="625" spans="1:9" x14ac:dyDescent="0.25">
      <c r="A625">
        <v>624</v>
      </c>
      <c r="D625">
        <v>209.70155199999999</v>
      </c>
      <c r="E625">
        <v>6.4367099999999997</v>
      </c>
      <c r="F625">
        <v>220.53103200000001</v>
      </c>
      <c r="G625">
        <v>3.3867069999999999</v>
      </c>
    </row>
    <row r="626" spans="1:9" x14ac:dyDescent="0.25">
      <c r="A626">
        <v>625</v>
      </c>
      <c r="D626">
        <v>209.69474600000001</v>
      </c>
      <c r="E626">
        <v>6.4476139999999997</v>
      </c>
      <c r="F626">
        <v>220.57734500000001</v>
      </c>
      <c r="G626">
        <v>3.3640240000000001</v>
      </c>
    </row>
    <row r="627" spans="1:9" x14ac:dyDescent="0.25">
      <c r="A627">
        <v>626</v>
      </c>
      <c r="D627">
        <v>209.68735000000001</v>
      </c>
      <c r="E627">
        <v>6.4697940000000003</v>
      </c>
      <c r="F627">
        <v>220.538453</v>
      </c>
      <c r="G627">
        <v>3.3160790000000002</v>
      </c>
    </row>
    <row r="628" spans="1:9" x14ac:dyDescent="0.25">
      <c r="A628">
        <v>627</v>
      </c>
      <c r="D628">
        <v>209.70341300000001</v>
      </c>
      <c r="E628">
        <v>6.4649000000000001</v>
      </c>
      <c r="F628">
        <v>220.52292800000001</v>
      </c>
      <c r="G628">
        <v>3.297291</v>
      </c>
    </row>
    <row r="629" spans="1:9" x14ac:dyDescent="0.25">
      <c r="A629">
        <v>628</v>
      </c>
      <c r="D629">
        <v>209.678202</v>
      </c>
      <c r="E629">
        <v>6.4917069999999999</v>
      </c>
      <c r="F629">
        <v>220.52361200000001</v>
      </c>
      <c r="G629">
        <v>3.3221319999999999</v>
      </c>
    </row>
    <row r="630" spans="1:9" x14ac:dyDescent="0.25">
      <c r="A630">
        <v>629</v>
      </c>
      <c r="D630">
        <v>209.66730000000001</v>
      </c>
      <c r="E630">
        <v>6.4568690000000002</v>
      </c>
      <c r="F630">
        <v>220.52361200000001</v>
      </c>
      <c r="G630">
        <v>3.3221319999999999</v>
      </c>
    </row>
    <row r="631" spans="1:9" x14ac:dyDescent="0.25">
      <c r="A631">
        <v>630</v>
      </c>
      <c r="D631">
        <v>209.62166400000001</v>
      </c>
      <c r="E631">
        <v>6.5167060000000001</v>
      </c>
      <c r="F631">
        <v>220.53366299999999</v>
      </c>
      <c r="G631">
        <v>3.3833920000000002</v>
      </c>
    </row>
    <row r="632" spans="1:9" x14ac:dyDescent="0.25">
      <c r="A632">
        <v>631</v>
      </c>
      <c r="B632">
        <v>198.90492800000001</v>
      </c>
      <c r="C632">
        <v>4.6982980000000003</v>
      </c>
    </row>
    <row r="633" spans="1:9" x14ac:dyDescent="0.25">
      <c r="A633">
        <v>632</v>
      </c>
      <c r="B633">
        <v>198.91503399999999</v>
      </c>
      <c r="C633">
        <v>4.687767</v>
      </c>
    </row>
    <row r="634" spans="1:9" x14ac:dyDescent="0.25">
      <c r="A634">
        <v>633</v>
      </c>
      <c r="B634">
        <v>198.91902400000001</v>
      </c>
      <c r="C634">
        <v>4.666544</v>
      </c>
    </row>
    <row r="635" spans="1:9" x14ac:dyDescent="0.25">
      <c r="A635">
        <v>634</v>
      </c>
      <c r="B635">
        <v>198.95880700000001</v>
      </c>
      <c r="C635">
        <v>4.7287220000000003</v>
      </c>
    </row>
    <row r="636" spans="1:9" x14ac:dyDescent="0.25">
      <c r="A636">
        <v>635</v>
      </c>
      <c r="B636">
        <v>199.01917900000001</v>
      </c>
      <c r="C636">
        <v>4.6911170000000002</v>
      </c>
      <c r="H636">
        <v>206.977824</v>
      </c>
      <c r="I636">
        <v>7.3128840000000004</v>
      </c>
    </row>
    <row r="637" spans="1:9" x14ac:dyDescent="0.25">
      <c r="A637">
        <v>636</v>
      </c>
      <c r="B637">
        <v>198.99434100000002</v>
      </c>
      <c r="C637">
        <v>4.6957979999999999</v>
      </c>
      <c r="H637">
        <v>206.99244900000002</v>
      </c>
      <c r="I637">
        <v>7.3088420000000003</v>
      </c>
    </row>
    <row r="638" spans="1:9" x14ac:dyDescent="0.25">
      <c r="A638">
        <v>637</v>
      </c>
      <c r="B638">
        <v>198.967692</v>
      </c>
      <c r="C638">
        <v>4.6923940000000002</v>
      </c>
      <c r="H638">
        <v>206.98835200000002</v>
      </c>
      <c r="I638">
        <v>7.3119269999999998</v>
      </c>
    </row>
    <row r="639" spans="1:9" x14ac:dyDescent="0.25">
      <c r="A639">
        <v>638</v>
      </c>
      <c r="B639">
        <v>198.90572600000002</v>
      </c>
      <c r="C639">
        <v>4.6881919999999999</v>
      </c>
      <c r="H639">
        <v>207.02122700000001</v>
      </c>
      <c r="I639">
        <v>7.2717689999999999</v>
      </c>
    </row>
    <row r="640" spans="1:9" x14ac:dyDescent="0.25">
      <c r="A640">
        <v>639</v>
      </c>
      <c r="B640">
        <v>198.907961</v>
      </c>
      <c r="C640">
        <v>4.6914369999999996</v>
      </c>
      <c r="H640">
        <v>206.99096500000002</v>
      </c>
      <c r="I640">
        <v>7.3039490000000002</v>
      </c>
    </row>
    <row r="641" spans="1:9" x14ac:dyDescent="0.25">
      <c r="A641">
        <v>640</v>
      </c>
      <c r="B641">
        <v>198.90492800000001</v>
      </c>
      <c r="C641">
        <v>4.6982980000000003</v>
      </c>
      <c r="H641">
        <v>207.047076</v>
      </c>
      <c r="I641">
        <v>7.2609719999999998</v>
      </c>
    </row>
    <row r="642" spans="1:9" x14ac:dyDescent="0.25">
      <c r="A642">
        <v>641</v>
      </c>
      <c r="H642">
        <v>206.97670600000001</v>
      </c>
      <c r="I642">
        <v>7.3257029999999999</v>
      </c>
    </row>
    <row r="643" spans="1:9" x14ac:dyDescent="0.25">
      <c r="A643">
        <v>642</v>
      </c>
      <c r="H643">
        <v>206.97670600000001</v>
      </c>
      <c r="I643">
        <v>7.3257029999999999</v>
      </c>
    </row>
    <row r="644" spans="1:9" x14ac:dyDescent="0.25">
      <c r="A644">
        <v>643</v>
      </c>
      <c r="F644">
        <v>197.88019800000001</v>
      </c>
      <c r="G644">
        <v>3.9390320000000001</v>
      </c>
      <c r="H644">
        <v>206.97670600000001</v>
      </c>
      <c r="I644">
        <v>7.3257029999999999</v>
      </c>
    </row>
    <row r="645" spans="1:9" x14ac:dyDescent="0.25">
      <c r="A645">
        <v>644</v>
      </c>
      <c r="D645">
        <v>184.123369</v>
      </c>
      <c r="E645">
        <v>7.4222929999999998</v>
      </c>
      <c r="F645">
        <v>197.86233000000001</v>
      </c>
      <c r="G645">
        <v>4.0157299999999996</v>
      </c>
    </row>
    <row r="646" spans="1:9" x14ac:dyDescent="0.25">
      <c r="A646">
        <v>645</v>
      </c>
      <c r="D646">
        <v>184.167517</v>
      </c>
      <c r="E646">
        <v>7.4425569999999999</v>
      </c>
      <c r="F646">
        <v>197.851744</v>
      </c>
      <c r="G646">
        <v>4.0100920000000002</v>
      </c>
    </row>
    <row r="647" spans="1:9" x14ac:dyDescent="0.25">
      <c r="A647">
        <v>646</v>
      </c>
      <c r="D647">
        <v>184.16517899999999</v>
      </c>
      <c r="E647">
        <v>7.4132509999999998</v>
      </c>
      <c r="F647">
        <v>197.90168600000001</v>
      </c>
      <c r="G647">
        <v>3.9775939999999999</v>
      </c>
    </row>
    <row r="648" spans="1:9" x14ac:dyDescent="0.25">
      <c r="A648">
        <v>647</v>
      </c>
      <c r="D648">
        <v>184.15730500000001</v>
      </c>
      <c r="E648">
        <v>7.4246340000000002</v>
      </c>
      <c r="F648">
        <v>197.922697</v>
      </c>
      <c r="G648">
        <v>3.9691369999999999</v>
      </c>
    </row>
    <row r="649" spans="1:9" x14ac:dyDescent="0.25">
      <c r="A649">
        <v>648</v>
      </c>
      <c r="D649">
        <v>184.148955</v>
      </c>
      <c r="E649">
        <v>7.4284629999999998</v>
      </c>
      <c r="F649">
        <v>197.885199</v>
      </c>
      <c r="G649">
        <v>3.9836049999999998</v>
      </c>
    </row>
    <row r="650" spans="1:9" x14ac:dyDescent="0.25">
      <c r="A650">
        <v>649</v>
      </c>
      <c r="D650">
        <v>184.12230500000001</v>
      </c>
      <c r="E650">
        <v>7.4214950000000002</v>
      </c>
      <c r="F650">
        <v>197.88971900000001</v>
      </c>
      <c r="G650">
        <v>4.0208360000000001</v>
      </c>
    </row>
    <row r="651" spans="1:9" x14ac:dyDescent="0.25">
      <c r="A651">
        <v>650</v>
      </c>
      <c r="D651">
        <v>184.07683</v>
      </c>
      <c r="E651">
        <v>7.4051130000000001</v>
      </c>
      <c r="F651">
        <v>197.880358</v>
      </c>
      <c r="G651">
        <v>4.0150389999999998</v>
      </c>
    </row>
    <row r="652" spans="1:9" x14ac:dyDescent="0.25">
      <c r="A652">
        <v>651</v>
      </c>
      <c r="D652">
        <v>184.07470499999999</v>
      </c>
      <c r="E652">
        <v>7.3637860000000002</v>
      </c>
    </row>
    <row r="653" spans="1:9" x14ac:dyDescent="0.25">
      <c r="A653">
        <v>652</v>
      </c>
      <c r="D653">
        <v>184.13257100000001</v>
      </c>
      <c r="E653">
        <v>7.3976129999999998</v>
      </c>
    </row>
    <row r="654" spans="1:9" x14ac:dyDescent="0.25">
      <c r="A654">
        <v>653</v>
      </c>
      <c r="B654">
        <v>174.22903700000001</v>
      </c>
      <c r="C654">
        <v>5.4333629999999999</v>
      </c>
    </row>
    <row r="655" spans="1:9" x14ac:dyDescent="0.25">
      <c r="A655">
        <v>654</v>
      </c>
      <c r="B655">
        <v>174.22483500000001</v>
      </c>
      <c r="C655">
        <v>5.3955460000000004</v>
      </c>
    </row>
    <row r="656" spans="1:9" x14ac:dyDescent="0.25">
      <c r="A656">
        <v>655</v>
      </c>
      <c r="B656">
        <v>174.24089600000002</v>
      </c>
      <c r="C656">
        <v>5.3930990000000003</v>
      </c>
    </row>
    <row r="657" spans="1:9" x14ac:dyDescent="0.25">
      <c r="A657">
        <v>656</v>
      </c>
      <c r="B657">
        <v>174.26286300000001</v>
      </c>
      <c r="C657">
        <v>5.3850680000000004</v>
      </c>
    </row>
    <row r="658" spans="1:9" x14ac:dyDescent="0.25">
      <c r="A658">
        <v>657</v>
      </c>
      <c r="B658">
        <v>174.28286400000002</v>
      </c>
      <c r="C658">
        <v>5.4019279999999998</v>
      </c>
    </row>
    <row r="659" spans="1:9" x14ac:dyDescent="0.25">
      <c r="A659">
        <v>658</v>
      </c>
      <c r="B659">
        <v>174.21169700000002</v>
      </c>
      <c r="C659">
        <v>5.4170870000000004</v>
      </c>
      <c r="H659">
        <v>178.728781</v>
      </c>
      <c r="I659">
        <v>8.1557089999999999</v>
      </c>
    </row>
    <row r="660" spans="1:9" x14ac:dyDescent="0.25">
      <c r="A660">
        <v>659</v>
      </c>
      <c r="B660">
        <v>174.17552799999999</v>
      </c>
      <c r="C660">
        <v>5.4246930000000004</v>
      </c>
      <c r="H660">
        <v>178.641447</v>
      </c>
      <c r="I660">
        <v>8.1701230000000002</v>
      </c>
    </row>
    <row r="661" spans="1:9" x14ac:dyDescent="0.25">
      <c r="A661">
        <v>660</v>
      </c>
      <c r="B661">
        <v>174.28036300000002</v>
      </c>
      <c r="C661">
        <v>5.4418199999999999</v>
      </c>
      <c r="H661">
        <v>178.64634000000001</v>
      </c>
      <c r="I661">
        <v>8.1776750000000007</v>
      </c>
    </row>
    <row r="662" spans="1:9" x14ac:dyDescent="0.25">
      <c r="A662">
        <v>661</v>
      </c>
      <c r="F662">
        <v>174.97303600000001</v>
      </c>
      <c r="G662">
        <v>4.3581580000000004</v>
      </c>
      <c r="H662">
        <v>178.671603</v>
      </c>
      <c r="I662">
        <v>8.1729420000000008</v>
      </c>
    </row>
    <row r="663" spans="1:9" x14ac:dyDescent="0.25">
      <c r="A663">
        <v>662</v>
      </c>
      <c r="F663">
        <v>174.91027300000002</v>
      </c>
      <c r="G663">
        <v>4.4059210000000002</v>
      </c>
      <c r="H663">
        <v>178.66442499999999</v>
      </c>
      <c r="I663">
        <v>8.1614529999999998</v>
      </c>
    </row>
    <row r="664" spans="1:9" x14ac:dyDescent="0.25">
      <c r="A664">
        <v>663</v>
      </c>
      <c r="F664">
        <v>174.90314699999999</v>
      </c>
      <c r="G664">
        <v>4.4161859999999997</v>
      </c>
      <c r="H664">
        <v>178.67522300000002</v>
      </c>
      <c r="I664">
        <v>8.1109249999999999</v>
      </c>
    </row>
    <row r="665" spans="1:9" x14ac:dyDescent="0.25">
      <c r="A665">
        <v>664</v>
      </c>
      <c r="F665">
        <v>174.88596799999999</v>
      </c>
      <c r="G665">
        <v>4.4270899999999997</v>
      </c>
      <c r="H665">
        <v>178.63995800000001</v>
      </c>
      <c r="I665">
        <v>8.059704</v>
      </c>
    </row>
    <row r="666" spans="1:9" x14ac:dyDescent="0.25">
      <c r="A666">
        <v>665</v>
      </c>
      <c r="F666">
        <v>174.91447700000001</v>
      </c>
      <c r="G666">
        <v>4.4628860000000001</v>
      </c>
      <c r="H666">
        <v>178.728781</v>
      </c>
      <c r="I666">
        <v>8.1557089999999999</v>
      </c>
    </row>
    <row r="667" spans="1:9" x14ac:dyDescent="0.25">
      <c r="A667">
        <v>666</v>
      </c>
      <c r="D667">
        <v>159.76575800000001</v>
      </c>
      <c r="E667">
        <v>7.619675</v>
      </c>
      <c r="F667">
        <v>174.97234400000002</v>
      </c>
      <c r="G667">
        <v>4.44794</v>
      </c>
    </row>
    <row r="668" spans="1:9" x14ac:dyDescent="0.25">
      <c r="A668">
        <v>667</v>
      </c>
      <c r="D668">
        <v>159.706559</v>
      </c>
      <c r="E668">
        <v>7.5904210000000001</v>
      </c>
      <c r="F668">
        <v>174.94330400000001</v>
      </c>
      <c r="G668">
        <v>4.4354930000000001</v>
      </c>
    </row>
    <row r="669" spans="1:9" x14ac:dyDescent="0.25">
      <c r="A669">
        <v>668</v>
      </c>
      <c r="D669">
        <v>159.742301</v>
      </c>
      <c r="E669">
        <v>7.5662209999999996</v>
      </c>
      <c r="F669">
        <v>174.894902</v>
      </c>
      <c r="G669">
        <v>4.4253879999999999</v>
      </c>
    </row>
    <row r="670" spans="1:9" x14ac:dyDescent="0.25">
      <c r="A670">
        <v>669</v>
      </c>
      <c r="D670">
        <v>159.75730100000001</v>
      </c>
      <c r="E670">
        <v>7.6231330000000002</v>
      </c>
      <c r="F670">
        <v>174.894902</v>
      </c>
      <c r="G670">
        <v>4.4253879999999999</v>
      </c>
    </row>
    <row r="671" spans="1:9" x14ac:dyDescent="0.25">
      <c r="A671">
        <v>670</v>
      </c>
      <c r="D671">
        <v>159.78878900000001</v>
      </c>
      <c r="E671">
        <v>7.6240899999999998</v>
      </c>
    </row>
    <row r="672" spans="1:9" x14ac:dyDescent="0.25">
      <c r="A672">
        <v>671</v>
      </c>
      <c r="D672">
        <v>159.749908</v>
      </c>
      <c r="E672">
        <v>7.6070169999999999</v>
      </c>
    </row>
    <row r="673" spans="1:9" x14ac:dyDescent="0.25">
      <c r="A673">
        <v>672</v>
      </c>
      <c r="D673">
        <v>159.74474800000002</v>
      </c>
      <c r="E673">
        <v>7.6030800000000003</v>
      </c>
    </row>
    <row r="674" spans="1:9" x14ac:dyDescent="0.25">
      <c r="A674">
        <v>673</v>
      </c>
      <c r="B674">
        <v>154.34516000000002</v>
      </c>
      <c r="C674">
        <v>6.1730020000000003</v>
      </c>
      <c r="D674">
        <v>159.71310199999999</v>
      </c>
      <c r="E674">
        <v>7.5802630000000004</v>
      </c>
    </row>
    <row r="675" spans="1:9" x14ac:dyDescent="0.25">
      <c r="A675">
        <v>674</v>
      </c>
      <c r="B675">
        <v>154.32521400000002</v>
      </c>
      <c r="C675">
        <v>6.1531089999999997</v>
      </c>
      <c r="D675">
        <v>159.76575800000001</v>
      </c>
      <c r="E675">
        <v>7.619675</v>
      </c>
    </row>
    <row r="676" spans="1:9" x14ac:dyDescent="0.25">
      <c r="A676">
        <v>675</v>
      </c>
      <c r="B676">
        <v>154.28574900000001</v>
      </c>
      <c r="C676">
        <v>6.1478440000000001</v>
      </c>
      <c r="D676">
        <v>159.76575800000001</v>
      </c>
      <c r="E676">
        <v>7.619675</v>
      </c>
    </row>
    <row r="677" spans="1:9" x14ac:dyDescent="0.25">
      <c r="A677">
        <v>676</v>
      </c>
      <c r="B677">
        <v>154.379998</v>
      </c>
      <c r="C677">
        <v>6.1243340000000002</v>
      </c>
    </row>
    <row r="678" spans="1:9" x14ac:dyDescent="0.25">
      <c r="A678">
        <v>677</v>
      </c>
      <c r="B678">
        <v>154.32595900000001</v>
      </c>
      <c r="C678">
        <v>6.1800230000000003</v>
      </c>
    </row>
    <row r="679" spans="1:9" x14ac:dyDescent="0.25">
      <c r="A679">
        <v>678</v>
      </c>
      <c r="B679">
        <v>154.380743</v>
      </c>
      <c r="C679">
        <v>6.115558</v>
      </c>
    </row>
    <row r="680" spans="1:9" x14ac:dyDescent="0.25">
      <c r="A680">
        <v>679</v>
      </c>
      <c r="B680">
        <v>154.32197000000002</v>
      </c>
      <c r="C680">
        <v>6.1776289999999996</v>
      </c>
      <c r="H680">
        <v>155.38887800000001</v>
      </c>
      <c r="I680">
        <v>8.4328210000000006</v>
      </c>
    </row>
    <row r="681" spans="1:9" x14ac:dyDescent="0.25">
      <c r="A681">
        <v>680</v>
      </c>
      <c r="B681">
        <v>154.32521400000002</v>
      </c>
      <c r="C681">
        <v>6.1531089999999997</v>
      </c>
      <c r="H681">
        <v>155.35765600000002</v>
      </c>
      <c r="I681">
        <v>8.5189319999999995</v>
      </c>
    </row>
    <row r="682" spans="1:9" x14ac:dyDescent="0.25">
      <c r="A682">
        <v>681</v>
      </c>
      <c r="H682">
        <v>155.369677</v>
      </c>
      <c r="I682">
        <v>8.4647869999999994</v>
      </c>
    </row>
    <row r="683" spans="1:9" x14ac:dyDescent="0.25">
      <c r="A683">
        <v>682</v>
      </c>
      <c r="F683">
        <v>154.648866</v>
      </c>
      <c r="G683">
        <v>5.5263900000000001</v>
      </c>
      <c r="H683">
        <v>155.35781600000001</v>
      </c>
      <c r="I683">
        <v>8.5269119999999994</v>
      </c>
    </row>
    <row r="684" spans="1:9" x14ac:dyDescent="0.25">
      <c r="A684">
        <v>683</v>
      </c>
      <c r="F684">
        <v>154.61844200000002</v>
      </c>
      <c r="G684">
        <v>5.5502710000000004</v>
      </c>
      <c r="H684">
        <v>155.31643500000001</v>
      </c>
      <c r="I684">
        <v>8.5564309999999999</v>
      </c>
    </row>
    <row r="685" spans="1:9" x14ac:dyDescent="0.25">
      <c r="A685">
        <v>684</v>
      </c>
      <c r="F685">
        <v>154.58461500000001</v>
      </c>
      <c r="G685">
        <v>5.5180920000000002</v>
      </c>
      <c r="H685">
        <v>155.35361399999999</v>
      </c>
      <c r="I685">
        <v>8.5810569999999995</v>
      </c>
    </row>
    <row r="686" spans="1:9" x14ac:dyDescent="0.25">
      <c r="A686">
        <v>685</v>
      </c>
      <c r="F686">
        <v>154.59796499999999</v>
      </c>
      <c r="G686">
        <v>5.5054860000000003</v>
      </c>
      <c r="H686">
        <v>155.33265700000001</v>
      </c>
      <c r="I686">
        <v>8.5314859999999992</v>
      </c>
    </row>
    <row r="687" spans="1:9" x14ac:dyDescent="0.25">
      <c r="A687">
        <v>686</v>
      </c>
      <c r="F687">
        <v>154.570626</v>
      </c>
      <c r="G687">
        <v>5.503997</v>
      </c>
      <c r="H687">
        <v>155.31696700000001</v>
      </c>
      <c r="I687">
        <v>8.4990939999999995</v>
      </c>
    </row>
    <row r="688" spans="1:9" x14ac:dyDescent="0.25">
      <c r="A688">
        <v>687</v>
      </c>
      <c r="D688">
        <v>131.49496099999999</v>
      </c>
      <c r="E688">
        <v>5.1471169999999997</v>
      </c>
      <c r="F688">
        <v>154.65211099999999</v>
      </c>
      <c r="G688">
        <v>5.5202730000000004</v>
      </c>
      <c r="H688">
        <v>155.38887800000001</v>
      </c>
      <c r="I688">
        <v>8.4328210000000006</v>
      </c>
    </row>
    <row r="689" spans="1:9" x14ac:dyDescent="0.25">
      <c r="A689">
        <v>688</v>
      </c>
      <c r="D689">
        <v>131.54203799999999</v>
      </c>
      <c r="E689">
        <v>5.1359190000000003</v>
      </c>
      <c r="F689">
        <v>154.65578099999999</v>
      </c>
      <c r="G689">
        <v>5.4937849999999999</v>
      </c>
      <c r="H689">
        <v>155.38887800000001</v>
      </c>
      <c r="I689">
        <v>8.4328210000000006</v>
      </c>
    </row>
    <row r="690" spans="1:9" x14ac:dyDescent="0.25">
      <c r="A690">
        <v>689</v>
      </c>
      <c r="D690">
        <v>131.52797700000002</v>
      </c>
      <c r="E690">
        <v>5.1405019999999997</v>
      </c>
      <c r="F690">
        <v>154.648494</v>
      </c>
      <c r="G690">
        <v>5.4891579999999998</v>
      </c>
    </row>
    <row r="691" spans="1:9" x14ac:dyDescent="0.25">
      <c r="A691">
        <v>690</v>
      </c>
      <c r="D691">
        <v>131.51209700000001</v>
      </c>
      <c r="E691">
        <v>5.1364919999999996</v>
      </c>
    </row>
    <row r="692" spans="1:9" x14ac:dyDescent="0.25">
      <c r="A692">
        <v>691</v>
      </c>
      <c r="D692">
        <v>131.53970000000001</v>
      </c>
      <c r="E692">
        <v>5.1625839999999998</v>
      </c>
    </row>
    <row r="693" spans="1:9" x14ac:dyDescent="0.25">
      <c r="A693">
        <v>692</v>
      </c>
      <c r="D693">
        <v>131.546727</v>
      </c>
      <c r="E693">
        <v>5.1718029999999997</v>
      </c>
    </row>
    <row r="694" spans="1:9" x14ac:dyDescent="0.25">
      <c r="A694">
        <v>693</v>
      </c>
      <c r="D694">
        <v>131.52516600000001</v>
      </c>
      <c r="E694">
        <v>5.1925829999999999</v>
      </c>
    </row>
    <row r="695" spans="1:9" x14ac:dyDescent="0.25">
      <c r="A695">
        <v>694</v>
      </c>
      <c r="B695">
        <v>125.94755600000001</v>
      </c>
      <c r="C695">
        <v>3.4412720000000001</v>
      </c>
      <c r="D695">
        <v>131.502095</v>
      </c>
      <c r="E695">
        <v>5.1588349999999998</v>
      </c>
    </row>
    <row r="696" spans="1:9" x14ac:dyDescent="0.25">
      <c r="A696">
        <v>695</v>
      </c>
      <c r="B696">
        <v>125.887192</v>
      </c>
      <c r="C696">
        <v>3.4222619999999999</v>
      </c>
      <c r="D696">
        <v>131.51944</v>
      </c>
      <c r="E696">
        <v>5.1978949999999999</v>
      </c>
    </row>
    <row r="697" spans="1:9" x14ac:dyDescent="0.25">
      <c r="A697">
        <v>696</v>
      </c>
      <c r="B697">
        <v>125.895054</v>
      </c>
      <c r="C697">
        <v>3.439918</v>
      </c>
      <c r="D697">
        <v>131.49496099999999</v>
      </c>
      <c r="E697">
        <v>5.1471169999999997</v>
      </c>
    </row>
    <row r="698" spans="1:9" x14ac:dyDescent="0.25">
      <c r="A698">
        <v>697</v>
      </c>
      <c r="B698">
        <v>125.901566</v>
      </c>
      <c r="C698">
        <v>3.4195540000000002</v>
      </c>
    </row>
    <row r="699" spans="1:9" x14ac:dyDescent="0.25">
      <c r="A699">
        <v>698</v>
      </c>
      <c r="B699">
        <v>125.93901099999999</v>
      </c>
      <c r="C699">
        <v>3.437262</v>
      </c>
    </row>
    <row r="700" spans="1:9" x14ac:dyDescent="0.25">
      <c r="A700">
        <v>699</v>
      </c>
      <c r="B700">
        <v>125.85765900000001</v>
      </c>
      <c r="C700">
        <v>3.4953829999999999</v>
      </c>
    </row>
    <row r="701" spans="1:9" x14ac:dyDescent="0.25">
      <c r="A701">
        <v>700</v>
      </c>
      <c r="B701">
        <v>125.87839200000001</v>
      </c>
      <c r="C701">
        <v>3.4357510000000002</v>
      </c>
    </row>
    <row r="702" spans="1:9" x14ac:dyDescent="0.25">
      <c r="A702">
        <v>701</v>
      </c>
      <c r="B702">
        <v>125.87839200000001</v>
      </c>
      <c r="C702">
        <v>3.4357510000000002</v>
      </c>
      <c r="H702">
        <v>126.605797</v>
      </c>
      <c r="I702">
        <v>6.2857529999999997</v>
      </c>
    </row>
    <row r="703" spans="1:9" x14ac:dyDescent="0.25">
      <c r="A703">
        <v>702</v>
      </c>
      <c r="F703">
        <v>126.29440700000001</v>
      </c>
      <c r="G703">
        <v>2.8106810000000002</v>
      </c>
      <c r="H703">
        <v>126.594498</v>
      </c>
      <c r="I703">
        <v>6.3146579999999997</v>
      </c>
    </row>
    <row r="704" spans="1:9" x14ac:dyDescent="0.25">
      <c r="A704">
        <v>703</v>
      </c>
      <c r="F704">
        <v>126.34044700000001</v>
      </c>
      <c r="G704">
        <v>2.8477100000000002</v>
      </c>
      <c r="H704">
        <v>126.59735900000001</v>
      </c>
      <c r="I704">
        <v>6.3199180000000004</v>
      </c>
    </row>
    <row r="705" spans="1:9" x14ac:dyDescent="0.25">
      <c r="A705">
        <v>704</v>
      </c>
      <c r="F705">
        <v>126.34482199999999</v>
      </c>
      <c r="G705">
        <v>2.8209930000000001</v>
      </c>
      <c r="H705">
        <v>126.708241</v>
      </c>
      <c r="I705">
        <v>6.3344480000000001</v>
      </c>
    </row>
    <row r="706" spans="1:9" x14ac:dyDescent="0.25">
      <c r="A706">
        <v>705</v>
      </c>
      <c r="F706">
        <v>126.36273600000001</v>
      </c>
      <c r="G706">
        <v>2.8116180000000002</v>
      </c>
      <c r="H706">
        <v>126.695843</v>
      </c>
      <c r="I706">
        <v>6.3473119999999996</v>
      </c>
    </row>
    <row r="707" spans="1:9" x14ac:dyDescent="0.25">
      <c r="A707">
        <v>706</v>
      </c>
      <c r="F707">
        <v>126.265816</v>
      </c>
      <c r="G707">
        <v>2.7486009999999998</v>
      </c>
      <c r="H707">
        <v>126.674176</v>
      </c>
      <c r="I707">
        <v>6.3086159999999998</v>
      </c>
    </row>
    <row r="708" spans="1:9" x14ac:dyDescent="0.25">
      <c r="A708">
        <v>707</v>
      </c>
      <c r="F708">
        <v>126.48335700000001</v>
      </c>
      <c r="G708">
        <v>2.7894320000000001</v>
      </c>
      <c r="H708">
        <v>126.70792800000001</v>
      </c>
      <c r="I708">
        <v>6.3012730000000001</v>
      </c>
    </row>
    <row r="709" spans="1:9" x14ac:dyDescent="0.25">
      <c r="A709">
        <v>708</v>
      </c>
      <c r="F709">
        <v>126.32446</v>
      </c>
      <c r="G709">
        <v>2.856824</v>
      </c>
      <c r="H709">
        <v>126.589859</v>
      </c>
      <c r="I709">
        <v>6.2923150000000003</v>
      </c>
    </row>
    <row r="710" spans="1:9" x14ac:dyDescent="0.25">
      <c r="A710">
        <v>709</v>
      </c>
      <c r="F710">
        <v>126.32446</v>
      </c>
      <c r="G710">
        <v>2.856824</v>
      </c>
      <c r="H710">
        <v>126.589859</v>
      </c>
      <c r="I710">
        <v>6.2923150000000003</v>
      </c>
    </row>
    <row r="711" spans="1:9" x14ac:dyDescent="0.25">
      <c r="A711">
        <v>710</v>
      </c>
      <c r="F711">
        <v>126.32446</v>
      </c>
      <c r="G711">
        <v>2.856824</v>
      </c>
      <c r="H711">
        <v>126.55252100000001</v>
      </c>
      <c r="I711">
        <v>6.350333</v>
      </c>
    </row>
    <row r="712" spans="1:9" x14ac:dyDescent="0.25">
      <c r="A712">
        <v>711</v>
      </c>
    </row>
    <row r="713" spans="1:9" x14ac:dyDescent="0.25">
      <c r="A713">
        <v>712</v>
      </c>
      <c r="D713">
        <v>103.40414100000001</v>
      </c>
      <c r="E713">
        <v>5.4396529999999998</v>
      </c>
    </row>
    <row r="714" spans="1:9" x14ac:dyDescent="0.25">
      <c r="A714">
        <v>713</v>
      </c>
      <c r="D714">
        <v>103.41080500000001</v>
      </c>
      <c r="E714">
        <v>5.3944470000000004</v>
      </c>
    </row>
    <row r="715" spans="1:9" x14ac:dyDescent="0.25">
      <c r="A715">
        <v>714</v>
      </c>
      <c r="D715">
        <v>103.38710800000001</v>
      </c>
      <c r="E715">
        <v>5.4038209999999998</v>
      </c>
    </row>
    <row r="716" spans="1:9" x14ac:dyDescent="0.25">
      <c r="A716">
        <v>715</v>
      </c>
      <c r="D716">
        <v>103.434971</v>
      </c>
      <c r="E716">
        <v>5.4228829999999997</v>
      </c>
    </row>
    <row r="717" spans="1:9" x14ac:dyDescent="0.25">
      <c r="A717">
        <v>716</v>
      </c>
      <c r="B717">
        <v>98.763193999999999</v>
      </c>
      <c r="C717">
        <v>3.6132409999999999</v>
      </c>
      <c r="D717">
        <v>103.39643100000001</v>
      </c>
      <c r="E717">
        <v>5.41554</v>
      </c>
    </row>
    <row r="718" spans="1:9" x14ac:dyDescent="0.25">
      <c r="A718">
        <v>717</v>
      </c>
      <c r="B718">
        <v>98.756266000000011</v>
      </c>
      <c r="C718">
        <v>3.6331370000000001</v>
      </c>
      <c r="D718">
        <v>103.42450400000001</v>
      </c>
      <c r="E718">
        <v>5.4430379999999996</v>
      </c>
    </row>
    <row r="719" spans="1:9" x14ac:dyDescent="0.25">
      <c r="A719">
        <v>718</v>
      </c>
      <c r="B719">
        <v>98.753457000000012</v>
      </c>
      <c r="C719">
        <v>3.6381359999999998</v>
      </c>
      <c r="D719">
        <v>103.401848</v>
      </c>
      <c r="E719">
        <v>5.4371530000000003</v>
      </c>
    </row>
    <row r="720" spans="1:9" x14ac:dyDescent="0.25">
      <c r="A720">
        <v>719</v>
      </c>
      <c r="B720">
        <v>98.709969000000001</v>
      </c>
      <c r="C720">
        <v>3.6680299999999999</v>
      </c>
      <c r="D720">
        <v>103.352215</v>
      </c>
      <c r="E720">
        <v>5.3998629999999999</v>
      </c>
    </row>
    <row r="721" spans="1:9" x14ac:dyDescent="0.25">
      <c r="A721">
        <v>720</v>
      </c>
      <c r="B721">
        <v>98.703042000000011</v>
      </c>
      <c r="C721">
        <v>3.6759460000000002</v>
      </c>
      <c r="D721">
        <v>103.40414100000001</v>
      </c>
      <c r="E721">
        <v>5.4396529999999998</v>
      </c>
    </row>
    <row r="722" spans="1:9" x14ac:dyDescent="0.25">
      <c r="A722">
        <v>721</v>
      </c>
      <c r="B722">
        <v>98.677680000000009</v>
      </c>
      <c r="C722">
        <v>3.6837070000000001</v>
      </c>
    </row>
    <row r="723" spans="1:9" x14ac:dyDescent="0.25">
      <c r="A723">
        <v>722</v>
      </c>
      <c r="B723">
        <v>98.682158000000015</v>
      </c>
      <c r="C723">
        <v>3.671103</v>
      </c>
    </row>
    <row r="724" spans="1:9" x14ac:dyDescent="0.25">
      <c r="A724">
        <v>723</v>
      </c>
      <c r="B724">
        <v>98.702364000000003</v>
      </c>
      <c r="C724">
        <v>3.6832379999999998</v>
      </c>
    </row>
    <row r="725" spans="1:9" x14ac:dyDescent="0.25">
      <c r="A725">
        <v>724</v>
      </c>
      <c r="H725">
        <v>98.850586000000007</v>
      </c>
      <c r="I725">
        <v>6.4891269999999999</v>
      </c>
    </row>
    <row r="726" spans="1:9" x14ac:dyDescent="0.25">
      <c r="A726">
        <v>725</v>
      </c>
      <c r="F726">
        <v>97.661587000000011</v>
      </c>
      <c r="G726">
        <v>2.8284919999999998</v>
      </c>
      <c r="H726">
        <v>98.874907000000007</v>
      </c>
      <c r="I726">
        <v>6.4487649999999999</v>
      </c>
    </row>
    <row r="727" spans="1:9" x14ac:dyDescent="0.25">
      <c r="A727">
        <v>726</v>
      </c>
      <c r="F727">
        <v>97.700337000000005</v>
      </c>
      <c r="G727">
        <v>2.8040150000000001</v>
      </c>
      <c r="H727">
        <v>98.884959000000009</v>
      </c>
      <c r="I727">
        <v>6.4791280000000002</v>
      </c>
    </row>
    <row r="728" spans="1:9" x14ac:dyDescent="0.25">
      <c r="A728">
        <v>727</v>
      </c>
      <c r="F728">
        <v>97.675806000000009</v>
      </c>
      <c r="G728">
        <v>2.7859430000000001</v>
      </c>
      <c r="H728">
        <v>98.903084000000007</v>
      </c>
      <c r="I728">
        <v>6.4993869999999996</v>
      </c>
    </row>
    <row r="729" spans="1:9" x14ac:dyDescent="0.25">
      <c r="A729">
        <v>728</v>
      </c>
      <c r="F729">
        <v>97.709607000000005</v>
      </c>
      <c r="G729">
        <v>2.8495330000000001</v>
      </c>
      <c r="H729">
        <v>98.882199000000014</v>
      </c>
      <c r="I729">
        <v>6.5208959999999996</v>
      </c>
    </row>
    <row r="730" spans="1:9" x14ac:dyDescent="0.25">
      <c r="A730">
        <v>729</v>
      </c>
      <c r="F730">
        <v>97.71330300000001</v>
      </c>
      <c r="G730">
        <v>2.8060459999999998</v>
      </c>
      <c r="H730">
        <v>98.844754000000009</v>
      </c>
      <c r="I730">
        <v>6.4783460000000002</v>
      </c>
    </row>
    <row r="731" spans="1:9" x14ac:dyDescent="0.25">
      <c r="A731">
        <v>730</v>
      </c>
      <c r="D731">
        <v>82.856870000000015</v>
      </c>
      <c r="E731">
        <v>6.455171</v>
      </c>
      <c r="F731">
        <v>97.798975000000013</v>
      </c>
      <c r="G731">
        <v>2.8169309999999999</v>
      </c>
      <c r="H731">
        <v>98.802151000000009</v>
      </c>
      <c r="I731">
        <v>6.4297029999999999</v>
      </c>
    </row>
    <row r="732" spans="1:9" x14ac:dyDescent="0.25">
      <c r="A732">
        <v>731</v>
      </c>
      <c r="D732">
        <v>82.856870000000015</v>
      </c>
      <c r="E732">
        <v>6.455171</v>
      </c>
      <c r="F732">
        <v>97.757052000000016</v>
      </c>
      <c r="G732">
        <v>2.8078159999999999</v>
      </c>
      <c r="H732">
        <v>98.890425000000008</v>
      </c>
      <c r="I732">
        <v>6.5072510000000001</v>
      </c>
    </row>
    <row r="733" spans="1:9" x14ac:dyDescent="0.25">
      <c r="A733">
        <v>732</v>
      </c>
      <c r="D733">
        <v>82.839788000000013</v>
      </c>
      <c r="E733">
        <v>6.410069</v>
      </c>
      <c r="F733">
        <v>97.810381000000007</v>
      </c>
      <c r="G733">
        <v>2.8408359999999999</v>
      </c>
      <c r="H733">
        <v>98.890425000000008</v>
      </c>
      <c r="I733">
        <v>6.5072510000000001</v>
      </c>
    </row>
    <row r="734" spans="1:9" x14ac:dyDescent="0.25">
      <c r="A734">
        <v>733</v>
      </c>
      <c r="D734">
        <v>82.866922000000002</v>
      </c>
      <c r="E734">
        <v>6.4226720000000004</v>
      </c>
      <c r="F734">
        <v>97.692212000000012</v>
      </c>
      <c r="G734">
        <v>2.8370340000000001</v>
      </c>
    </row>
    <row r="735" spans="1:9" x14ac:dyDescent="0.25">
      <c r="A735">
        <v>734</v>
      </c>
      <c r="D735">
        <v>82.870203000000004</v>
      </c>
      <c r="E735">
        <v>6.4305370000000002</v>
      </c>
    </row>
    <row r="736" spans="1:9" x14ac:dyDescent="0.25">
      <c r="A736">
        <v>735</v>
      </c>
      <c r="B736">
        <v>78.725741000000014</v>
      </c>
      <c r="C736">
        <v>4.665476</v>
      </c>
      <c r="D736">
        <v>82.84603700000001</v>
      </c>
      <c r="E736">
        <v>6.4334530000000001</v>
      </c>
    </row>
    <row r="737" spans="1:9" x14ac:dyDescent="0.25">
      <c r="A737">
        <v>736</v>
      </c>
      <c r="B737">
        <v>78.725741000000014</v>
      </c>
      <c r="C737">
        <v>4.665476</v>
      </c>
      <c r="D737">
        <v>82.826143000000002</v>
      </c>
      <c r="E737">
        <v>6.4450149999999997</v>
      </c>
    </row>
    <row r="738" spans="1:9" x14ac:dyDescent="0.25">
      <c r="A738">
        <v>737</v>
      </c>
      <c r="B738">
        <v>78.698138</v>
      </c>
      <c r="C738">
        <v>4.6642260000000002</v>
      </c>
      <c r="D738">
        <v>82.82869500000001</v>
      </c>
      <c r="E738">
        <v>6.438453</v>
      </c>
    </row>
    <row r="739" spans="1:9" x14ac:dyDescent="0.25">
      <c r="A739">
        <v>738</v>
      </c>
      <c r="B739">
        <v>78.651422000000011</v>
      </c>
      <c r="C739">
        <v>4.6571429999999996</v>
      </c>
      <c r="D739">
        <v>82.856870000000015</v>
      </c>
      <c r="E739">
        <v>6.455171</v>
      </c>
    </row>
    <row r="740" spans="1:9" x14ac:dyDescent="0.25">
      <c r="A740">
        <v>739</v>
      </c>
      <c r="B740">
        <v>78.674025</v>
      </c>
      <c r="C740">
        <v>4.6606329999999998</v>
      </c>
      <c r="D740">
        <v>82.856870000000015</v>
      </c>
      <c r="E740">
        <v>6.455171</v>
      </c>
    </row>
    <row r="741" spans="1:9" x14ac:dyDescent="0.25">
      <c r="A741">
        <v>740</v>
      </c>
      <c r="B741">
        <v>78.650901000000005</v>
      </c>
      <c r="C741">
        <v>4.7006300000000003</v>
      </c>
    </row>
    <row r="742" spans="1:9" x14ac:dyDescent="0.25">
      <c r="A742">
        <v>741</v>
      </c>
      <c r="B742">
        <v>78.666994000000003</v>
      </c>
      <c r="C742">
        <v>4.6908909999999997</v>
      </c>
    </row>
    <row r="743" spans="1:9" x14ac:dyDescent="0.25">
      <c r="A743">
        <v>742</v>
      </c>
      <c r="B743">
        <v>78.676212000000007</v>
      </c>
      <c r="C743">
        <v>4.6770899999999997</v>
      </c>
    </row>
    <row r="744" spans="1:9" x14ac:dyDescent="0.25">
      <c r="A744">
        <v>743</v>
      </c>
      <c r="B744">
        <v>78.701002000000003</v>
      </c>
      <c r="C744">
        <v>4.6490710000000002</v>
      </c>
    </row>
    <row r="745" spans="1:9" x14ac:dyDescent="0.25">
      <c r="A745">
        <v>744</v>
      </c>
      <c r="B745">
        <v>78.725741000000014</v>
      </c>
      <c r="C745">
        <v>4.665476</v>
      </c>
    </row>
    <row r="746" spans="1:9" x14ac:dyDescent="0.25">
      <c r="A746">
        <v>745</v>
      </c>
      <c r="H746">
        <v>78.048798000000005</v>
      </c>
      <c r="I746">
        <v>6.5587590000000002</v>
      </c>
    </row>
    <row r="747" spans="1:9" x14ac:dyDescent="0.25">
      <c r="A747">
        <v>746</v>
      </c>
      <c r="H747">
        <v>77.951720000000009</v>
      </c>
      <c r="I747">
        <v>6.5420930000000004</v>
      </c>
    </row>
    <row r="748" spans="1:9" x14ac:dyDescent="0.25">
      <c r="A748">
        <v>747</v>
      </c>
      <c r="F748">
        <v>77.553408000000005</v>
      </c>
      <c r="G748">
        <v>3.7940130000000001</v>
      </c>
      <c r="H748">
        <v>78.011665000000008</v>
      </c>
      <c r="I748">
        <v>6.548603</v>
      </c>
    </row>
    <row r="749" spans="1:9" x14ac:dyDescent="0.25">
      <c r="A749">
        <v>748</v>
      </c>
      <c r="F749">
        <v>77.503619000000015</v>
      </c>
      <c r="G749">
        <v>3.8556240000000002</v>
      </c>
      <c r="H749">
        <v>77.946512000000013</v>
      </c>
      <c r="I749">
        <v>6.5700599999999998</v>
      </c>
    </row>
    <row r="750" spans="1:9" x14ac:dyDescent="0.25">
      <c r="A750">
        <v>749</v>
      </c>
      <c r="F750">
        <v>77.496901000000008</v>
      </c>
      <c r="G750">
        <v>3.8649469999999999</v>
      </c>
      <c r="H750">
        <v>77.93708500000001</v>
      </c>
      <c r="I750">
        <v>6.5809449999999998</v>
      </c>
    </row>
    <row r="751" spans="1:9" x14ac:dyDescent="0.25">
      <c r="A751">
        <v>750</v>
      </c>
      <c r="F751">
        <v>77.476694000000009</v>
      </c>
      <c r="G751">
        <v>3.8535409999999999</v>
      </c>
      <c r="H751">
        <v>77.963386000000014</v>
      </c>
      <c r="I751">
        <v>6.6698459999999997</v>
      </c>
    </row>
    <row r="752" spans="1:9" x14ac:dyDescent="0.25">
      <c r="A752">
        <v>751</v>
      </c>
      <c r="D752">
        <v>65.45025600000001</v>
      </c>
      <c r="E752">
        <v>7.0330360000000001</v>
      </c>
      <c r="F752">
        <v>77.447216000000012</v>
      </c>
      <c r="G752">
        <v>3.8175539999999999</v>
      </c>
      <c r="H752">
        <v>78.006040000000013</v>
      </c>
      <c r="I752">
        <v>6.5794870000000003</v>
      </c>
    </row>
    <row r="753" spans="1:9" x14ac:dyDescent="0.25">
      <c r="A753">
        <v>752</v>
      </c>
      <c r="D753">
        <v>65.512634000000006</v>
      </c>
      <c r="E753">
        <v>7.0405879999999996</v>
      </c>
      <c r="F753">
        <v>77.433467000000007</v>
      </c>
      <c r="G753">
        <v>3.8365109999999998</v>
      </c>
      <c r="H753">
        <v>77.987656000000001</v>
      </c>
      <c r="I753">
        <v>6.586049</v>
      </c>
    </row>
    <row r="754" spans="1:9" x14ac:dyDescent="0.25">
      <c r="A754">
        <v>753</v>
      </c>
      <c r="D754">
        <v>65.536037000000007</v>
      </c>
      <c r="E754">
        <v>7.0378749999999997</v>
      </c>
      <c r="F754">
        <v>77.453570000000013</v>
      </c>
      <c r="G754">
        <v>3.8665090000000002</v>
      </c>
      <c r="H754">
        <v>77.951512000000008</v>
      </c>
      <c r="I754">
        <v>6.6074539999999997</v>
      </c>
    </row>
    <row r="755" spans="1:9" x14ac:dyDescent="0.25">
      <c r="A755">
        <v>754</v>
      </c>
      <c r="D755">
        <v>65.550285000000002</v>
      </c>
      <c r="E755">
        <v>7.0414380000000003</v>
      </c>
      <c r="F755">
        <v>77.475964000000005</v>
      </c>
      <c r="G755">
        <v>3.8680720000000002</v>
      </c>
      <c r="H755">
        <v>78.048798000000005</v>
      </c>
      <c r="I755">
        <v>6.5587590000000002</v>
      </c>
    </row>
    <row r="756" spans="1:9" x14ac:dyDescent="0.25">
      <c r="A756">
        <v>755</v>
      </c>
      <c r="D756">
        <v>65.502956000000012</v>
      </c>
      <c r="E756">
        <v>7.02942</v>
      </c>
      <c r="F756">
        <v>77.427842000000012</v>
      </c>
      <c r="G756">
        <v>3.872811</v>
      </c>
    </row>
    <row r="757" spans="1:9" x14ac:dyDescent="0.25">
      <c r="A757">
        <v>756</v>
      </c>
      <c r="D757">
        <v>65.509017</v>
      </c>
      <c r="E757">
        <v>7.0286759999999999</v>
      </c>
      <c r="F757">
        <v>77.474767000000014</v>
      </c>
      <c r="G757">
        <v>3.8516140000000001</v>
      </c>
    </row>
    <row r="758" spans="1:9" x14ac:dyDescent="0.25">
      <c r="A758">
        <v>757</v>
      </c>
      <c r="D758">
        <v>65.510028000000005</v>
      </c>
      <c r="E758">
        <v>7.0340999999999996</v>
      </c>
      <c r="F758">
        <v>77.557523000000003</v>
      </c>
      <c r="G758">
        <v>3.8522910000000001</v>
      </c>
    </row>
    <row r="759" spans="1:9" x14ac:dyDescent="0.25">
      <c r="A759">
        <v>758</v>
      </c>
      <c r="D759">
        <v>65.469241000000011</v>
      </c>
      <c r="E759">
        <v>7.0503720000000003</v>
      </c>
    </row>
    <row r="760" spans="1:9" x14ac:dyDescent="0.25">
      <c r="A760">
        <v>759</v>
      </c>
      <c r="D760">
        <v>65.459773000000013</v>
      </c>
      <c r="E760">
        <v>7.0330360000000001</v>
      </c>
    </row>
    <row r="761" spans="1:9" x14ac:dyDescent="0.25">
      <c r="A761">
        <v>760</v>
      </c>
      <c r="B761">
        <v>58.46422900000001</v>
      </c>
      <c r="C761">
        <v>5.8209169999999997</v>
      </c>
      <c r="D761">
        <v>65.492160000000013</v>
      </c>
      <c r="E761">
        <v>7.0222939999999996</v>
      </c>
    </row>
    <row r="762" spans="1:9" x14ac:dyDescent="0.25">
      <c r="A762">
        <v>761</v>
      </c>
      <c r="B762">
        <v>58.461624000000008</v>
      </c>
      <c r="C762">
        <v>5.8488889999999998</v>
      </c>
      <c r="D762">
        <v>65.510562000000007</v>
      </c>
      <c r="E762">
        <v>7.0530309999999998</v>
      </c>
    </row>
    <row r="763" spans="1:9" x14ac:dyDescent="0.25">
      <c r="A763">
        <v>762</v>
      </c>
      <c r="B763">
        <v>58.54532900000001</v>
      </c>
      <c r="C763">
        <v>5.8380400000000003</v>
      </c>
      <c r="D763">
        <v>65.510562000000007</v>
      </c>
      <c r="E763">
        <v>7.0530309999999998</v>
      </c>
    </row>
    <row r="764" spans="1:9" x14ac:dyDescent="0.25">
      <c r="A764">
        <v>763</v>
      </c>
      <c r="B764">
        <v>58.520973000000012</v>
      </c>
      <c r="C764">
        <v>5.8325100000000001</v>
      </c>
    </row>
    <row r="765" spans="1:9" x14ac:dyDescent="0.25">
      <c r="A765">
        <v>764</v>
      </c>
      <c r="B765">
        <v>58.535278000000005</v>
      </c>
      <c r="C765">
        <v>5.8229369999999996</v>
      </c>
    </row>
    <row r="766" spans="1:9" x14ac:dyDescent="0.25">
      <c r="A766">
        <v>765</v>
      </c>
      <c r="B766">
        <v>58.514430000000011</v>
      </c>
      <c r="C766">
        <v>5.8381999999999996</v>
      </c>
    </row>
    <row r="767" spans="1:9" x14ac:dyDescent="0.25">
      <c r="A767">
        <v>766</v>
      </c>
      <c r="B767">
        <v>58.477790000000006</v>
      </c>
      <c r="C767">
        <v>5.853675</v>
      </c>
    </row>
    <row r="768" spans="1:9" x14ac:dyDescent="0.25">
      <c r="A768">
        <v>767</v>
      </c>
      <c r="B768">
        <v>58.507095000000007</v>
      </c>
      <c r="C768">
        <v>5.8551640000000003</v>
      </c>
      <c r="H768">
        <v>61.708068000000011</v>
      </c>
      <c r="I768">
        <v>8.24207</v>
      </c>
    </row>
    <row r="769" spans="1:9" x14ac:dyDescent="0.25">
      <c r="A769">
        <v>768</v>
      </c>
      <c r="B769">
        <v>58.472949000000007</v>
      </c>
      <c r="C769">
        <v>5.9225960000000004</v>
      </c>
      <c r="H769">
        <v>61.763110000000012</v>
      </c>
      <c r="I769">
        <v>8.1900080000000006</v>
      </c>
    </row>
    <row r="770" spans="1:9" x14ac:dyDescent="0.25">
      <c r="A770">
        <v>769</v>
      </c>
      <c r="B770">
        <v>58.436099000000006</v>
      </c>
      <c r="C770">
        <v>5.9819440000000004</v>
      </c>
      <c r="H770">
        <v>61.769916000000009</v>
      </c>
      <c r="I770">
        <v>8.1860199999999992</v>
      </c>
    </row>
    <row r="771" spans="1:9" x14ac:dyDescent="0.25">
      <c r="A771">
        <v>770</v>
      </c>
      <c r="B771">
        <v>58.497520000000009</v>
      </c>
      <c r="C771">
        <v>5.8228850000000003</v>
      </c>
      <c r="F771">
        <v>59.414867000000008</v>
      </c>
      <c r="G771">
        <v>4.9573349999999996</v>
      </c>
      <c r="H771">
        <v>61.767154000000012</v>
      </c>
      <c r="I771">
        <v>8.2127160000000003</v>
      </c>
    </row>
    <row r="772" spans="1:9" x14ac:dyDescent="0.25">
      <c r="A772">
        <v>771</v>
      </c>
      <c r="F772">
        <v>59.461768000000006</v>
      </c>
      <c r="G772">
        <v>4.9631319999999999</v>
      </c>
      <c r="H772">
        <v>61.779224000000006</v>
      </c>
      <c r="I772">
        <v>8.2323920000000008</v>
      </c>
    </row>
    <row r="773" spans="1:9" x14ac:dyDescent="0.25">
      <c r="A773">
        <v>772</v>
      </c>
      <c r="F773">
        <v>59.325153000000007</v>
      </c>
      <c r="G773">
        <v>4.9485080000000004</v>
      </c>
      <c r="H773">
        <v>61.771091000000006</v>
      </c>
      <c r="I773">
        <v>8.2204800000000002</v>
      </c>
    </row>
    <row r="774" spans="1:9" x14ac:dyDescent="0.25">
      <c r="A774">
        <v>773</v>
      </c>
      <c r="F774">
        <v>59.303878000000012</v>
      </c>
      <c r="G774">
        <v>4.9522300000000001</v>
      </c>
      <c r="H774">
        <v>61.759975000000011</v>
      </c>
      <c r="I774">
        <v>8.2066540000000003</v>
      </c>
    </row>
    <row r="775" spans="1:9" x14ac:dyDescent="0.25">
      <c r="A775">
        <v>774</v>
      </c>
      <c r="F775">
        <v>59.299571000000007</v>
      </c>
      <c r="G775">
        <v>4.9348939999999999</v>
      </c>
      <c r="H775">
        <v>61.747474000000011</v>
      </c>
      <c r="I775">
        <v>8.2035680000000006</v>
      </c>
    </row>
    <row r="776" spans="1:9" x14ac:dyDescent="0.25">
      <c r="A776">
        <v>775</v>
      </c>
      <c r="F776">
        <v>59.316272000000012</v>
      </c>
      <c r="G776">
        <v>4.9380850000000001</v>
      </c>
      <c r="H776">
        <v>61.722324000000008</v>
      </c>
      <c r="I776">
        <v>8.2025059999999996</v>
      </c>
    </row>
    <row r="777" spans="1:9" x14ac:dyDescent="0.25">
      <c r="A777">
        <v>776</v>
      </c>
      <c r="D777">
        <v>44.889800000000008</v>
      </c>
      <c r="E777">
        <v>8.3901219999999999</v>
      </c>
      <c r="F777">
        <v>59.31021100000001</v>
      </c>
      <c r="G777">
        <v>4.9368619999999996</v>
      </c>
      <c r="H777">
        <v>61.73801000000001</v>
      </c>
      <c r="I777">
        <v>8.2026120000000002</v>
      </c>
    </row>
    <row r="778" spans="1:9" x14ac:dyDescent="0.25">
      <c r="A778">
        <v>777</v>
      </c>
      <c r="D778">
        <v>44.908840000000012</v>
      </c>
      <c r="E778">
        <v>8.3952270000000002</v>
      </c>
      <c r="F778">
        <v>59.311218000000011</v>
      </c>
      <c r="G778">
        <v>4.9640360000000001</v>
      </c>
      <c r="H778">
        <v>61.753433000000008</v>
      </c>
      <c r="I778">
        <v>8.1971349999999994</v>
      </c>
    </row>
    <row r="779" spans="1:9" x14ac:dyDescent="0.25">
      <c r="A779">
        <v>778</v>
      </c>
      <c r="D779">
        <v>44.92367500000001</v>
      </c>
      <c r="E779">
        <v>8.3696479999999998</v>
      </c>
      <c r="F779">
        <v>59.373653000000012</v>
      </c>
      <c r="G779">
        <v>4.9418610000000003</v>
      </c>
      <c r="H779">
        <v>61.753433000000008</v>
      </c>
      <c r="I779">
        <v>8.1971349999999994</v>
      </c>
    </row>
    <row r="780" spans="1:9" x14ac:dyDescent="0.25">
      <c r="A780">
        <v>779</v>
      </c>
      <c r="D780">
        <v>44.937396000000007</v>
      </c>
      <c r="E780">
        <v>8.3993760000000002</v>
      </c>
      <c r="F780">
        <v>59.414867000000008</v>
      </c>
      <c r="G780">
        <v>4.9573349999999996</v>
      </c>
    </row>
    <row r="781" spans="1:9" x14ac:dyDescent="0.25">
      <c r="A781">
        <v>780</v>
      </c>
      <c r="D781">
        <v>44.924899000000011</v>
      </c>
      <c r="E781">
        <v>8.4132560000000005</v>
      </c>
      <c r="F781">
        <v>59.321697000000007</v>
      </c>
      <c r="G781">
        <v>4.93032</v>
      </c>
    </row>
    <row r="782" spans="1:9" x14ac:dyDescent="0.25">
      <c r="A782">
        <v>781</v>
      </c>
      <c r="D782">
        <v>44.924793000000008</v>
      </c>
      <c r="E782">
        <v>8.4250609999999995</v>
      </c>
      <c r="F782">
        <v>59.270431000000009</v>
      </c>
      <c r="G782">
        <v>4.9502100000000002</v>
      </c>
    </row>
    <row r="783" spans="1:9" x14ac:dyDescent="0.25">
      <c r="A783">
        <v>782</v>
      </c>
      <c r="D783">
        <v>44.868739000000012</v>
      </c>
      <c r="E783">
        <v>8.4119250000000001</v>
      </c>
      <c r="F783">
        <v>59.414867000000008</v>
      </c>
      <c r="G783">
        <v>4.9573349999999996</v>
      </c>
    </row>
    <row r="784" spans="1:9" x14ac:dyDescent="0.25">
      <c r="A784">
        <v>783</v>
      </c>
      <c r="D784">
        <v>44.87352700000001</v>
      </c>
      <c r="E784">
        <v>8.4170839999999991</v>
      </c>
    </row>
    <row r="785" spans="1:9" x14ac:dyDescent="0.25">
      <c r="A785">
        <v>784</v>
      </c>
      <c r="D785">
        <v>44.855712000000011</v>
      </c>
      <c r="E785">
        <v>8.4220839999999999</v>
      </c>
    </row>
    <row r="786" spans="1:9" x14ac:dyDescent="0.25">
      <c r="A786">
        <v>785</v>
      </c>
      <c r="B786">
        <v>37.480094000000008</v>
      </c>
      <c r="C786">
        <v>7.0274520000000003</v>
      </c>
      <c r="D786">
        <v>44.844013000000011</v>
      </c>
      <c r="E786">
        <v>8.4018219999999992</v>
      </c>
    </row>
    <row r="787" spans="1:9" x14ac:dyDescent="0.25">
      <c r="A787">
        <v>786</v>
      </c>
      <c r="B787">
        <v>37.434894000000007</v>
      </c>
      <c r="C787">
        <v>6.9984690000000001</v>
      </c>
      <c r="D787">
        <v>44.872890000000005</v>
      </c>
      <c r="E787">
        <v>8.4028329999999993</v>
      </c>
    </row>
    <row r="788" spans="1:9" x14ac:dyDescent="0.25">
      <c r="A788">
        <v>787</v>
      </c>
      <c r="B788">
        <v>37.456855000000012</v>
      </c>
      <c r="C788">
        <v>7.0439910000000001</v>
      </c>
      <c r="D788">
        <v>44.889800000000008</v>
      </c>
      <c r="E788">
        <v>8.3901219999999999</v>
      </c>
    </row>
    <row r="789" spans="1:9" x14ac:dyDescent="0.25">
      <c r="A789">
        <v>788</v>
      </c>
      <c r="B789">
        <v>37.559173000000008</v>
      </c>
      <c r="C789">
        <v>7.0440969999999998</v>
      </c>
      <c r="D789">
        <v>44.889800000000008</v>
      </c>
      <c r="E789">
        <v>8.3901219999999999</v>
      </c>
    </row>
    <row r="790" spans="1:9" x14ac:dyDescent="0.25">
      <c r="A790">
        <v>789</v>
      </c>
      <c r="B790">
        <v>37.571563000000012</v>
      </c>
      <c r="C790">
        <v>7.0366520000000001</v>
      </c>
    </row>
    <row r="791" spans="1:9" x14ac:dyDescent="0.25">
      <c r="A791">
        <v>790</v>
      </c>
      <c r="B791">
        <v>37.512374000000008</v>
      </c>
      <c r="C791">
        <v>7.0192629999999996</v>
      </c>
    </row>
    <row r="792" spans="1:9" x14ac:dyDescent="0.25">
      <c r="A792">
        <v>791</v>
      </c>
      <c r="B792">
        <v>37.497485000000012</v>
      </c>
      <c r="C792">
        <v>7.0093180000000004</v>
      </c>
      <c r="H792">
        <v>42.892753000000006</v>
      </c>
      <c r="I792">
        <v>9.2408339999999995</v>
      </c>
    </row>
    <row r="793" spans="1:9" x14ac:dyDescent="0.25">
      <c r="A793">
        <v>792</v>
      </c>
      <c r="B793">
        <v>37.484668000000006</v>
      </c>
      <c r="C793">
        <v>6.985493</v>
      </c>
      <c r="H793">
        <v>42.941623000000007</v>
      </c>
      <c r="I793">
        <v>9.2118509999999993</v>
      </c>
    </row>
    <row r="794" spans="1:9" x14ac:dyDescent="0.25">
      <c r="A794">
        <v>793</v>
      </c>
      <c r="B794">
        <v>37.492698000000011</v>
      </c>
      <c r="C794">
        <v>6.9686890000000004</v>
      </c>
      <c r="H794">
        <v>42.97470400000001</v>
      </c>
      <c r="I794">
        <v>9.1947810000000008</v>
      </c>
    </row>
    <row r="795" spans="1:9" x14ac:dyDescent="0.25">
      <c r="A795">
        <v>794</v>
      </c>
      <c r="B795">
        <v>37.450527000000008</v>
      </c>
      <c r="C795">
        <v>6.9980969999999996</v>
      </c>
      <c r="H795">
        <v>42.958164000000011</v>
      </c>
      <c r="I795">
        <v>9.2061080000000004</v>
      </c>
    </row>
    <row r="796" spans="1:9" x14ac:dyDescent="0.25">
      <c r="A796">
        <v>795</v>
      </c>
      <c r="B796">
        <v>37.480094000000008</v>
      </c>
      <c r="C796">
        <v>7.0274520000000003</v>
      </c>
      <c r="H796">
        <v>42.943221000000008</v>
      </c>
      <c r="I796">
        <v>9.2146170000000005</v>
      </c>
    </row>
    <row r="797" spans="1:9" x14ac:dyDescent="0.25">
      <c r="A797">
        <v>796</v>
      </c>
      <c r="B797">
        <v>37.480094000000008</v>
      </c>
      <c r="C797">
        <v>7.0274520000000003</v>
      </c>
      <c r="H797">
        <v>42.968589000000009</v>
      </c>
      <c r="I797">
        <v>9.2076499999999992</v>
      </c>
    </row>
    <row r="798" spans="1:9" x14ac:dyDescent="0.25">
      <c r="A798">
        <v>797</v>
      </c>
      <c r="F798">
        <v>38.271831000000006</v>
      </c>
      <c r="G798">
        <v>5.8813820000000003</v>
      </c>
      <c r="H798">
        <v>42.965873000000009</v>
      </c>
      <c r="I798">
        <v>9.1935040000000008</v>
      </c>
    </row>
    <row r="799" spans="1:9" x14ac:dyDescent="0.25">
      <c r="A799">
        <v>798</v>
      </c>
      <c r="F799">
        <v>38.271831000000006</v>
      </c>
      <c r="G799">
        <v>5.8813820000000003</v>
      </c>
      <c r="H799">
        <v>42.993369000000008</v>
      </c>
      <c r="I799">
        <v>9.1605860000000003</v>
      </c>
    </row>
    <row r="800" spans="1:9" x14ac:dyDescent="0.25">
      <c r="A800">
        <v>799</v>
      </c>
      <c r="F800">
        <v>38.276084000000012</v>
      </c>
      <c r="G800">
        <v>5.8621840000000001</v>
      </c>
      <c r="H800">
        <v>42.978427000000011</v>
      </c>
      <c r="I800">
        <v>9.1518119999999996</v>
      </c>
    </row>
    <row r="801" spans="1:9" x14ac:dyDescent="0.25">
      <c r="A801">
        <v>800</v>
      </c>
      <c r="F801">
        <v>38.299590000000009</v>
      </c>
      <c r="G801">
        <v>5.8863810000000001</v>
      </c>
      <c r="H801">
        <v>42.98188300000001</v>
      </c>
      <c r="I801">
        <v>9.1771250000000002</v>
      </c>
    </row>
    <row r="802" spans="1:9" x14ac:dyDescent="0.25">
      <c r="A802">
        <v>801</v>
      </c>
      <c r="D802">
        <v>25.318645000000004</v>
      </c>
      <c r="E802">
        <v>9.3259220000000003</v>
      </c>
      <c r="F802">
        <v>38.268428000000007</v>
      </c>
      <c r="G802">
        <v>5.8742029999999996</v>
      </c>
      <c r="H802">
        <v>42.918067000000008</v>
      </c>
      <c r="I802">
        <v>9.1971740000000004</v>
      </c>
    </row>
    <row r="803" spans="1:9" x14ac:dyDescent="0.25">
      <c r="A803">
        <v>802</v>
      </c>
      <c r="D803">
        <v>25.40527500000001</v>
      </c>
      <c r="E803">
        <v>9.3526710000000008</v>
      </c>
      <c r="F803">
        <v>38.265132000000008</v>
      </c>
      <c r="G803">
        <v>5.8631409999999997</v>
      </c>
      <c r="H803">
        <v>42.918067000000008</v>
      </c>
      <c r="I803">
        <v>9.1971740000000004</v>
      </c>
    </row>
    <row r="804" spans="1:9" x14ac:dyDescent="0.25">
      <c r="A804">
        <v>803</v>
      </c>
      <c r="D804">
        <v>25.353530000000006</v>
      </c>
      <c r="E804">
        <v>9.3292710000000003</v>
      </c>
      <c r="F804">
        <v>38.306823000000009</v>
      </c>
      <c r="G804">
        <v>5.8645240000000003</v>
      </c>
    </row>
    <row r="805" spans="1:9" x14ac:dyDescent="0.25">
      <c r="A805">
        <v>804</v>
      </c>
      <c r="D805">
        <v>25.349117000000007</v>
      </c>
      <c r="E805">
        <v>9.3388969999999993</v>
      </c>
      <c r="F805">
        <v>38.29517700000001</v>
      </c>
      <c r="G805">
        <v>5.8763829999999997</v>
      </c>
    </row>
    <row r="806" spans="1:9" x14ac:dyDescent="0.25">
      <c r="A806">
        <v>805</v>
      </c>
      <c r="D806">
        <v>25.377834000000007</v>
      </c>
      <c r="E806">
        <v>9.3699010000000005</v>
      </c>
      <c r="F806">
        <v>38.293422000000007</v>
      </c>
      <c r="G806">
        <v>5.8975489999999997</v>
      </c>
    </row>
    <row r="807" spans="1:9" x14ac:dyDescent="0.25">
      <c r="A807">
        <v>806</v>
      </c>
      <c r="D807">
        <v>25.383312000000004</v>
      </c>
      <c r="E807">
        <v>9.344481</v>
      </c>
      <c r="F807">
        <v>38.326660000000011</v>
      </c>
      <c r="G807">
        <v>5.8722880000000002</v>
      </c>
    </row>
    <row r="808" spans="1:9" x14ac:dyDescent="0.25">
      <c r="A808">
        <v>807</v>
      </c>
      <c r="D808">
        <v>25.362783000000007</v>
      </c>
      <c r="E808">
        <v>9.3502779999999994</v>
      </c>
      <c r="F808">
        <v>38.290122000000011</v>
      </c>
      <c r="G808">
        <v>5.8810099999999998</v>
      </c>
    </row>
    <row r="809" spans="1:9" x14ac:dyDescent="0.25">
      <c r="A809">
        <v>808</v>
      </c>
      <c r="D809">
        <v>25.346244000000013</v>
      </c>
      <c r="E809">
        <v>9.3493200000000005</v>
      </c>
      <c r="F809">
        <v>38.271831000000006</v>
      </c>
      <c r="G809">
        <v>5.8813820000000003</v>
      </c>
    </row>
    <row r="810" spans="1:9" x14ac:dyDescent="0.25">
      <c r="A810">
        <v>809</v>
      </c>
      <c r="D810">
        <v>25.348638000000008</v>
      </c>
      <c r="E810">
        <v>9.348948</v>
      </c>
      <c r="F810">
        <v>38.271831000000006</v>
      </c>
      <c r="G810">
        <v>5.8813820000000003</v>
      </c>
    </row>
    <row r="811" spans="1:9" x14ac:dyDescent="0.25">
      <c r="A811">
        <v>810</v>
      </c>
      <c r="D811">
        <v>25.356456000000009</v>
      </c>
      <c r="E811">
        <v>9.3521920000000005</v>
      </c>
    </row>
    <row r="812" spans="1:9" x14ac:dyDescent="0.25">
      <c r="A812">
        <v>811</v>
      </c>
      <c r="B812">
        <v>18.823677000000011</v>
      </c>
      <c r="C812">
        <v>7.7987140000000004</v>
      </c>
      <c r="D812">
        <v>25.323963000000006</v>
      </c>
      <c r="E812">
        <v>9.3242200000000004</v>
      </c>
    </row>
    <row r="813" spans="1:9" x14ac:dyDescent="0.25">
      <c r="A813">
        <v>812</v>
      </c>
      <c r="B813">
        <v>18.838888000000011</v>
      </c>
      <c r="C813">
        <v>7.8291849999999998</v>
      </c>
      <c r="D813">
        <v>25.329971000000008</v>
      </c>
      <c r="E813">
        <v>9.3245389999999997</v>
      </c>
    </row>
    <row r="814" spans="1:9" x14ac:dyDescent="0.25">
      <c r="A814">
        <v>813</v>
      </c>
      <c r="B814">
        <v>18.817668000000012</v>
      </c>
      <c r="C814">
        <v>7.828919</v>
      </c>
      <c r="D814">
        <v>25.400276000000005</v>
      </c>
      <c r="E814">
        <v>9.3029480000000007</v>
      </c>
    </row>
    <row r="815" spans="1:9" x14ac:dyDescent="0.25">
      <c r="A815">
        <v>814</v>
      </c>
      <c r="B815">
        <v>18.814584000000011</v>
      </c>
      <c r="C815">
        <v>7.7752610000000004</v>
      </c>
    </row>
    <row r="816" spans="1:9" x14ac:dyDescent="0.25">
      <c r="A816">
        <v>815</v>
      </c>
      <c r="B816">
        <v>18.826391000000008</v>
      </c>
      <c r="C816">
        <v>7.7875459999999999</v>
      </c>
    </row>
    <row r="817" spans="1:11" x14ac:dyDescent="0.25">
      <c r="A817">
        <v>816</v>
      </c>
      <c r="B817">
        <v>18.856384000000006</v>
      </c>
      <c r="C817">
        <v>7.7748359999999996</v>
      </c>
      <c r="H817">
        <v>24.273933000000014</v>
      </c>
      <c r="I817">
        <v>10.090642000000001</v>
      </c>
      <c r="J817">
        <v>37.62389300000001</v>
      </c>
      <c r="K817">
        <v>13.521940000000001</v>
      </c>
    </row>
    <row r="818" spans="1:11" x14ac:dyDescent="0.25">
      <c r="A818">
        <v>817</v>
      </c>
    </row>
    <row r="819" spans="1:11" x14ac:dyDescent="0.25">
      <c r="A819">
        <v>818</v>
      </c>
      <c r="J819">
        <v>37.704406000000006</v>
      </c>
      <c r="K819">
        <v>13.521940000000001</v>
      </c>
    </row>
    <row r="820" spans="1:11" x14ac:dyDescent="0.25">
      <c r="A820">
        <v>819</v>
      </c>
      <c r="D820">
        <v>42.037200000000006</v>
      </c>
      <c r="E820">
        <v>7.8974149999999996</v>
      </c>
      <c r="F820">
        <v>31.073406000000006</v>
      </c>
      <c r="G820">
        <v>10.459122000000001</v>
      </c>
    </row>
    <row r="821" spans="1:11" x14ac:dyDescent="0.25">
      <c r="A821">
        <v>820</v>
      </c>
      <c r="D821">
        <v>42.030021000000012</v>
      </c>
      <c r="E821">
        <v>7.8822590000000003</v>
      </c>
      <c r="F821">
        <v>31.102390000000014</v>
      </c>
      <c r="G821">
        <v>10.487467000000001</v>
      </c>
    </row>
    <row r="822" spans="1:11" x14ac:dyDescent="0.25">
      <c r="A822">
        <v>821</v>
      </c>
      <c r="D822">
        <v>41.998008000000006</v>
      </c>
      <c r="E822">
        <v>7.851362</v>
      </c>
      <c r="F822">
        <v>31.10840000000001</v>
      </c>
      <c r="G822">
        <v>10.47598</v>
      </c>
    </row>
    <row r="823" spans="1:11" x14ac:dyDescent="0.25">
      <c r="A823">
        <v>822</v>
      </c>
      <c r="D823">
        <v>42.004176000000008</v>
      </c>
      <c r="E823">
        <v>7.8567859999999996</v>
      </c>
      <c r="F823">
        <v>31.088191000000009</v>
      </c>
      <c r="G823">
        <v>10.475343000000001</v>
      </c>
    </row>
    <row r="824" spans="1:11" x14ac:dyDescent="0.25">
      <c r="A824">
        <v>823</v>
      </c>
      <c r="D824">
        <v>41.976470000000006</v>
      </c>
      <c r="E824">
        <v>7.8848120000000002</v>
      </c>
      <c r="F824">
        <v>31.091169000000008</v>
      </c>
      <c r="G824">
        <v>10.482042</v>
      </c>
    </row>
    <row r="825" spans="1:11" x14ac:dyDescent="0.25">
      <c r="A825">
        <v>824</v>
      </c>
      <c r="D825">
        <v>41.993434000000008</v>
      </c>
      <c r="E825">
        <v>7.8943310000000002</v>
      </c>
      <c r="F825">
        <v>31.056653000000011</v>
      </c>
      <c r="G825">
        <v>10.463483</v>
      </c>
    </row>
    <row r="826" spans="1:11" x14ac:dyDescent="0.25">
      <c r="A826">
        <v>825</v>
      </c>
      <c r="D826">
        <v>42.009654000000012</v>
      </c>
      <c r="E826">
        <v>7.880185</v>
      </c>
      <c r="F826">
        <v>31.095743000000013</v>
      </c>
      <c r="G826">
        <v>10.466939999999999</v>
      </c>
    </row>
    <row r="827" spans="1:11" x14ac:dyDescent="0.25">
      <c r="A827">
        <v>826</v>
      </c>
      <c r="D827">
        <v>41.961421000000009</v>
      </c>
      <c r="E827">
        <v>7.8808230000000004</v>
      </c>
      <c r="F827">
        <v>31.096647000000004</v>
      </c>
      <c r="G827">
        <v>10.416632</v>
      </c>
    </row>
    <row r="828" spans="1:11" x14ac:dyDescent="0.25">
      <c r="A828">
        <v>827</v>
      </c>
      <c r="D828">
        <v>41.960094000000012</v>
      </c>
      <c r="E828">
        <v>7.8799190000000001</v>
      </c>
      <c r="F828">
        <v>31.107654000000011</v>
      </c>
      <c r="G828">
        <v>10.406421999999999</v>
      </c>
    </row>
    <row r="829" spans="1:11" x14ac:dyDescent="0.25">
      <c r="A829">
        <v>828</v>
      </c>
      <c r="D829">
        <v>41.954295000000009</v>
      </c>
      <c r="E829">
        <v>7.8572110000000004</v>
      </c>
      <c r="F829">
        <v>31.127809000000013</v>
      </c>
      <c r="G829">
        <v>10.426205</v>
      </c>
    </row>
    <row r="830" spans="1:11" x14ac:dyDescent="0.25">
      <c r="A830">
        <v>829</v>
      </c>
      <c r="D830">
        <v>41.988170000000011</v>
      </c>
      <c r="E830">
        <v>7.8750799999999996</v>
      </c>
      <c r="F830">
        <v>31.096221000000007</v>
      </c>
      <c r="G830">
        <v>10.443593999999999</v>
      </c>
    </row>
    <row r="831" spans="1:11" x14ac:dyDescent="0.25">
      <c r="A831">
        <v>830</v>
      </c>
      <c r="D831">
        <v>41.99385800000001</v>
      </c>
      <c r="E831">
        <v>7.8552439999999999</v>
      </c>
      <c r="F831">
        <v>31.089998000000008</v>
      </c>
      <c r="G831">
        <v>10.446678</v>
      </c>
    </row>
    <row r="832" spans="1:11" x14ac:dyDescent="0.25">
      <c r="A832">
        <v>831</v>
      </c>
      <c r="D832">
        <v>42.04172100000001</v>
      </c>
      <c r="E832">
        <v>7.8359930000000002</v>
      </c>
      <c r="F832">
        <v>31.146474000000012</v>
      </c>
      <c r="G832">
        <v>10.439659000000001</v>
      </c>
    </row>
    <row r="833" spans="1:9" x14ac:dyDescent="0.25">
      <c r="A833">
        <v>832</v>
      </c>
      <c r="D833">
        <v>42.08235100000001</v>
      </c>
      <c r="E833">
        <v>7.8441299999999998</v>
      </c>
      <c r="F833">
        <v>31.085000000000008</v>
      </c>
      <c r="G833">
        <v>10.457155</v>
      </c>
    </row>
    <row r="834" spans="1:9" x14ac:dyDescent="0.25">
      <c r="A834">
        <v>833</v>
      </c>
      <c r="D834">
        <v>42.037200000000006</v>
      </c>
      <c r="E834">
        <v>7.8974149999999996</v>
      </c>
      <c r="F834">
        <v>31.073406000000006</v>
      </c>
      <c r="G834">
        <v>10.459122000000001</v>
      </c>
    </row>
    <row r="835" spans="1:9" x14ac:dyDescent="0.25">
      <c r="A835">
        <v>834</v>
      </c>
      <c r="D835">
        <v>42.037200000000006</v>
      </c>
      <c r="E835">
        <v>7.8974149999999996</v>
      </c>
      <c r="F835">
        <v>31.073406000000006</v>
      </c>
      <c r="G835">
        <v>10.459122000000001</v>
      </c>
    </row>
    <row r="836" spans="1:9" x14ac:dyDescent="0.25">
      <c r="A836">
        <v>835</v>
      </c>
    </row>
    <row r="837" spans="1:9" x14ac:dyDescent="0.25">
      <c r="A837">
        <v>836</v>
      </c>
      <c r="B837">
        <v>52.520576000000005</v>
      </c>
      <c r="C837">
        <v>9.0200859999999992</v>
      </c>
      <c r="H837">
        <v>41.741577000000007</v>
      </c>
      <c r="I837">
        <v>7.3985380000000003</v>
      </c>
    </row>
    <row r="838" spans="1:9" x14ac:dyDescent="0.25">
      <c r="A838">
        <v>837</v>
      </c>
      <c r="B838">
        <v>52.541686000000006</v>
      </c>
      <c r="C838">
        <v>9.0350300000000008</v>
      </c>
      <c r="H838">
        <v>41.713550000000012</v>
      </c>
      <c r="I838">
        <v>7.3674809999999997</v>
      </c>
    </row>
    <row r="839" spans="1:9" x14ac:dyDescent="0.25">
      <c r="A839">
        <v>838</v>
      </c>
      <c r="B839">
        <v>52.523498000000011</v>
      </c>
      <c r="C839">
        <v>9.0539079999999998</v>
      </c>
      <c r="H839">
        <v>41.711902000000009</v>
      </c>
      <c r="I839">
        <v>7.3749799999999999</v>
      </c>
    </row>
    <row r="840" spans="1:9" x14ac:dyDescent="0.25">
      <c r="A840">
        <v>839</v>
      </c>
      <c r="B840">
        <v>52.492229000000009</v>
      </c>
      <c r="C840">
        <v>9.0559829999999994</v>
      </c>
      <c r="H840">
        <v>41.727325000000008</v>
      </c>
      <c r="I840">
        <v>7.3714700000000004</v>
      </c>
    </row>
    <row r="841" spans="1:9" x14ac:dyDescent="0.25">
      <c r="A841">
        <v>840</v>
      </c>
      <c r="B841">
        <v>52.49930100000001</v>
      </c>
      <c r="C841">
        <v>9.0410389999999996</v>
      </c>
      <c r="H841">
        <v>41.714191000000007</v>
      </c>
      <c r="I841">
        <v>7.3746609999999997</v>
      </c>
    </row>
    <row r="842" spans="1:9" x14ac:dyDescent="0.25">
      <c r="A842">
        <v>841</v>
      </c>
      <c r="B842">
        <v>52.482231000000006</v>
      </c>
      <c r="C842">
        <v>9.0496540000000003</v>
      </c>
      <c r="H842">
        <v>41.73609900000001</v>
      </c>
      <c r="I842">
        <v>7.3606749999999996</v>
      </c>
    </row>
    <row r="843" spans="1:9" x14ac:dyDescent="0.25">
      <c r="A843">
        <v>842</v>
      </c>
      <c r="B843">
        <v>52.50275700000001</v>
      </c>
      <c r="C843">
        <v>9.0151939999999993</v>
      </c>
      <c r="H843">
        <v>41.730995000000007</v>
      </c>
      <c r="I843">
        <v>7.34605</v>
      </c>
    </row>
    <row r="844" spans="1:9" x14ac:dyDescent="0.25">
      <c r="A844">
        <v>843</v>
      </c>
      <c r="B844">
        <v>52.529937000000011</v>
      </c>
      <c r="C844">
        <v>9.004346</v>
      </c>
      <c r="H844">
        <v>41.729293000000006</v>
      </c>
      <c r="I844">
        <v>7.3667899999999999</v>
      </c>
    </row>
    <row r="845" spans="1:9" x14ac:dyDescent="0.25">
      <c r="A845">
        <v>844</v>
      </c>
      <c r="B845">
        <v>52.503555000000006</v>
      </c>
      <c r="C845">
        <v>9.0491229999999998</v>
      </c>
      <c r="H845">
        <v>41.677020000000006</v>
      </c>
      <c r="I845">
        <v>7.370088</v>
      </c>
    </row>
    <row r="846" spans="1:9" x14ac:dyDescent="0.25">
      <c r="A846">
        <v>845</v>
      </c>
      <c r="B846">
        <v>52.503555000000006</v>
      </c>
      <c r="C846">
        <v>9.0491229999999998</v>
      </c>
      <c r="H846">
        <v>41.667816000000009</v>
      </c>
      <c r="I846">
        <v>7.3601429999999999</v>
      </c>
    </row>
    <row r="847" spans="1:9" x14ac:dyDescent="0.25">
      <c r="A847">
        <v>846</v>
      </c>
      <c r="B847">
        <v>52.503555000000006</v>
      </c>
      <c r="C847">
        <v>9.0491229999999998</v>
      </c>
      <c r="H847">
        <v>41.741577000000007</v>
      </c>
      <c r="I847">
        <v>7.3985380000000003</v>
      </c>
    </row>
    <row r="848" spans="1:9" x14ac:dyDescent="0.25">
      <c r="A848">
        <v>847</v>
      </c>
      <c r="H848">
        <v>41.741577000000007</v>
      </c>
      <c r="I848">
        <v>7.3985380000000003</v>
      </c>
    </row>
    <row r="849" spans="1:9" x14ac:dyDescent="0.25">
      <c r="A849">
        <v>848</v>
      </c>
      <c r="H849">
        <v>41.741577000000007</v>
      </c>
      <c r="I849">
        <v>7.3985380000000003</v>
      </c>
    </row>
    <row r="850" spans="1:9" x14ac:dyDescent="0.25">
      <c r="A850">
        <v>849</v>
      </c>
    </row>
    <row r="851" spans="1:9" x14ac:dyDescent="0.25">
      <c r="A851">
        <v>850</v>
      </c>
      <c r="D851">
        <v>63.880294000000006</v>
      </c>
      <c r="E851">
        <v>6.4938500000000001</v>
      </c>
    </row>
    <row r="852" spans="1:9" x14ac:dyDescent="0.25">
      <c r="A852">
        <v>851</v>
      </c>
      <c r="D852">
        <v>63.877742000000012</v>
      </c>
      <c r="E852">
        <v>6.4851279999999996</v>
      </c>
    </row>
    <row r="853" spans="1:9" x14ac:dyDescent="0.25">
      <c r="A853">
        <v>852</v>
      </c>
      <c r="D853">
        <v>63.894439000000006</v>
      </c>
      <c r="E853">
        <v>6.4989549999999996</v>
      </c>
      <c r="F853">
        <v>55.47102300000001</v>
      </c>
      <c r="G853">
        <v>9.4353110000000004</v>
      </c>
    </row>
    <row r="854" spans="1:9" x14ac:dyDescent="0.25">
      <c r="A854">
        <v>853</v>
      </c>
      <c r="D854">
        <v>63.861305000000009</v>
      </c>
      <c r="E854">
        <v>6.5055490000000002</v>
      </c>
      <c r="F854">
        <v>55.398063000000008</v>
      </c>
      <c r="G854">
        <v>9.4148899999999998</v>
      </c>
    </row>
    <row r="855" spans="1:9" x14ac:dyDescent="0.25">
      <c r="A855">
        <v>854</v>
      </c>
      <c r="D855">
        <v>63.866622000000007</v>
      </c>
      <c r="E855">
        <v>6.4883189999999997</v>
      </c>
      <c r="F855">
        <v>55.34812500000001</v>
      </c>
      <c r="G855">
        <v>9.4133479999999992</v>
      </c>
    </row>
    <row r="856" spans="1:9" x14ac:dyDescent="0.25">
      <c r="A856">
        <v>855</v>
      </c>
      <c r="D856">
        <v>63.877578000000007</v>
      </c>
      <c r="E856">
        <v>6.4992739999999998</v>
      </c>
      <c r="F856">
        <v>55.33467000000001</v>
      </c>
      <c r="G856">
        <v>9.4126030000000007</v>
      </c>
    </row>
    <row r="857" spans="1:9" x14ac:dyDescent="0.25">
      <c r="A857">
        <v>856</v>
      </c>
      <c r="D857">
        <v>63.891090000000005</v>
      </c>
      <c r="E857">
        <v>6.5160260000000001</v>
      </c>
      <c r="F857">
        <v>55.359401000000005</v>
      </c>
      <c r="G857">
        <v>9.4008509999999994</v>
      </c>
    </row>
    <row r="858" spans="1:9" x14ac:dyDescent="0.25">
      <c r="A858">
        <v>857</v>
      </c>
      <c r="D858">
        <v>63.99298000000001</v>
      </c>
      <c r="E858">
        <v>6.5113459999999996</v>
      </c>
      <c r="F858">
        <v>55.403964000000009</v>
      </c>
      <c r="G858">
        <v>9.4064879999999995</v>
      </c>
    </row>
    <row r="859" spans="1:9" x14ac:dyDescent="0.25">
      <c r="A859">
        <v>858</v>
      </c>
      <c r="D859">
        <v>63.849288000000008</v>
      </c>
      <c r="E859">
        <v>6.460134</v>
      </c>
      <c r="F859">
        <v>55.40683700000001</v>
      </c>
      <c r="G859">
        <v>9.3927150000000008</v>
      </c>
    </row>
    <row r="860" spans="1:9" x14ac:dyDescent="0.25">
      <c r="A860">
        <v>859</v>
      </c>
      <c r="F860">
        <v>55.341319000000006</v>
      </c>
      <c r="G860">
        <v>9.4306850000000004</v>
      </c>
    </row>
    <row r="861" spans="1:9" x14ac:dyDescent="0.25">
      <c r="A861">
        <v>860</v>
      </c>
      <c r="F861">
        <v>55.40662300000001</v>
      </c>
      <c r="G861">
        <v>9.4428099999999997</v>
      </c>
    </row>
    <row r="862" spans="1:9" x14ac:dyDescent="0.25">
      <c r="A862">
        <v>861</v>
      </c>
      <c r="F862">
        <v>55.40662300000001</v>
      </c>
      <c r="G862">
        <v>9.4428099999999997</v>
      </c>
    </row>
    <row r="863" spans="1:9" x14ac:dyDescent="0.25">
      <c r="A863">
        <v>862</v>
      </c>
      <c r="H863">
        <v>65.122779000000008</v>
      </c>
      <c r="I863">
        <v>6.2375249999999998</v>
      </c>
    </row>
    <row r="864" spans="1:9" x14ac:dyDescent="0.25">
      <c r="A864">
        <v>863</v>
      </c>
      <c r="H864">
        <v>65.095012000000011</v>
      </c>
      <c r="I864">
        <v>6.2658690000000004</v>
      </c>
    </row>
    <row r="865" spans="1:9" x14ac:dyDescent="0.25">
      <c r="A865">
        <v>864</v>
      </c>
      <c r="B865">
        <v>76.159995000000009</v>
      </c>
      <c r="C865">
        <v>7.2232019999999997</v>
      </c>
      <c r="H865">
        <v>65.137508000000011</v>
      </c>
      <c r="I865">
        <v>6.2328979999999996</v>
      </c>
    </row>
    <row r="866" spans="1:9" x14ac:dyDescent="0.25">
      <c r="A866">
        <v>865</v>
      </c>
      <c r="B866">
        <v>76.106560000000002</v>
      </c>
      <c r="C866">
        <v>7.2090880000000004</v>
      </c>
      <c r="H866">
        <v>65.145168000000012</v>
      </c>
      <c r="I866">
        <v>6.2375780000000001</v>
      </c>
    </row>
    <row r="867" spans="1:9" x14ac:dyDescent="0.25">
      <c r="A867">
        <v>866</v>
      </c>
      <c r="B867">
        <v>76.126663000000008</v>
      </c>
      <c r="C867">
        <v>7.2262230000000001</v>
      </c>
      <c r="H867">
        <v>65.118628999999999</v>
      </c>
      <c r="I867">
        <v>6.2639550000000002</v>
      </c>
    </row>
    <row r="868" spans="1:9" x14ac:dyDescent="0.25">
      <c r="A868">
        <v>867</v>
      </c>
      <c r="B868">
        <v>76.130256000000003</v>
      </c>
      <c r="C868">
        <v>7.2184629999999999</v>
      </c>
      <c r="H868">
        <v>65.158195000000006</v>
      </c>
      <c r="I868">
        <v>6.2757079999999998</v>
      </c>
    </row>
    <row r="869" spans="1:9" x14ac:dyDescent="0.25">
      <c r="A869">
        <v>868</v>
      </c>
      <c r="B869">
        <v>76.133485000000007</v>
      </c>
      <c r="C869">
        <v>7.2072649999999996</v>
      </c>
      <c r="H869">
        <v>65.140006</v>
      </c>
      <c r="I869">
        <v>6.2605510000000004</v>
      </c>
    </row>
    <row r="870" spans="1:9" x14ac:dyDescent="0.25">
      <c r="A870">
        <v>869</v>
      </c>
      <c r="B870">
        <v>76.159057000000004</v>
      </c>
      <c r="C870">
        <v>7.2088799999999997</v>
      </c>
      <c r="H870">
        <v>65.201373000000018</v>
      </c>
      <c r="I870">
        <v>6.220294</v>
      </c>
    </row>
    <row r="871" spans="1:9" x14ac:dyDescent="0.25">
      <c r="A871">
        <v>870</v>
      </c>
      <c r="B871">
        <v>76.126298000000006</v>
      </c>
      <c r="C871">
        <v>7.1816940000000002</v>
      </c>
      <c r="H871">
        <v>65.18845300000001</v>
      </c>
      <c r="I871">
        <v>6.2612420000000002</v>
      </c>
    </row>
    <row r="872" spans="1:9" x14ac:dyDescent="0.25">
      <c r="A872">
        <v>871</v>
      </c>
      <c r="B872">
        <v>76.215512000000004</v>
      </c>
      <c r="C872">
        <v>7.1838810000000004</v>
      </c>
    </row>
    <row r="873" spans="1:9" x14ac:dyDescent="0.25">
      <c r="A873">
        <v>872</v>
      </c>
      <c r="D873">
        <v>82.714430000000007</v>
      </c>
      <c r="E873">
        <v>5.2314350000000003</v>
      </c>
    </row>
    <row r="874" spans="1:9" x14ac:dyDescent="0.25">
      <c r="A874">
        <v>873</v>
      </c>
      <c r="D874">
        <v>82.707399000000009</v>
      </c>
      <c r="E874">
        <v>5.2536209999999999</v>
      </c>
    </row>
    <row r="875" spans="1:9" x14ac:dyDescent="0.25">
      <c r="A875">
        <v>874</v>
      </c>
      <c r="D875">
        <v>82.705993000000007</v>
      </c>
      <c r="E875">
        <v>5.246486</v>
      </c>
    </row>
    <row r="876" spans="1:9" x14ac:dyDescent="0.25">
      <c r="A876">
        <v>875</v>
      </c>
      <c r="D876">
        <v>82.688807000000011</v>
      </c>
      <c r="E876">
        <v>5.2102380000000004</v>
      </c>
    </row>
    <row r="877" spans="1:9" x14ac:dyDescent="0.25">
      <c r="A877">
        <v>876</v>
      </c>
      <c r="D877">
        <v>82.693337000000014</v>
      </c>
      <c r="E877">
        <v>5.2083110000000001</v>
      </c>
    </row>
    <row r="878" spans="1:9" x14ac:dyDescent="0.25">
      <c r="A878">
        <v>877</v>
      </c>
      <c r="D878">
        <v>82.695525000000004</v>
      </c>
      <c r="E878">
        <v>5.2275809999999998</v>
      </c>
    </row>
    <row r="879" spans="1:9" x14ac:dyDescent="0.25">
      <c r="A879">
        <v>878</v>
      </c>
      <c r="D879">
        <v>82.715524000000002</v>
      </c>
      <c r="E879">
        <v>5.2583609999999998</v>
      </c>
      <c r="F879">
        <v>80.583087000000006</v>
      </c>
      <c r="G879">
        <v>7.1578929999999996</v>
      </c>
    </row>
    <row r="880" spans="1:9" x14ac:dyDescent="0.25">
      <c r="A880">
        <v>879</v>
      </c>
      <c r="D880">
        <v>82.747970000000009</v>
      </c>
      <c r="E880">
        <v>5.19102</v>
      </c>
      <c r="F880">
        <v>80.583087000000006</v>
      </c>
      <c r="G880">
        <v>7.1578929999999996</v>
      </c>
    </row>
    <row r="881" spans="1:9" x14ac:dyDescent="0.25">
      <c r="A881">
        <v>880</v>
      </c>
      <c r="F881">
        <v>80.595431000000005</v>
      </c>
      <c r="G881">
        <v>7.1659649999999999</v>
      </c>
    </row>
    <row r="882" spans="1:9" x14ac:dyDescent="0.25">
      <c r="A882">
        <v>881</v>
      </c>
      <c r="F882">
        <v>80.595379000000008</v>
      </c>
      <c r="G882">
        <v>7.1692470000000004</v>
      </c>
      <c r="H882">
        <v>83.082066000000012</v>
      </c>
      <c r="I882">
        <v>4.0078550000000002</v>
      </c>
    </row>
    <row r="883" spans="1:9" x14ac:dyDescent="0.25">
      <c r="A883">
        <v>882</v>
      </c>
      <c r="F883">
        <v>80.588608000000008</v>
      </c>
      <c r="G883">
        <v>7.1696109999999997</v>
      </c>
      <c r="H883">
        <v>83.100607000000011</v>
      </c>
      <c r="I883">
        <v>4.0715500000000002</v>
      </c>
    </row>
    <row r="884" spans="1:9" x14ac:dyDescent="0.25">
      <c r="A884">
        <v>883</v>
      </c>
      <c r="F884">
        <v>80.62522100000001</v>
      </c>
      <c r="G884">
        <v>7.1640389999999998</v>
      </c>
      <c r="H884">
        <v>83.073369000000014</v>
      </c>
      <c r="I884">
        <v>4.0651440000000001</v>
      </c>
    </row>
    <row r="885" spans="1:9" x14ac:dyDescent="0.25">
      <c r="A885">
        <v>884</v>
      </c>
      <c r="F885">
        <v>80.598973000000001</v>
      </c>
      <c r="G885">
        <v>7.1616429999999998</v>
      </c>
      <c r="H885">
        <v>83.103003000000001</v>
      </c>
      <c r="I885">
        <v>4.073061</v>
      </c>
    </row>
    <row r="886" spans="1:9" x14ac:dyDescent="0.25">
      <c r="A886">
        <v>885</v>
      </c>
      <c r="F886">
        <v>80.566786000000008</v>
      </c>
      <c r="G886">
        <v>7.1427899999999998</v>
      </c>
      <c r="H886">
        <v>83.086180000000013</v>
      </c>
      <c r="I886">
        <v>4.0744150000000001</v>
      </c>
    </row>
    <row r="887" spans="1:9" x14ac:dyDescent="0.25">
      <c r="A887">
        <v>886</v>
      </c>
      <c r="F887">
        <v>80.583087000000006</v>
      </c>
      <c r="G887">
        <v>7.1578929999999996</v>
      </c>
      <c r="H887">
        <v>83.082223000000013</v>
      </c>
      <c r="I887">
        <v>4.0845700000000003</v>
      </c>
    </row>
    <row r="888" spans="1:9" x14ac:dyDescent="0.25">
      <c r="A888">
        <v>887</v>
      </c>
      <c r="B888">
        <v>99.089634000000004</v>
      </c>
      <c r="C888">
        <v>7.1643509999999999</v>
      </c>
      <c r="F888">
        <v>80.583087000000006</v>
      </c>
      <c r="G888">
        <v>7.1578929999999996</v>
      </c>
      <c r="H888">
        <v>83.063370000000006</v>
      </c>
      <c r="I888">
        <v>4.1595139999999997</v>
      </c>
    </row>
    <row r="889" spans="1:9" x14ac:dyDescent="0.25">
      <c r="A889">
        <v>888</v>
      </c>
      <c r="B889">
        <v>99.104269000000002</v>
      </c>
      <c r="C889">
        <v>7.1575290000000003</v>
      </c>
      <c r="H889">
        <v>83.112325000000013</v>
      </c>
      <c r="I889">
        <v>4.0930070000000001</v>
      </c>
    </row>
    <row r="890" spans="1:9" x14ac:dyDescent="0.25">
      <c r="A890">
        <v>889</v>
      </c>
      <c r="B890">
        <v>99.075314000000006</v>
      </c>
      <c r="C890">
        <v>7.1765379999999999</v>
      </c>
      <c r="H890">
        <v>83.112325000000013</v>
      </c>
      <c r="I890">
        <v>4.0930070000000001</v>
      </c>
    </row>
    <row r="891" spans="1:9" x14ac:dyDescent="0.25">
      <c r="A891">
        <v>890</v>
      </c>
      <c r="B891">
        <v>99.074584000000016</v>
      </c>
      <c r="C891">
        <v>7.1379989999999998</v>
      </c>
    </row>
    <row r="892" spans="1:9" x14ac:dyDescent="0.25">
      <c r="A892">
        <v>891</v>
      </c>
      <c r="B892">
        <v>99.070836000000014</v>
      </c>
      <c r="C892">
        <v>7.1494559999999998</v>
      </c>
    </row>
    <row r="893" spans="1:9" x14ac:dyDescent="0.25">
      <c r="A893">
        <v>892</v>
      </c>
      <c r="B893">
        <v>99.088490000000007</v>
      </c>
      <c r="C893">
        <v>7.1368530000000003</v>
      </c>
    </row>
    <row r="894" spans="1:9" x14ac:dyDescent="0.25">
      <c r="A894">
        <v>893</v>
      </c>
      <c r="B894">
        <v>99.063593000000012</v>
      </c>
      <c r="C894">
        <v>7.1275300000000001</v>
      </c>
      <c r="D894">
        <v>104.42538900000001</v>
      </c>
      <c r="E894">
        <v>4.9622310000000001</v>
      </c>
    </row>
    <row r="895" spans="1:9" x14ac:dyDescent="0.25">
      <c r="A895">
        <v>894</v>
      </c>
      <c r="B895">
        <v>99.083022</v>
      </c>
      <c r="C895">
        <v>7.1504459999999996</v>
      </c>
      <c r="D895">
        <v>104.44002200000001</v>
      </c>
      <c r="E895">
        <v>4.9463460000000001</v>
      </c>
    </row>
    <row r="896" spans="1:9" x14ac:dyDescent="0.25">
      <c r="A896">
        <v>895</v>
      </c>
      <c r="B896">
        <v>99.091250000000002</v>
      </c>
      <c r="C896">
        <v>7.1039899999999996</v>
      </c>
      <c r="D896">
        <v>104.399765</v>
      </c>
      <c r="E896">
        <v>4.943899</v>
      </c>
    </row>
    <row r="897" spans="1:9" x14ac:dyDescent="0.25">
      <c r="A897">
        <v>896</v>
      </c>
      <c r="B897">
        <v>99.089634000000004</v>
      </c>
      <c r="C897">
        <v>7.1643509999999999</v>
      </c>
      <c r="D897">
        <v>104.42606400000001</v>
      </c>
      <c r="E897">
        <v>4.9431700000000003</v>
      </c>
    </row>
    <row r="898" spans="1:9" x14ac:dyDescent="0.25">
      <c r="A898">
        <v>897</v>
      </c>
      <c r="D898">
        <v>104.41392900000001</v>
      </c>
      <c r="E898">
        <v>4.9382219999999997</v>
      </c>
    </row>
    <row r="899" spans="1:9" x14ac:dyDescent="0.25">
      <c r="A899">
        <v>898</v>
      </c>
      <c r="D899">
        <v>104.41486800000001</v>
      </c>
      <c r="E899">
        <v>4.9793649999999996</v>
      </c>
    </row>
    <row r="900" spans="1:9" x14ac:dyDescent="0.25">
      <c r="A900">
        <v>899</v>
      </c>
      <c r="D900">
        <v>104.45700100000001</v>
      </c>
      <c r="E900">
        <v>4.9440030000000004</v>
      </c>
    </row>
    <row r="901" spans="1:9" x14ac:dyDescent="0.25">
      <c r="A901">
        <v>900</v>
      </c>
      <c r="D901">
        <v>104.38773400000001</v>
      </c>
      <c r="E901">
        <v>4.9649390000000002</v>
      </c>
      <c r="F901">
        <v>102.41653900000001</v>
      </c>
      <c r="G901">
        <v>7.7164039999999998</v>
      </c>
    </row>
    <row r="902" spans="1:9" x14ac:dyDescent="0.25">
      <c r="A902">
        <v>901</v>
      </c>
      <c r="D902">
        <v>104.38773400000001</v>
      </c>
      <c r="E902">
        <v>4.9649390000000002</v>
      </c>
      <c r="F902">
        <v>102.40841300000001</v>
      </c>
      <c r="G902">
        <v>7.6938529999999998</v>
      </c>
    </row>
    <row r="903" spans="1:9" x14ac:dyDescent="0.25">
      <c r="A903">
        <v>902</v>
      </c>
      <c r="F903">
        <v>102.43200300000001</v>
      </c>
      <c r="G903">
        <v>7.6823949999999996</v>
      </c>
      <c r="H903">
        <v>104.473145</v>
      </c>
      <c r="I903">
        <v>4.0664980000000002</v>
      </c>
    </row>
    <row r="904" spans="1:9" x14ac:dyDescent="0.25">
      <c r="A904">
        <v>903</v>
      </c>
      <c r="F904">
        <v>102.41424600000001</v>
      </c>
      <c r="G904">
        <v>7.6936450000000001</v>
      </c>
      <c r="H904">
        <v>104.48543600000001</v>
      </c>
      <c r="I904">
        <v>4.0736330000000001</v>
      </c>
    </row>
    <row r="905" spans="1:9" x14ac:dyDescent="0.25">
      <c r="A905">
        <v>904</v>
      </c>
      <c r="F905">
        <v>102.40674600000001</v>
      </c>
      <c r="G905">
        <v>7.6823949999999996</v>
      </c>
      <c r="H905">
        <v>104.44507300000001</v>
      </c>
      <c r="I905">
        <v>4.1170159999999996</v>
      </c>
    </row>
    <row r="906" spans="1:9" x14ac:dyDescent="0.25">
      <c r="A906">
        <v>905</v>
      </c>
      <c r="F906">
        <v>102.40216500000001</v>
      </c>
      <c r="G906">
        <v>7.7029160000000001</v>
      </c>
      <c r="H906">
        <v>104.494236</v>
      </c>
      <c r="I906">
        <v>4.060352</v>
      </c>
    </row>
    <row r="907" spans="1:9" x14ac:dyDescent="0.25">
      <c r="A907">
        <v>906</v>
      </c>
      <c r="F907">
        <v>102.39487100000001</v>
      </c>
      <c r="G907">
        <v>7.667605</v>
      </c>
      <c r="H907">
        <v>104.51449600000001</v>
      </c>
      <c r="I907">
        <v>4.0263439999999999</v>
      </c>
    </row>
    <row r="908" spans="1:9" x14ac:dyDescent="0.25">
      <c r="A908">
        <v>907</v>
      </c>
      <c r="F908">
        <v>102.356801</v>
      </c>
      <c r="G908">
        <v>7.682188</v>
      </c>
      <c r="H908">
        <v>104.529133</v>
      </c>
      <c r="I908">
        <v>4.0136890000000003</v>
      </c>
    </row>
    <row r="909" spans="1:9" x14ac:dyDescent="0.25">
      <c r="A909">
        <v>908</v>
      </c>
      <c r="B909">
        <v>121.711167</v>
      </c>
      <c r="C909">
        <v>7.5153220000000003</v>
      </c>
      <c r="F909">
        <v>102.37352000000001</v>
      </c>
      <c r="G909">
        <v>7.7301010000000003</v>
      </c>
      <c r="H909">
        <v>104.49079900000001</v>
      </c>
      <c r="I909">
        <v>4.066446</v>
      </c>
    </row>
    <row r="910" spans="1:9" x14ac:dyDescent="0.25">
      <c r="A910">
        <v>909</v>
      </c>
      <c r="B910">
        <v>121.69252400000001</v>
      </c>
      <c r="C910">
        <v>7.5982859999999999</v>
      </c>
      <c r="F910">
        <v>102.37352000000001</v>
      </c>
      <c r="G910">
        <v>7.7301010000000003</v>
      </c>
      <c r="H910">
        <v>104.50074400000001</v>
      </c>
      <c r="I910">
        <v>4.0680079999999998</v>
      </c>
    </row>
    <row r="911" spans="1:9" x14ac:dyDescent="0.25">
      <c r="A911">
        <v>910</v>
      </c>
      <c r="B911">
        <v>121.738511</v>
      </c>
      <c r="C911">
        <v>7.5794839999999999</v>
      </c>
      <c r="H911">
        <v>104.511425</v>
      </c>
      <c r="I911">
        <v>4.1557120000000003</v>
      </c>
    </row>
    <row r="912" spans="1:9" x14ac:dyDescent="0.25">
      <c r="A912">
        <v>911</v>
      </c>
      <c r="B912">
        <v>121.72439600000001</v>
      </c>
      <c r="C912">
        <v>7.5608919999999999</v>
      </c>
      <c r="H912">
        <v>104.473145</v>
      </c>
      <c r="I912">
        <v>4.0664980000000002</v>
      </c>
    </row>
    <row r="913" spans="1:9" x14ac:dyDescent="0.25">
      <c r="A913">
        <v>912</v>
      </c>
      <c r="B913">
        <v>121.777726</v>
      </c>
      <c r="C913">
        <v>7.5424550000000004</v>
      </c>
    </row>
    <row r="914" spans="1:9" x14ac:dyDescent="0.25">
      <c r="A914">
        <v>913</v>
      </c>
      <c r="B914">
        <v>121.788769</v>
      </c>
      <c r="C914">
        <v>7.5771410000000001</v>
      </c>
    </row>
    <row r="915" spans="1:9" x14ac:dyDescent="0.25">
      <c r="A915">
        <v>914</v>
      </c>
      <c r="B915">
        <v>121.79585299999999</v>
      </c>
      <c r="C915">
        <v>7.5712039999999998</v>
      </c>
    </row>
    <row r="916" spans="1:9" x14ac:dyDescent="0.25">
      <c r="A916">
        <v>915</v>
      </c>
      <c r="B916">
        <v>121.81725700000001</v>
      </c>
      <c r="C916">
        <v>7.5628710000000003</v>
      </c>
    </row>
    <row r="917" spans="1:9" x14ac:dyDescent="0.25">
      <c r="A917">
        <v>916</v>
      </c>
      <c r="B917">
        <v>121.836941</v>
      </c>
      <c r="C917">
        <v>7.5495910000000004</v>
      </c>
      <c r="D917">
        <v>128.32799600000001</v>
      </c>
      <c r="E917">
        <v>5.576416</v>
      </c>
    </row>
    <row r="918" spans="1:9" x14ac:dyDescent="0.25">
      <c r="A918">
        <v>917</v>
      </c>
      <c r="B918">
        <v>121.711167</v>
      </c>
      <c r="C918">
        <v>7.5153220000000003</v>
      </c>
      <c r="D918">
        <v>128.334092</v>
      </c>
      <c r="E918">
        <v>5.5745940000000003</v>
      </c>
    </row>
    <row r="919" spans="1:9" x14ac:dyDescent="0.25">
      <c r="A919">
        <v>918</v>
      </c>
      <c r="D919">
        <v>128.30065200000001</v>
      </c>
      <c r="E919">
        <v>5.536835</v>
      </c>
    </row>
    <row r="920" spans="1:9" x14ac:dyDescent="0.25">
      <c r="A920">
        <v>919</v>
      </c>
      <c r="D920">
        <v>128.29601700000001</v>
      </c>
      <c r="E920">
        <v>5.5237629999999998</v>
      </c>
    </row>
    <row r="921" spans="1:9" x14ac:dyDescent="0.25">
      <c r="A921">
        <v>920</v>
      </c>
      <c r="D921">
        <v>128.28398900000002</v>
      </c>
      <c r="E921">
        <v>5.4911079999999997</v>
      </c>
    </row>
    <row r="922" spans="1:9" x14ac:dyDescent="0.25">
      <c r="A922">
        <v>921</v>
      </c>
      <c r="D922">
        <v>128.25643600000001</v>
      </c>
      <c r="E922">
        <v>5.5048060000000003</v>
      </c>
    </row>
    <row r="923" spans="1:9" x14ac:dyDescent="0.25">
      <c r="A923">
        <v>922</v>
      </c>
      <c r="D923">
        <v>128.24810500000001</v>
      </c>
      <c r="E923">
        <v>5.5269919999999999</v>
      </c>
    </row>
    <row r="924" spans="1:9" x14ac:dyDescent="0.25">
      <c r="A924">
        <v>923</v>
      </c>
      <c r="D924">
        <v>128.28773899999999</v>
      </c>
      <c r="E924">
        <v>5.475536</v>
      </c>
      <c r="F924">
        <v>125.57919000000001</v>
      </c>
      <c r="G924">
        <v>7.9942539999999997</v>
      </c>
    </row>
    <row r="925" spans="1:9" x14ac:dyDescent="0.25">
      <c r="A925">
        <v>924</v>
      </c>
      <c r="D925">
        <v>128.32799600000001</v>
      </c>
      <c r="E925">
        <v>5.576416</v>
      </c>
      <c r="F925">
        <v>125.61752000000001</v>
      </c>
      <c r="G925">
        <v>7.9822749999999996</v>
      </c>
    </row>
    <row r="926" spans="1:9" x14ac:dyDescent="0.25">
      <c r="A926">
        <v>925</v>
      </c>
      <c r="F926">
        <v>125.659649</v>
      </c>
      <c r="G926">
        <v>7.976807</v>
      </c>
      <c r="H926">
        <v>127.97739100000001</v>
      </c>
      <c r="I926">
        <v>4.5416809999999996</v>
      </c>
    </row>
    <row r="927" spans="1:9" x14ac:dyDescent="0.25">
      <c r="A927">
        <v>926</v>
      </c>
      <c r="F927">
        <v>125.679963</v>
      </c>
      <c r="G927">
        <v>7.9827440000000003</v>
      </c>
      <c r="H927">
        <v>128.024991</v>
      </c>
      <c r="I927">
        <v>4.5695959999999998</v>
      </c>
    </row>
    <row r="928" spans="1:9" x14ac:dyDescent="0.25">
      <c r="A928">
        <v>927</v>
      </c>
      <c r="F928">
        <v>125.65277900000001</v>
      </c>
      <c r="G928">
        <v>8.0113880000000002</v>
      </c>
      <c r="H928">
        <v>127.99369100000001</v>
      </c>
      <c r="I928">
        <v>4.5627209999999998</v>
      </c>
    </row>
    <row r="929" spans="1:9" x14ac:dyDescent="0.25">
      <c r="A929">
        <v>928</v>
      </c>
      <c r="F929">
        <v>125.665539</v>
      </c>
      <c r="G929">
        <v>7.9883689999999996</v>
      </c>
      <c r="H929">
        <v>127.988747</v>
      </c>
      <c r="I929">
        <v>4.5662630000000002</v>
      </c>
    </row>
    <row r="930" spans="1:9" x14ac:dyDescent="0.25">
      <c r="A930">
        <v>929</v>
      </c>
      <c r="F930">
        <v>125.628243</v>
      </c>
      <c r="G930">
        <v>7.9556100000000001</v>
      </c>
      <c r="H930">
        <v>127.978173</v>
      </c>
      <c r="I930">
        <v>4.5767829999999998</v>
      </c>
    </row>
    <row r="931" spans="1:9" x14ac:dyDescent="0.25">
      <c r="A931">
        <v>930</v>
      </c>
      <c r="B931">
        <v>150.210713</v>
      </c>
      <c r="C931">
        <v>9.1795340000000003</v>
      </c>
      <c r="F931">
        <v>125.63163400000001</v>
      </c>
      <c r="G931">
        <v>7.9388399999999999</v>
      </c>
      <c r="H931">
        <v>127.980153</v>
      </c>
      <c r="I931">
        <v>4.5525140000000004</v>
      </c>
    </row>
    <row r="932" spans="1:9" x14ac:dyDescent="0.25">
      <c r="A932">
        <v>931</v>
      </c>
      <c r="B932">
        <v>150.189437</v>
      </c>
      <c r="C932">
        <v>9.1932559999999999</v>
      </c>
      <c r="F932">
        <v>125.60809</v>
      </c>
      <c r="G932">
        <v>7.9906600000000001</v>
      </c>
      <c r="H932">
        <v>127.994889</v>
      </c>
      <c r="I932">
        <v>4.5104329999999999</v>
      </c>
    </row>
    <row r="933" spans="1:9" x14ac:dyDescent="0.25">
      <c r="A933">
        <v>932</v>
      </c>
      <c r="B933">
        <v>150.19406500000002</v>
      </c>
      <c r="C933">
        <v>9.1662370000000006</v>
      </c>
      <c r="H933">
        <v>127.98515</v>
      </c>
      <c r="I933">
        <v>4.5408999999999997</v>
      </c>
    </row>
    <row r="934" spans="1:9" x14ac:dyDescent="0.25">
      <c r="A934">
        <v>933</v>
      </c>
      <c r="B934">
        <v>150.176726</v>
      </c>
      <c r="C934">
        <v>9.1694289999999992</v>
      </c>
      <c r="H934">
        <v>128.01478600000002</v>
      </c>
      <c r="I934">
        <v>4.4963189999999997</v>
      </c>
    </row>
    <row r="935" spans="1:9" x14ac:dyDescent="0.25">
      <c r="A935">
        <v>934</v>
      </c>
      <c r="B935">
        <v>150.169545</v>
      </c>
      <c r="C935">
        <v>9.1755449999999996</v>
      </c>
      <c r="H935">
        <v>127.97739100000001</v>
      </c>
      <c r="I935">
        <v>4.5416809999999996</v>
      </c>
    </row>
    <row r="936" spans="1:9" x14ac:dyDescent="0.25">
      <c r="A936">
        <v>935</v>
      </c>
      <c r="B936">
        <v>150.26666699999998</v>
      </c>
      <c r="C936">
        <v>9.2065529999999995</v>
      </c>
      <c r="H936">
        <v>127.97739100000001</v>
      </c>
      <c r="I936">
        <v>4.5416809999999996</v>
      </c>
    </row>
    <row r="937" spans="1:9" x14ac:dyDescent="0.25">
      <c r="A937">
        <v>936</v>
      </c>
      <c r="B937">
        <v>150.235286</v>
      </c>
      <c r="C937">
        <v>9.1979369999999996</v>
      </c>
    </row>
    <row r="938" spans="1:9" x14ac:dyDescent="0.25">
      <c r="A938">
        <v>937</v>
      </c>
      <c r="B938">
        <v>150.24448799999999</v>
      </c>
      <c r="C938">
        <v>9.2106490000000001</v>
      </c>
      <c r="D938">
        <v>154.326438</v>
      </c>
      <c r="E938">
        <v>7.3377759999999999</v>
      </c>
    </row>
    <row r="939" spans="1:9" x14ac:dyDescent="0.25">
      <c r="A939">
        <v>938</v>
      </c>
      <c r="B939">
        <v>150.21874500000001</v>
      </c>
      <c r="C939">
        <v>9.1275150000000007</v>
      </c>
      <c r="D939">
        <v>154.35037299999999</v>
      </c>
      <c r="E939">
        <v>7.3651150000000003</v>
      </c>
    </row>
    <row r="940" spans="1:9" x14ac:dyDescent="0.25">
      <c r="A940">
        <v>939</v>
      </c>
      <c r="B940">
        <v>150.220979</v>
      </c>
      <c r="C940">
        <v>9.2049050000000001</v>
      </c>
      <c r="D940">
        <v>154.31713000000002</v>
      </c>
      <c r="E940">
        <v>7.3568179999999996</v>
      </c>
    </row>
    <row r="941" spans="1:9" x14ac:dyDescent="0.25">
      <c r="A941">
        <v>940</v>
      </c>
      <c r="B941">
        <v>150.220979</v>
      </c>
      <c r="C941">
        <v>9.2049050000000001</v>
      </c>
      <c r="D941">
        <v>154.31096000000002</v>
      </c>
      <c r="E941">
        <v>7.3716039999999996</v>
      </c>
    </row>
    <row r="942" spans="1:9" x14ac:dyDescent="0.25">
      <c r="A942">
        <v>941</v>
      </c>
      <c r="D942">
        <v>154.30026900000001</v>
      </c>
      <c r="E942">
        <v>7.3555950000000001</v>
      </c>
    </row>
    <row r="943" spans="1:9" x14ac:dyDescent="0.25">
      <c r="A943">
        <v>942</v>
      </c>
      <c r="D943">
        <v>154.284738</v>
      </c>
      <c r="E943">
        <v>7.3680940000000001</v>
      </c>
    </row>
    <row r="944" spans="1:9" x14ac:dyDescent="0.25">
      <c r="A944">
        <v>943</v>
      </c>
      <c r="D944">
        <v>154.32798</v>
      </c>
      <c r="E944">
        <v>7.4199529999999996</v>
      </c>
    </row>
    <row r="945" spans="1:9" x14ac:dyDescent="0.25">
      <c r="A945">
        <v>944</v>
      </c>
      <c r="D945">
        <v>154.335746</v>
      </c>
      <c r="E945">
        <v>7.4262819999999996</v>
      </c>
    </row>
    <row r="946" spans="1:9" x14ac:dyDescent="0.25">
      <c r="A946">
        <v>945</v>
      </c>
      <c r="D946">
        <v>154.31197</v>
      </c>
      <c r="E946">
        <v>7.3224580000000001</v>
      </c>
      <c r="F946">
        <v>152.249853</v>
      </c>
      <c r="G946">
        <v>9.5965319999999998</v>
      </c>
    </row>
    <row r="947" spans="1:9" x14ac:dyDescent="0.25">
      <c r="A947">
        <v>946</v>
      </c>
      <c r="D947">
        <v>154.33548000000002</v>
      </c>
      <c r="E947">
        <v>7.3085760000000004</v>
      </c>
      <c r="F947">
        <v>152.240758</v>
      </c>
      <c r="G947">
        <v>9.5988190000000007</v>
      </c>
    </row>
    <row r="948" spans="1:9" x14ac:dyDescent="0.25">
      <c r="A948">
        <v>947</v>
      </c>
      <c r="D948">
        <v>154.33292700000001</v>
      </c>
      <c r="E948">
        <v>7.3595829999999998</v>
      </c>
      <c r="F948">
        <v>152.22735399999999</v>
      </c>
      <c r="G948">
        <v>9.581213</v>
      </c>
    </row>
    <row r="949" spans="1:9" x14ac:dyDescent="0.25">
      <c r="A949">
        <v>948</v>
      </c>
      <c r="F949">
        <v>152.26549</v>
      </c>
      <c r="G949">
        <v>9.5719060000000002</v>
      </c>
    </row>
    <row r="950" spans="1:9" x14ac:dyDescent="0.25">
      <c r="A950">
        <v>949</v>
      </c>
      <c r="F950">
        <v>152.24182200000001</v>
      </c>
      <c r="G950">
        <v>9.5941379999999992</v>
      </c>
      <c r="H950">
        <v>154.278728</v>
      </c>
      <c r="I950">
        <v>6.5371829999999997</v>
      </c>
    </row>
    <row r="951" spans="1:9" x14ac:dyDescent="0.25">
      <c r="A951">
        <v>950</v>
      </c>
      <c r="F951">
        <v>152.24756600000001</v>
      </c>
      <c r="G951">
        <v>9.546481</v>
      </c>
      <c r="H951">
        <v>154.26915400000001</v>
      </c>
      <c r="I951">
        <v>6.6598360000000003</v>
      </c>
    </row>
    <row r="952" spans="1:9" x14ac:dyDescent="0.25">
      <c r="A952">
        <v>951</v>
      </c>
      <c r="F952">
        <v>152.201718</v>
      </c>
      <c r="G952">
        <v>9.5349930000000001</v>
      </c>
      <c r="H952">
        <v>154.26378199999999</v>
      </c>
      <c r="I952">
        <v>6.6134550000000001</v>
      </c>
    </row>
    <row r="953" spans="1:9" x14ac:dyDescent="0.25">
      <c r="A953">
        <v>952</v>
      </c>
      <c r="F953">
        <v>152.06651199999999</v>
      </c>
      <c r="G953">
        <v>9.4903680000000001</v>
      </c>
      <c r="H953">
        <v>154.27011100000001</v>
      </c>
      <c r="I953">
        <v>6.6003179999999997</v>
      </c>
    </row>
    <row r="954" spans="1:9" x14ac:dyDescent="0.25">
      <c r="A954">
        <v>953</v>
      </c>
      <c r="B954">
        <v>164.853714</v>
      </c>
      <c r="C954">
        <v>9.2724539999999998</v>
      </c>
      <c r="F954">
        <v>152.249853</v>
      </c>
      <c r="G954">
        <v>9.5965319999999998</v>
      </c>
      <c r="H954">
        <v>154.22873000000001</v>
      </c>
      <c r="I954">
        <v>6.5757989999999999</v>
      </c>
    </row>
    <row r="955" spans="1:9" x14ac:dyDescent="0.25">
      <c r="A955">
        <v>954</v>
      </c>
      <c r="B955">
        <v>164.79488800000001</v>
      </c>
      <c r="C955">
        <v>9.2850070000000002</v>
      </c>
      <c r="F955">
        <v>152.249853</v>
      </c>
      <c r="G955">
        <v>9.5965319999999998</v>
      </c>
      <c r="H955">
        <v>154.22277400000002</v>
      </c>
      <c r="I955">
        <v>6.57883</v>
      </c>
    </row>
    <row r="956" spans="1:9" x14ac:dyDescent="0.25">
      <c r="A956">
        <v>955</v>
      </c>
      <c r="B956">
        <v>164.800633</v>
      </c>
      <c r="C956">
        <v>9.2821350000000002</v>
      </c>
      <c r="F956">
        <v>152.249853</v>
      </c>
      <c r="G956">
        <v>9.5965319999999998</v>
      </c>
      <c r="H956">
        <v>154.21559300000001</v>
      </c>
      <c r="I956">
        <v>6.5803190000000003</v>
      </c>
    </row>
    <row r="957" spans="1:9" x14ac:dyDescent="0.25">
      <c r="A957">
        <v>956</v>
      </c>
      <c r="B957">
        <v>164.78680400000002</v>
      </c>
      <c r="C957">
        <v>9.2944750000000003</v>
      </c>
      <c r="H957">
        <v>154.156713</v>
      </c>
      <c r="I957">
        <v>6.5404809999999998</v>
      </c>
    </row>
    <row r="958" spans="1:9" x14ac:dyDescent="0.25">
      <c r="A958">
        <v>957</v>
      </c>
      <c r="B958">
        <v>164.821482</v>
      </c>
      <c r="C958">
        <v>9.2778259999999992</v>
      </c>
      <c r="H958">
        <v>154.15724499999999</v>
      </c>
      <c r="I958">
        <v>6.5476080000000003</v>
      </c>
    </row>
    <row r="959" spans="1:9" x14ac:dyDescent="0.25">
      <c r="A959">
        <v>958</v>
      </c>
      <c r="B959">
        <v>164.80361199999999</v>
      </c>
      <c r="C959">
        <v>9.2932509999999997</v>
      </c>
      <c r="H959">
        <v>154.278728</v>
      </c>
      <c r="I959">
        <v>6.5371829999999997</v>
      </c>
    </row>
    <row r="960" spans="1:9" x14ac:dyDescent="0.25">
      <c r="A960">
        <v>959</v>
      </c>
      <c r="B960">
        <v>164.81015200000002</v>
      </c>
      <c r="C960">
        <v>9.3052720000000004</v>
      </c>
      <c r="H960">
        <v>154.278728</v>
      </c>
      <c r="I960">
        <v>6.5371829999999997</v>
      </c>
    </row>
    <row r="961" spans="1:9" x14ac:dyDescent="0.25">
      <c r="A961">
        <v>960</v>
      </c>
      <c r="B961">
        <v>164.833504</v>
      </c>
      <c r="C961">
        <v>9.3024000000000004</v>
      </c>
      <c r="H961">
        <v>154.278728</v>
      </c>
      <c r="I961">
        <v>6.5371829999999997</v>
      </c>
    </row>
    <row r="962" spans="1:9" x14ac:dyDescent="0.25">
      <c r="A962">
        <v>961</v>
      </c>
      <c r="B962">
        <v>164.799622</v>
      </c>
      <c r="C962">
        <v>9.3080379999999998</v>
      </c>
    </row>
    <row r="963" spans="1:9" x14ac:dyDescent="0.25">
      <c r="A963">
        <v>962</v>
      </c>
      <c r="B963">
        <v>164.79531300000002</v>
      </c>
      <c r="C963">
        <v>9.30091</v>
      </c>
    </row>
    <row r="964" spans="1:9" x14ac:dyDescent="0.25">
      <c r="A964">
        <v>963</v>
      </c>
      <c r="B964">
        <v>164.795208</v>
      </c>
      <c r="C964">
        <v>9.2889959999999991</v>
      </c>
      <c r="D964">
        <v>171.83231000000001</v>
      </c>
      <c r="E964">
        <v>7.5583489999999998</v>
      </c>
    </row>
    <row r="965" spans="1:9" x14ac:dyDescent="0.25">
      <c r="A965">
        <v>964</v>
      </c>
      <c r="B965">
        <v>164.786272</v>
      </c>
      <c r="C965">
        <v>9.2372969999999999</v>
      </c>
      <c r="D965">
        <v>171.869169</v>
      </c>
      <c r="E965">
        <v>7.5675509999999999</v>
      </c>
    </row>
    <row r="966" spans="1:9" x14ac:dyDescent="0.25">
      <c r="A966">
        <v>965</v>
      </c>
      <c r="B966">
        <v>164.81770499999999</v>
      </c>
      <c r="C966">
        <v>9.3224520000000002</v>
      </c>
      <c r="D966">
        <v>171.85183000000001</v>
      </c>
      <c r="E966">
        <v>7.57287</v>
      </c>
    </row>
    <row r="967" spans="1:9" x14ac:dyDescent="0.25">
      <c r="A967">
        <v>966</v>
      </c>
      <c r="D967">
        <v>171.89890100000002</v>
      </c>
      <c r="E967">
        <v>7.5838270000000003</v>
      </c>
    </row>
    <row r="968" spans="1:9" x14ac:dyDescent="0.25">
      <c r="A968">
        <v>967</v>
      </c>
      <c r="D968">
        <v>171.91427300000001</v>
      </c>
      <c r="E968">
        <v>7.5713809999999997</v>
      </c>
    </row>
    <row r="969" spans="1:9" x14ac:dyDescent="0.25">
      <c r="A969">
        <v>968</v>
      </c>
      <c r="D969">
        <v>171.92937900000001</v>
      </c>
      <c r="E969">
        <v>7.5776029999999999</v>
      </c>
    </row>
    <row r="970" spans="1:9" x14ac:dyDescent="0.25">
      <c r="A970">
        <v>969</v>
      </c>
      <c r="D970">
        <v>171.91257100000001</v>
      </c>
      <c r="E970">
        <v>7.5932940000000002</v>
      </c>
      <c r="F970">
        <v>166.56048000000001</v>
      </c>
      <c r="G970">
        <v>10.238569999999999</v>
      </c>
    </row>
    <row r="971" spans="1:9" x14ac:dyDescent="0.25">
      <c r="A971">
        <v>970</v>
      </c>
      <c r="D971">
        <v>171.92140000000001</v>
      </c>
      <c r="E971">
        <v>7.5749440000000003</v>
      </c>
      <c r="F971">
        <v>166.57920300000001</v>
      </c>
      <c r="G971">
        <v>10.18671</v>
      </c>
    </row>
    <row r="972" spans="1:9" x14ac:dyDescent="0.25">
      <c r="A972">
        <v>971</v>
      </c>
      <c r="D972">
        <v>171.94480300000001</v>
      </c>
      <c r="E972">
        <v>7.5655830000000002</v>
      </c>
      <c r="F972">
        <v>166.573353</v>
      </c>
      <c r="G972">
        <v>10.195008</v>
      </c>
    </row>
    <row r="973" spans="1:9" x14ac:dyDescent="0.25">
      <c r="A973">
        <v>972</v>
      </c>
      <c r="D973">
        <v>171.957674</v>
      </c>
      <c r="E973">
        <v>7.5581360000000002</v>
      </c>
      <c r="F973">
        <v>166.58643599999999</v>
      </c>
      <c r="G973">
        <v>10.206497000000001</v>
      </c>
    </row>
    <row r="974" spans="1:9" x14ac:dyDescent="0.25">
      <c r="A974">
        <v>973</v>
      </c>
      <c r="D974">
        <v>171.94331399999999</v>
      </c>
      <c r="E974">
        <v>7.488353</v>
      </c>
      <c r="F974">
        <v>166.580851</v>
      </c>
      <c r="G974">
        <v>10.202560999999999</v>
      </c>
    </row>
    <row r="975" spans="1:9" x14ac:dyDescent="0.25">
      <c r="A975">
        <v>974</v>
      </c>
      <c r="D975">
        <v>171.83231000000001</v>
      </c>
      <c r="E975">
        <v>7.5583489999999998</v>
      </c>
      <c r="F975">
        <v>166.567395</v>
      </c>
      <c r="G975">
        <v>10.178573</v>
      </c>
      <c r="H975">
        <v>170.25989700000002</v>
      </c>
      <c r="I975">
        <v>6.7358960000000003</v>
      </c>
    </row>
    <row r="976" spans="1:9" x14ac:dyDescent="0.25">
      <c r="A976">
        <v>975</v>
      </c>
      <c r="F976">
        <v>166.588829</v>
      </c>
      <c r="G976">
        <v>10.165595</v>
      </c>
      <c r="H976">
        <v>170.32681100000002</v>
      </c>
      <c r="I976">
        <v>6.715897</v>
      </c>
    </row>
    <row r="977" spans="1:9" x14ac:dyDescent="0.25">
      <c r="A977">
        <v>976</v>
      </c>
      <c r="F977">
        <v>166.57367199999999</v>
      </c>
      <c r="G977">
        <v>10.184583999999999</v>
      </c>
      <c r="H977">
        <v>170.25862100000001</v>
      </c>
      <c r="I977">
        <v>6.7140880000000003</v>
      </c>
    </row>
    <row r="978" spans="1:9" x14ac:dyDescent="0.25">
      <c r="A978">
        <v>977</v>
      </c>
      <c r="F978">
        <v>166.52069499999999</v>
      </c>
      <c r="G978">
        <v>10.170275999999999</v>
      </c>
      <c r="H978">
        <v>170.25739900000002</v>
      </c>
      <c r="I978">
        <v>6.7124389999999998</v>
      </c>
    </row>
    <row r="979" spans="1:9" x14ac:dyDescent="0.25">
      <c r="A979">
        <v>978</v>
      </c>
      <c r="F979">
        <v>166.56760800000001</v>
      </c>
      <c r="G979">
        <v>10.162509999999999</v>
      </c>
      <c r="H979">
        <v>170.24984599999999</v>
      </c>
      <c r="I979">
        <v>6.7403630000000003</v>
      </c>
    </row>
    <row r="980" spans="1:9" x14ac:dyDescent="0.25">
      <c r="A980">
        <v>979</v>
      </c>
      <c r="F980">
        <v>166.575852</v>
      </c>
      <c r="G980">
        <v>10.250059</v>
      </c>
      <c r="H980">
        <v>170.21750700000001</v>
      </c>
      <c r="I980">
        <v>6.7225450000000002</v>
      </c>
    </row>
    <row r="981" spans="1:9" x14ac:dyDescent="0.25">
      <c r="A981">
        <v>980</v>
      </c>
      <c r="F981">
        <v>166.575852</v>
      </c>
      <c r="G981">
        <v>10.250059</v>
      </c>
      <c r="H981">
        <v>170.21373199999999</v>
      </c>
      <c r="I981">
        <v>6.7337150000000001</v>
      </c>
    </row>
    <row r="982" spans="1:9" x14ac:dyDescent="0.25">
      <c r="A982">
        <v>981</v>
      </c>
      <c r="H982">
        <v>170.20963699999999</v>
      </c>
      <c r="I982">
        <v>6.748767</v>
      </c>
    </row>
    <row r="983" spans="1:9" x14ac:dyDescent="0.25">
      <c r="A983">
        <v>982</v>
      </c>
      <c r="B983">
        <v>186.651949</v>
      </c>
      <c r="C983">
        <v>9.2032030000000002</v>
      </c>
      <c r="H983">
        <v>170.18947800000001</v>
      </c>
      <c r="I983">
        <v>6.7596170000000004</v>
      </c>
    </row>
    <row r="984" spans="1:9" x14ac:dyDescent="0.25">
      <c r="A984">
        <v>983</v>
      </c>
      <c r="B984">
        <v>186.721949</v>
      </c>
      <c r="C984">
        <v>9.2034149999999997</v>
      </c>
      <c r="H984">
        <v>170.25989700000002</v>
      </c>
      <c r="I984">
        <v>6.7358960000000003</v>
      </c>
    </row>
    <row r="985" spans="1:9" x14ac:dyDescent="0.25">
      <c r="A985">
        <v>984</v>
      </c>
      <c r="B985">
        <v>186.70577800000001</v>
      </c>
      <c r="C985">
        <v>9.1943730000000006</v>
      </c>
      <c r="H985">
        <v>170.25989700000002</v>
      </c>
      <c r="I985">
        <v>6.7358960000000003</v>
      </c>
    </row>
    <row r="986" spans="1:9" x14ac:dyDescent="0.25">
      <c r="A986">
        <v>985</v>
      </c>
      <c r="B986">
        <v>186.74311700000001</v>
      </c>
      <c r="C986">
        <v>9.2068200000000004</v>
      </c>
    </row>
    <row r="987" spans="1:9" x14ac:dyDescent="0.25">
      <c r="A987">
        <v>986</v>
      </c>
      <c r="B987">
        <v>186.721892</v>
      </c>
      <c r="C987">
        <v>9.2072450000000003</v>
      </c>
    </row>
    <row r="988" spans="1:9" x14ac:dyDescent="0.25">
      <c r="A988">
        <v>987</v>
      </c>
      <c r="B988">
        <v>186.72822400000001</v>
      </c>
      <c r="C988">
        <v>9.1953840000000007</v>
      </c>
    </row>
    <row r="989" spans="1:9" x14ac:dyDescent="0.25">
      <c r="A989">
        <v>988</v>
      </c>
      <c r="B989">
        <v>186.7946</v>
      </c>
      <c r="C989">
        <v>9.2115539999999996</v>
      </c>
    </row>
    <row r="990" spans="1:9" x14ac:dyDescent="0.25">
      <c r="A990">
        <v>989</v>
      </c>
      <c r="B990">
        <v>186.77045700000002</v>
      </c>
      <c r="C990">
        <v>9.1974060000000009</v>
      </c>
      <c r="D990">
        <v>193.00217700000002</v>
      </c>
      <c r="E990">
        <v>7.1849129999999999</v>
      </c>
    </row>
    <row r="991" spans="1:9" x14ac:dyDescent="0.25">
      <c r="A991">
        <v>990</v>
      </c>
      <c r="B991">
        <v>186.79939100000001</v>
      </c>
      <c r="C991">
        <v>9.2126169999999998</v>
      </c>
      <c r="D991">
        <v>192.99483700000002</v>
      </c>
      <c r="E991">
        <v>7.1840619999999999</v>
      </c>
    </row>
    <row r="992" spans="1:9" x14ac:dyDescent="0.25">
      <c r="A992">
        <v>991</v>
      </c>
      <c r="B992">
        <v>186.806837</v>
      </c>
      <c r="C992">
        <v>9.1973520000000004</v>
      </c>
      <c r="D992">
        <v>192.99121700000001</v>
      </c>
      <c r="E992">
        <v>7.1293309999999996</v>
      </c>
    </row>
    <row r="993" spans="1:9" x14ac:dyDescent="0.25">
      <c r="A993">
        <v>992</v>
      </c>
      <c r="B993">
        <v>186.61200500000001</v>
      </c>
      <c r="C993">
        <v>9.2032030000000002</v>
      </c>
      <c r="D993">
        <v>192.974253</v>
      </c>
      <c r="E993">
        <v>7.1411910000000001</v>
      </c>
    </row>
    <row r="994" spans="1:9" x14ac:dyDescent="0.25">
      <c r="A994">
        <v>993</v>
      </c>
      <c r="D994">
        <v>193.01047399999999</v>
      </c>
      <c r="E994">
        <v>7.1685309999999998</v>
      </c>
    </row>
    <row r="995" spans="1:9" x14ac:dyDescent="0.25">
      <c r="A995">
        <v>994</v>
      </c>
      <c r="D995">
        <v>193.01350600000001</v>
      </c>
      <c r="E995">
        <v>7.1644880000000004</v>
      </c>
    </row>
    <row r="996" spans="1:9" x14ac:dyDescent="0.25">
      <c r="A996">
        <v>995</v>
      </c>
      <c r="D996">
        <v>192.99983800000001</v>
      </c>
      <c r="E996">
        <v>7.134118</v>
      </c>
    </row>
    <row r="997" spans="1:9" x14ac:dyDescent="0.25">
      <c r="A997">
        <v>996</v>
      </c>
      <c r="D997">
        <v>193.00553000000002</v>
      </c>
      <c r="E997">
        <v>7.1373620000000004</v>
      </c>
      <c r="F997">
        <v>189.112505</v>
      </c>
      <c r="G997">
        <v>10.034539000000001</v>
      </c>
    </row>
    <row r="998" spans="1:9" x14ac:dyDescent="0.25">
      <c r="A998">
        <v>997</v>
      </c>
      <c r="D998">
        <v>193.03584499999999</v>
      </c>
      <c r="E998">
        <v>7.1135339999999996</v>
      </c>
      <c r="F998">
        <v>189.13186100000001</v>
      </c>
      <c r="G998">
        <v>10.015923000000001</v>
      </c>
    </row>
    <row r="999" spans="1:9" x14ac:dyDescent="0.25">
      <c r="A999">
        <v>998</v>
      </c>
      <c r="D999">
        <v>192.96489200000002</v>
      </c>
      <c r="E999">
        <v>7.128692</v>
      </c>
      <c r="F999">
        <v>189.09963099999999</v>
      </c>
      <c r="G999">
        <v>10.016242</v>
      </c>
    </row>
    <row r="1000" spans="1:9" x14ac:dyDescent="0.25">
      <c r="A1000">
        <v>999</v>
      </c>
      <c r="F1000">
        <v>189.08346399999999</v>
      </c>
      <c r="G1000">
        <v>10.009168000000001</v>
      </c>
      <c r="H1000">
        <v>191.83719100000002</v>
      </c>
      <c r="I1000">
        <v>6.2829420000000002</v>
      </c>
    </row>
    <row r="1001" spans="1:9" x14ac:dyDescent="0.25">
      <c r="A1001">
        <v>1000</v>
      </c>
      <c r="F1001">
        <v>189.08931200000001</v>
      </c>
      <c r="G1001">
        <v>9.9930520000000005</v>
      </c>
      <c r="H1001">
        <v>191.85798500000001</v>
      </c>
      <c r="I1001">
        <v>6.2543800000000003</v>
      </c>
    </row>
    <row r="1002" spans="1:9" x14ac:dyDescent="0.25">
      <c r="A1002">
        <v>1001</v>
      </c>
      <c r="F1002">
        <v>189.09825000000001</v>
      </c>
      <c r="G1002">
        <v>9.9902859999999993</v>
      </c>
      <c r="H1002">
        <v>191.77213900000001</v>
      </c>
      <c r="I1002">
        <v>6.3244300000000004</v>
      </c>
    </row>
    <row r="1003" spans="1:9" x14ac:dyDescent="0.25">
      <c r="A1003">
        <v>1002</v>
      </c>
      <c r="F1003">
        <v>189.120161</v>
      </c>
      <c r="G1003">
        <v>9.9873600000000007</v>
      </c>
      <c r="H1003">
        <v>191.78634099999999</v>
      </c>
      <c r="I1003">
        <v>6.3067169999999999</v>
      </c>
    </row>
    <row r="1004" spans="1:9" x14ac:dyDescent="0.25">
      <c r="A1004">
        <v>1003</v>
      </c>
      <c r="F1004">
        <v>189.125269</v>
      </c>
      <c r="G1004">
        <v>9.9576279999999997</v>
      </c>
      <c r="H1004">
        <v>191.813895</v>
      </c>
      <c r="I1004">
        <v>6.2686349999999997</v>
      </c>
    </row>
    <row r="1005" spans="1:9" x14ac:dyDescent="0.25">
      <c r="A1005">
        <v>1004</v>
      </c>
      <c r="F1005">
        <v>189.110747</v>
      </c>
      <c r="G1005">
        <v>9.9257690000000007</v>
      </c>
      <c r="H1005">
        <v>191.82841300000001</v>
      </c>
      <c r="I1005">
        <v>6.2469340000000004</v>
      </c>
    </row>
    <row r="1006" spans="1:9" x14ac:dyDescent="0.25">
      <c r="A1006">
        <v>1005</v>
      </c>
      <c r="F1006">
        <v>189.13457700000001</v>
      </c>
      <c r="G1006">
        <v>10.015018</v>
      </c>
      <c r="H1006">
        <v>191.84266500000001</v>
      </c>
      <c r="I1006">
        <v>6.2761870000000002</v>
      </c>
    </row>
    <row r="1007" spans="1:9" x14ac:dyDescent="0.25">
      <c r="A1007">
        <v>1006</v>
      </c>
      <c r="B1007">
        <v>207.93936400000001</v>
      </c>
      <c r="C1007">
        <v>8.8583289999999995</v>
      </c>
      <c r="F1007">
        <v>189.13457700000001</v>
      </c>
      <c r="G1007">
        <v>10.015018</v>
      </c>
      <c r="H1007">
        <v>191.86112400000002</v>
      </c>
      <c r="I1007">
        <v>6.2616139999999998</v>
      </c>
    </row>
    <row r="1008" spans="1:9" x14ac:dyDescent="0.25">
      <c r="A1008">
        <v>1007</v>
      </c>
      <c r="B1008">
        <v>207.97435999999999</v>
      </c>
      <c r="C1008">
        <v>8.8041300000000007</v>
      </c>
      <c r="H1008">
        <v>191.86633499999999</v>
      </c>
      <c r="I1008">
        <v>6.2850700000000002</v>
      </c>
    </row>
    <row r="1009" spans="1:9" x14ac:dyDescent="0.25">
      <c r="A1009">
        <v>1008</v>
      </c>
      <c r="B1009">
        <v>207.98478499999999</v>
      </c>
      <c r="C1009">
        <v>8.8303519999999995</v>
      </c>
      <c r="H1009">
        <v>191.83719100000002</v>
      </c>
      <c r="I1009">
        <v>6.2829420000000002</v>
      </c>
    </row>
    <row r="1010" spans="1:9" x14ac:dyDescent="0.25">
      <c r="A1010">
        <v>1009</v>
      </c>
      <c r="B1010">
        <v>207.939898</v>
      </c>
      <c r="C1010">
        <v>8.8399260000000002</v>
      </c>
    </row>
    <row r="1011" spans="1:9" x14ac:dyDescent="0.25">
      <c r="A1011">
        <v>1010</v>
      </c>
      <c r="B1011">
        <v>207.96197000000001</v>
      </c>
      <c r="C1011">
        <v>8.8415210000000002</v>
      </c>
    </row>
    <row r="1012" spans="1:9" x14ac:dyDescent="0.25">
      <c r="A1012">
        <v>1011</v>
      </c>
      <c r="B1012">
        <v>207.97595799999999</v>
      </c>
      <c r="C1012">
        <v>8.8612540000000006</v>
      </c>
    </row>
    <row r="1013" spans="1:9" x14ac:dyDescent="0.25">
      <c r="A1013">
        <v>1012</v>
      </c>
      <c r="B1013">
        <v>207.95595800000001</v>
      </c>
      <c r="C1013">
        <v>8.8429570000000002</v>
      </c>
      <c r="D1013">
        <v>213.99160499999999</v>
      </c>
      <c r="E1013">
        <v>6.4356960000000001</v>
      </c>
    </row>
    <row r="1014" spans="1:9" x14ac:dyDescent="0.25">
      <c r="A1014">
        <v>1013</v>
      </c>
      <c r="B1014">
        <v>207.99196800000001</v>
      </c>
      <c r="C1014">
        <v>8.8422660000000004</v>
      </c>
      <c r="D1014">
        <v>214.040076</v>
      </c>
      <c r="E1014">
        <v>6.5041659999999997</v>
      </c>
    </row>
    <row r="1015" spans="1:9" x14ac:dyDescent="0.25">
      <c r="A1015">
        <v>1014</v>
      </c>
      <c r="B1015">
        <v>208.03106100000002</v>
      </c>
      <c r="C1015">
        <v>8.8417340000000006</v>
      </c>
      <c r="D1015">
        <v>214.06707499999999</v>
      </c>
      <c r="E1015">
        <v>6.490272</v>
      </c>
    </row>
    <row r="1016" spans="1:9" x14ac:dyDescent="0.25">
      <c r="A1016">
        <v>1015</v>
      </c>
      <c r="B1016">
        <v>208.02079600000002</v>
      </c>
      <c r="C1016">
        <v>8.8512540000000008</v>
      </c>
      <c r="D1016">
        <v>214.059023</v>
      </c>
      <c r="E1016">
        <v>6.5012189999999999</v>
      </c>
    </row>
    <row r="1017" spans="1:9" x14ac:dyDescent="0.25">
      <c r="A1017">
        <v>1016</v>
      </c>
      <c r="B1017">
        <v>207.93936400000001</v>
      </c>
      <c r="C1017">
        <v>8.8583289999999995</v>
      </c>
      <c r="D1017">
        <v>214.01013</v>
      </c>
      <c r="E1017">
        <v>6.4887990000000002</v>
      </c>
    </row>
    <row r="1018" spans="1:9" x14ac:dyDescent="0.25">
      <c r="A1018">
        <v>1017</v>
      </c>
      <c r="D1018">
        <v>214.00486799999999</v>
      </c>
      <c r="E1018">
        <v>6.4694839999999996</v>
      </c>
    </row>
    <row r="1019" spans="1:9" x14ac:dyDescent="0.25">
      <c r="A1019">
        <v>1018</v>
      </c>
      <c r="D1019">
        <v>214.06870599999999</v>
      </c>
      <c r="E1019">
        <v>6.4594839999999998</v>
      </c>
    </row>
    <row r="1020" spans="1:9" x14ac:dyDescent="0.25">
      <c r="A1020">
        <v>1019</v>
      </c>
      <c r="D1020">
        <v>214.124966</v>
      </c>
      <c r="E1020">
        <v>6.4672729999999996</v>
      </c>
    </row>
    <row r="1021" spans="1:9" x14ac:dyDescent="0.25">
      <c r="A1021">
        <v>1020</v>
      </c>
      <c r="D1021">
        <v>214.116388</v>
      </c>
      <c r="E1021">
        <v>6.448537</v>
      </c>
      <c r="F1021">
        <v>210.47688099999999</v>
      </c>
      <c r="G1021">
        <v>9.508877</v>
      </c>
    </row>
    <row r="1022" spans="1:9" x14ac:dyDescent="0.25">
      <c r="A1022">
        <v>1021</v>
      </c>
      <c r="D1022">
        <v>214.01812999999999</v>
      </c>
      <c r="E1022">
        <v>6.423381</v>
      </c>
      <c r="F1022">
        <v>210.526186</v>
      </c>
      <c r="G1022">
        <v>9.4760069999999992</v>
      </c>
    </row>
    <row r="1023" spans="1:9" x14ac:dyDescent="0.25">
      <c r="A1023">
        <v>1022</v>
      </c>
      <c r="D1023">
        <v>212.897063</v>
      </c>
      <c r="E1023">
        <v>6.8464210000000003</v>
      </c>
      <c r="F1023">
        <v>210.58022500000001</v>
      </c>
      <c r="G1023">
        <v>9.4769109999999994</v>
      </c>
      <c r="H1023">
        <v>212.25879500000002</v>
      </c>
      <c r="I1023">
        <v>6.0988040000000003</v>
      </c>
    </row>
    <row r="1024" spans="1:9" x14ac:dyDescent="0.25">
      <c r="A1024">
        <v>1023</v>
      </c>
      <c r="F1024">
        <v>210.643362</v>
      </c>
      <c r="G1024">
        <v>9.4547310000000007</v>
      </c>
      <c r="H1024">
        <v>213.47752800000001</v>
      </c>
      <c r="I1024">
        <v>5.8018890000000001</v>
      </c>
    </row>
    <row r="1025" spans="1:9" x14ac:dyDescent="0.25">
      <c r="A1025">
        <v>1024</v>
      </c>
      <c r="F1025">
        <v>210.60591700000001</v>
      </c>
      <c r="G1025">
        <v>9.4840370000000007</v>
      </c>
      <c r="H1025">
        <v>213.42884699999999</v>
      </c>
      <c r="I1025">
        <v>5.7894160000000001</v>
      </c>
    </row>
    <row r="1026" spans="1:9" x14ac:dyDescent="0.25">
      <c r="A1026">
        <v>1025</v>
      </c>
      <c r="F1026">
        <v>210.59533500000001</v>
      </c>
      <c r="G1026">
        <v>9.4981860000000005</v>
      </c>
      <c r="H1026">
        <v>213.41095300000001</v>
      </c>
      <c r="I1026">
        <v>5.7716799999999999</v>
      </c>
    </row>
    <row r="1027" spans="1:9" x14ac:dyDescent="0.25">
      <c r="A1027">
        <v>1026</v>
      </c>
      <c r="F1027">
        <v>210.591925</v>
      </c>
      <c r="G1027">
        <v>9.5134519999999991</v>
      </c>
      <c r="H1027">
        <v>213.384534</v>
      </c>
      <c r="I1027">
        <v>5.7545229999999998</v>
      </c>
    </row>
    <row r="1028" spans="1:9" x14ac:dyDescent="0.25">
      <c r="A1028">
        <v>1027</v>
      </c>
      <c r="F1028">
        <v>210.59570500000001</v>
      </c>
      <c r="G1028">
        <v>9.4968029999999999</v>
      </c>
      <c r="H1028">
        <v>213.381744</v>
      </c>
      <c r="I1028">
        <v>5.760891</v>
      </c>
    </row>
    <row r="1029" spans="1:9" x14ac:dyDescent="0.25">
      <c r="A1029">
        <v>1028</v>
      </c>
      <c r="F1029">
        <v>210.622195</v>
      </c>
      <c r="G1029">
        <v>9.4972290000000008</v>
      </c>
      <c r="H1029">
        <v>213.43268900000001</v>
      </c>
      <c r="I1029">
        <v>5.7577340000000001</v>
      </c>
    </row>
    <row r="1030" spans="1:9" x14ac:dyDescent="0.25">
      <c r="A1030">
        <v>1029</v>
      </c>
      <c r="B1030">
        <v>225.57364699999999</v>
      </c>
      <c r="C1030">
        <v>8.4504269999999995</v>
      </c>
      <c r="F1030">
        <v>210.47688099999999</v>
      </c>
      <c r="G1030">
        <v>9.508877</v>
      </c>
      <c r="H1030">
        <v>213.36432400000001</v>
      </c>
      <c r="I1030">
        <v>5.791258</v>
      </c>
    </row>
    <row r="1031" spans="1:9" x14ac:dyDescent="0.25">
      <c r="A1031">
        <v>1030</v>
      </c>
      <c r="B1031">
        <v>225.58190999999999</v>
      </c>
      <c r="C1031">
        <v>8.4473210000000005</v>
      </c>
      <c r="F1031">
        <v>210.47688099999999</v>
      </c>
      <c r="G1031">
        <v>9.508877</v>
      </c>
      <c r="H1031">
        <v>213.37863899999999</v>
      </c>
      <c r="I1031">
        <v>5.7824169999999997</v>
      </c>
    </row>
    <row r="1032" spans="1:9" x14ac:dyDescent="0.25">
      <c r="A1032">
        <v>1031</v>
      </c>
      <c r="B1032">
        <v>225.60522499999999</v>
      </c>
      <c r="C1032">
        <v>8.4582680000000003</v>
      </c>
      <c r="F1032">
        <v>210.47688099999999</v>
      </c>
      <c r="G1032">
        <v>9.508877</v>
      </c>
      <c r="H1032">
        <v>213.38342800000001</v>
      </c>
      <c r="I1032">
        <v>5.7894160000000001</v>
      </c>
    </row>
    <row r="1033" spans="1:9" x14ac:dyDescent="0.25">
      <c r="A1033">
        <v>1032</v>
      </c>
      <c r="B1033">
        <v>225.594435</v>
      </c>
      <c r="C1033">
        <v>8.4595839999999995</v>
      </c>
      <c r="H1033">
        <v>213.38863900000001</v>
      </c>
      <c r="I1033">
        <v>5.900989</v>
      </c>
    </row>
    <row r="1034" spans="1:9" x14ac:dyDescent="0.25">
      <c r="A1034">
        <v>1033</v>
      </c>
      <c r="B1034">
        <v>225.60448700000001</v>
      </c>
      <c r="C1034">
        <v>8.4628990000000002</v>
      </c>
      <c r="H1034">
        <v>213.27654000000001</v>
      </c>
      <c r="I1034">
        <v>5.9197249999999997</v>
      </c>
    </row>
    <row r="1035" spans="1:9" x14ac:dyDescent="0.25">
      <c r="A1035">
        <v>1034</v>
      </c>
      <c r="B1035">
        <v>225.59848700000001</v>
      </c>
      <c r="C1035">
        <v>8.4758990000000001</v>
      </c>
    </row>
    <row r="1036" spans="1:9" x14ac:dyDescent="0.25">
      <c r="A1036">
        <v>1035</v>
      </c>
      <c r="B1036">
        <v>225.61048700000001</v>
      </c>
      <c r="C1036">
        <v>8.4798980000000004</v>
      </c>
    </row>
    <row r="1037" spans="1:9" x14ac:dyDescent="0.25">
      <c r="A1037">
        <v>1036</v>
      </c>
      <c r="B1037">
        <v>225.625539</v>
      </c>
      <c r="C1037">
        <v>8.455584</v>
      </c>
      <c r="D1037">
        <v>230.74778000000001</v>
      </c>
      <c r="E1037">
        <v>6.1820789999999999</v>
      </c>
    </row>
    <row r="1038" spans="1:9" x14ac:dyDescent="0.25">
      <c r="A1038">
        <v>1037</v>
      </c>
      <c r="B1038">
        <v>225.62848600000001</v>
      </c>
      <c r="C1038">
        <v>8.4585840000000001</v>
      </c>
      <c r="D1038">
        <v>230.76483400000001</v>
      </c>
      <c r="E1038">
        <v>6.1790789999999998</v>
      </c>
    </row>
    <row r="1039" spans="1:9" x14ac:dyDescent="0.25">
      <c r="A1039">
        <v>1038</v>
      </c>
      <c r="B1039">
        <v>225.55222699999999</v>
      </c>
      <c r="C1039">
        <v>8.4514800000000001</v>
      </c>
      <c r="D1039">
        <v>230.76678100000001</v>
      </c>
      <c r="E1039">
        <v>6.1864999999999997</v>
      </c>
    </row>
    <row r="1040" spans="1:9" x14ac:dyDescent="0.25">
      <c r="A1040">
        <v>1039</v>
      </c>
      <c r="B1040">
        <v>225.57364699999999</v>
      </c>
      <c r="C1040">
        <v>8.4504269999999995</v>
      </c>
      <c r="D1040">
        <v>230.77167600000001</v>
      </c>
      <c r="E1040">
        <v>6.1893409999999998</v>
      </c>
    </row>
    <row r="1041" spans="1:9" x14ac:dyDescent="0.25">
      <c r="A1041">
        <v>1040</v>
      </c>
      <c r="D1041">
        <v>230.76046400000001</v>
      </c>
      <c r="E1041">
        <v>6.1826569999999998</v>
      </c>
    </row>
    <row r="1042" spans="1:9" x14ac:dyDescent="0.25">
      <c r="A1042">
        <v>1041</v>
      </c>
      <c r="D1042">
        <v>230.74151799999999</v>
      </c>
      <c r="E1042">
        <v>6.176342</v>
      </c>
    </row>
    <row r="1043" spans="1:9" x14ac:dyDescent="0.25">
      <c r="A1043">
        <v>1042</v>
      </c>
      <c r="D1043">
        <v>230.71904599999999</v>
      </c>
      <c r="E1043">
        <v>6.1366069999999997</v>
      </c>
    </row>
    <row r="1044" spans="1:9" x14ac:dyDescent="0.25">
      <c r="A1044">
        <v>1043</v>
      </c>
      <c r="D1044">
        <v>230.70057299999999</v>
      </c>
      <c r="E1044">
        <v>6.1422910000000002</v>
      </c>
    </row>
    <row r="1045" spans="1:9" x14ac:dyDescent="0.25">
      <c r="A1045">
        <v>1044</v>
      </c>
      <c r="D1045">
        <v>230.729941</v>
      </c>
      <c r="E1045">
        <v>6.1248709999999997</v>
      </c>
      <c r="F1045">
        <v>228.40470099999999</v>
      </c>
      <c r="G1045">
        <v>8.7298329999999993</v>
      </c>
    </row>
    <row r="1046" spans="1:9" x14ac:dyDescent="0.25">
      <c r="A1046">
        <v>1045</v>
      </c>
      <c r="D1046">
        <v>230.73130800000001</v>
      </c>
      <c r="E1046">
        <v>6.1370290000000001</v>
      </c>
      <c r="F1046">
        <v>228.392438</v>
      </c>
      <c r="G1046">
        <v>8.7108860000000004</v>
      </c>
    </row>
    <row r="1047" spans="1:9" x14ac:dyDescent="0.25">
      <c r="A1047">
        <v>1046</v>
      </c>
      <c r="D1047">
        <v>230.73693900000001</v>
      </c>
      <c r="E1047">
        <v>6.2052350000000001</v>
      </c>
      <c r="F1047">
        <v>228.38280800000001</v>
      </c>
      <c r="G1047">
        <v>8.7195169999999997</v>
      </c>
    </row>
    <row r="1048" spans="1:9" x14ac:dyDescent="0.25">
      <c r="A1048">
        <v>1047</v>
      </c>
      <c r="F1048">
        <v>228.44780399999999</v>
      </c>
      <c r="G1048">
        <v>8.7238860000000003</v>
      </c>
    </row>
    <row r="1049" spans="1:9" x14ac:dyDescent="0.25">
      <c r="A1049">
        <v>1048</v>
      </c>
      <c r="F1049">
        <v>228.439593</v>
      </c>
      <c r="G1049">
        <v>8.7318840000000009</v>
      </c>
      <c r="H1049">
        <v>231.17112599999999</v>
      </c>
      <c r="I1049">
        <v>4.9975129999999996</v>
      </c>
    </row>
    <row r="1050" spans="1:9" x14ac:dyDescent="0.25">
      <c r="A1050">
        <v>1049</v>
      </c>
      <c r="F1050">
        <v>228.378229</v>
      </c>
      <c r="G1050">
        <v>8.7538830000000001</v>
      </c>
      <c r="H1050">
        <v>231.157128</v>
      </c>
      <c r="I1050">
        <v>5.0434580000000002</v>
      </c>
    </row>
    <row r="1051" spans="1:9" x14ac:dyDescent="0.25">
      <c r="A1051">
        <v>1050</v>
      </c>
      <c r="F1051">
        <v>228.390702</v>
      </c>
      <c r="G1051">
        <v>8.7310429999999997</v>
      </c>
      <c r="H1051">
        <v>231.140128</v>
      </c>
      <c r="I1051">
        <v>5.0694559999999997</v>
      </c>
    </row>
    <row r="1052" spans="1:9" x14ac:dyDescent="0.25">
      <c r="A1052">
        <v>1051</v>
      </c>
      <c r="F1052">
        <v>228.40343799999999</v>
      </c>
      <c r="G1052">
        <v>8.7069910000000004</v>
      </c>
      <c r="H1052">
        <v>231.13923299999999</v>
      </c>
      <c r="I1052">
        <v>5.0531410000000001</v>
      </c>
    </row>
    <row r="1053" spans="1:9" x14ac:dyDescent="0.25">
      <c r="A1053">
        <v>1052</v>
      </c>
      <c r="B1053">
        <v>244.674746</v>
      </c>
      <c r="C1053">
        <v>7.898352</v>
      </c>
      <c r="F1053">
        <v>228.332232</v>
      </c>
      <c r="G1053">
        <v>8.6952549999999995</v>
      </c>
      <c r="H1053">
        <v>231.153389</v>
      </c>
      <c r="I1053">
        <v>5.0282479999999996</v>
      </c>
    </row>
    <row r="1054" spans="1:9" x14ac:dyDescent="0.25">
      <c r="A1054">
        <v>1053</v>
      </c>
      <c r="B1054">
        <v>244.677008</v>
      </c>
      <c r="C1054">
        <v>7.867038</v>
      </c>
      <c r="F1054">
        <v>228.32723200000001</v>
      </c>
      <c r="G1054">
        <v>8.6959389999999992</v>
      </c>
      <c r="H1054">
        <v>231.13665399999999</v>
      </c>
      <c r="I1054">
        <v>5.0377739999999998</v>
      </c>
    </row>
    <row r="1055" spans="1:9" x14ac:dyDescent="0.25">
      <c r="A1055">
        <v>1054</v>
      </c>
      <c r="B1055">
        <v>244.683798</v>
      </c>
      <c r="C1055">
        <v>7.8908259999999997</v>
      </c>
      <c r="F1055">
        <v>228.43064699999999</v>
      </c>
      <c r="G1055">
        <v>8.7060969999999998</v>
      </c>
      <c r="H1055">
        <v>231.10128800000001</v>
      </c>
      <c r="I1055">
        <v>5.070087</v>
      </c>
    </row>
    <row r="1056" spans="1:9" x14ac:dyDescent="0.25">
      <c r="A1056">
        <v>1055</v>
      </c>
      <c r="B1056">
        <v>244.70337499999999</v>
      </c>
      <c r="C1056">
        <v>7.8885630000000004</v>
      </c>
      <c r="H1056">
        <v>231.12460200000001</v>
      </c>
      <c r="I1056">
        <v>5.0556140000000003</v>
      </c>
    </row>
    <row r="1057" spans="1:9" x14ac:dyDescent="0.25">
      <c r="A1057">
        <v>1056</v>
      </c>
      <c r="B1057">
        <v>244.68122</v>
      </c>
      <c r="C1057">
        <v>7.8872999999999998</v>
      </c>
      <c r="H1057">
        <v>231.12528700000001</v>
      </c>
      <c r="I1057">
        <v>5.0645090000000001</v>
      </c>
    </row>
    <row r="1058" spans="1:9" x14ac:dyDescent="0.25">
      <c r="A1058">
        <v>1057</v>
      </c>
      <c r="B1058">
        <v>244.652064</v>
      </c>
      <c r="C1058">
        <v>7.9010360000000004</v>
      </c>
      <c r="H1058">
        <v>231.06760500000001</v>
      </c>
      <c r="I1058">
        <v>5.0768240000000002</v>
      </c>
    </row>
    <row r="1059" spans="1:9" x14ac:dyDescent="0.25">
      <c r="A1059">
        <v>1058</v>
      </c>
      <c r="B1059">
        <v>244.677008</v>
      </c>
      <c r="C1059">
        <v>7.8764060000000002</v>
      </c>
      <c r="H1059">
        <v>231.07523800000001</v>
      </c>
      <c r="I1059">
        <v>5.0802449999999997</v>
      </c>
    </row>
    <row r="1060" spans="1:9" x14ac:dyDescent="0.25">
      <c r="A1060">
        <v>1059</v>
      </c>
      <c r="B1060">
        <v>244.66785300000001</v>
      </c>
      <c r="C1060">
        <v>7.8755639999999998</v>
      </c>
      <c r="H1060">
        <v>231.09776199999999</v>
      </c>
      <c r="I1060">
        <v>5.0670349999999997</v>
      </c>
    </row>
    <row r="1061" spans="1:9" x14ac:dyDescent="0.25">
      <c r="A1061">
        <v>1060</v>
      </c>
      <c r="B1061">
        <v>244.70221900000001</v>
      </c>
      <c r="C1061">
        <v>7.9044569999999998</v>
      </c>
      <c r="H1061">
        <v>231.16901999999999</v>
      </c>
      <c r="I1061">
        <v>5.069877</v>
      </c>
    </row>
    <row r="1062" spans="1:9" x14ac:dyDescent="0.25">
      <c r="A1062">
        <v>1061</v>
      </c>
      <c r="B1062">
        <v>244.67484899999999</v>
      </c>
      <c r="C1062">
        <v>7.8980889999999997</v>
      </c>
      <c r="D1062">
        <v>250.740408</v>
      </c>
      <c r="E1062">
        <v>5.6301620000000003</v>
      </c>
      <c r="H1062">
        <v>231.16901999999999</v>
      </c>
      <c r="I1062">
        <v>5.069877</v>
      </c>
    </row>
    <row r="1063" spans="1:9" x14ac:dyDescent="0.25">
      <c r="A1063">
        <v>1062</v>
      </c>
      <c r="B1063">
        <v>244.69574599999999</v>
      </c>
      <c r="C1063">
        <v>7.883985</v>
      </c>
      <c r="D1063">
        <v>250.75719699999999</v>
      </c>
      <c r="E1063">
        <v>5.6897900000000003</v>
      </c>
    </row>
    <row r="1064" spans="1:9" x14ac:dyDescent="0.25">
      <c r="A1064">
        <v>1063</v>
      </c>
      <c r="B1064">
        <v>244.68422200000001</v>
      </c>
      <c r="C1064">
        <v>7.8628799999999996</v>
      </c>
      <c r="D1064">
        <v>250.741885</v>
      </c>
      <c r="E1064">
        <v>5.6371609999999999</v>
      </c>
    </row>
    <row r="1065" spans="1:9" x14ac:dyDescent="0.25">
      <c r="A1065">
        <v>1064</v>
      </c>
      <c r="B1065">
        <v>244.73469</v>
      </c>
      <c r="C1065">
        <v>7.8476179999999998</v>
      </c>
      <c r="D1065">
        <v>250.74567300000001</v>
      </c>
      <c r="E1065">
        <v>5.6187420000000001</v>
      </c>
    </row>
    <row r="1066" spans="1:9" x14ac:dyDescent="0.25">
      <c r="A1066">
        <v>1065</v>
      </c>
      <c r="B1066">
        <v>244.71837500000001</v>
      </c>
      <c r="C1066">
        <v>7.9195089999999997</v>
      </c>
      <c r="D1066">
        <v>250.75220000000002</v>
      </c>
      <c r="E1066">
        <v>5.6363190000000003</v>
      </c>
    </row>
    <row r="1067" spans="1:9" x14ac:dyDescent="0.25">
      <c r="A1067">
        <v>1066</v>
      </c>
      <c r="B1067">
        <v>244.71837500000001</v>
      </c>
      <c r="C1067">
        <v>7.9195089999999997</v>
      </c>
      <c r="D1067">
        <v>250.76646299999999</v>
      </c>
      <c r="E1067">
        <v>5.6302149999999997</v>
      </c>
    </row>
    <row r="1068" spans="1:9" x14ac:dyDescent="0.25">
      <c r="A1068">
        <v>1067</v>
      </c>
      <c r="D1068">
        <v>250.74972400000001</v>
      </c>
      <c r="E1068">
        <v>5.6137940000000004</v>
      </c>
    </row>
    <row r="1069" spans="1:9" x14ac:dyDescent="0.25">
      <c r="A1069">
        <v>1068</v>
      </c>
      <c r="D1069">
        <v>250.76088200000001</v>
      </c>
      <c r="E1069">
        <v>5.6174780000000002</v>
      </c>
    </row>
    <row r="1070" spans="1:9" x14ac:dyDescent="0.25">
      <c r="A1070">
        <v>1069</v>
      </c>
      <c r="D1070">
        <v>250.72135800000001</v>
      </c>
      <c r="E1070">
        <v>5.6433720000000003</v>
      </c>
      <c r="F1070">
        <v>246.64353</v>
      </c>
      <c r="G1070">
        <v>8.2479639999999996</v>
      </c>
    </row>
    <row r="1071" spans="1:9" x14ac:dyDescent="0.25">
      <c r="A1071">
        <v>1070</v>
      </c>
      <c r="D1071">
        <v>250.74067199999999</v>
      </c>
      <c r="E1071">
        <v>5.649108</v>
      </c>
      <c r="F1071">
        <v>246.68189899999999</v>
      </c>
      <c r="G1071">
        <v>8.2647519999999997</v>
      </c>
    </row>
    <row r="1072" spans="1:9" x14ac:dyDescent="0.25">
      <c r="A1072">
        <v>1071</v>
      </c>
      <c r="D1072">
        <v>250.75261899999998</v>
      </c>
      <c r="E1072">
        <v>5.6480030000000001</v>
      </c>
      <c r="F1072">
        <v>246.684111</v>
      </c>
      <c r="G1072">
        <v>8.2799630000000004</v>
      </c>
    </row>
    <row r="1073" spans="1:11" x14ac:dyDescent="0.25">
      <c r="A1073">
        <v>1072</v>
      </c>
      <c r="D1073">
        <v>250.73572799999999</v>
      </c>
      <c r="E1073">
        <v>5.6107950000000004</v>
      </c>
      <c r="F1073">
        <v>246.66574299999999</v>
      </c>
      <c r="G1073">
        <v>8.2722789999999993</v>
      </c>
    </row>
    <row r="1074" spans="1:11" x14ac:dyDescent="0.25">
      <c r="A1074">
        <v>1073</v>
      </c>
      <c r="D1074">
        <v>250.72867400000001</v>
      </c>
      <c r="E1074">
        <v>5.6125309999999997</v>
      </c>
      <c r="F1074">
        <v>246.68300099999999</v>
      </c>
      <c r="G1074">
        <v>8.2633310000000009</v>
      </c>
    </row>
    <row r="1075" spans="1:11" x14ac:dyDescent="0.25">
      <c r="A1075">
        <v>1074</v>
      </c>
      <c r="D1075">
        <v>250.75693699999999</v>
      </c>
      <c r="E1075">
        <v>5.6280039999999998</v>
      </c>
      <c r="F1075">
        <v>246.675532</v>
      </c>
      <c r="G1075">
        <v>8.2602790000000006</v>
      </c>
    </row>
    <row r="1076" spans="1:11" x14ac:dyDescent="0.25">
      <c r="A1076">
        <v>1075</v>
      </c>
      <c r="D1076">
        <v>250.75693699999999</v>
      </c>
      <c r="E1076">
        <v>5.6280039999999998</v>
      </c>
      <c r="F1076">
        <v>246.68489700000001</v>
      </c>
      <c r="G1076">
        <v>8.281962</v>
      </c>
    </row>
    <row r="1077" spans="1:11" x14ac:dyDescent="0.25">
      <c r="A1077">
        <v>1076</v>
      </c>
      <c r="F1077">
        <v>246.687476</v>
      </c>
      <c r="G1077">
        <v>8.2891729999999999</v>
      </c>
    </row>
    <row r="1078" spans="1:11" x14ac:dyDescent="0.25">
      <c r="A1078">
        <v>1077</v>
      </c>
      <c r="F1078">
        <v>246.703371</v>
      </c>
      <c r="G1078">
        <v>8.2925930000000001</v>
      </c>
      <c r="H1078">
        <v>251.025813</v>
      </c>
      <c r="I1078">
        <v>4.9715670000000003</v>
      </c>
      <c r="J1078">
        <v>235.604039</v>
      </c>
      <c r="K1078">
        <v>13.785289000000001</v>
      </c>
    </row>
    <row r="1079" spans="1:11" x14ac:dyDescent="0.25">
      <c r="A1079">
        <v>1078</v>
      </c>
    </row>
    <row r="1080" spans="1:11" x14ac:dyDescent="0.25">
      <c r="A1080">
        <v>1079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42554-160A-4E21-B149-1549223B1353}">
  <dimension ref="A1:DV1079"/>
  <sheetViews>
    <sheetView workbookViewId="0">
      <selection activeCell="BO10" sqref="BO10:BQ12"/>
    </sheetView>
  </sheetViews>
  <sheetFormatPr defaultRowHeight="15" x14ac:dyDescent="0.25"/>
  <cols>
    <col min="1" max="1" width="5" bestFit="1" customWidth="1"/>
    <col min="2" max="5" width="2" bestFit="1" customWidth="1"/>
    <col min="6" max="6" width="11.140625" bestFit="1" customWidth="1"/>
    <col min="10" max="10" width="24.140625" bestFit="1" customWidth="1"/>
    <col min="11" max="11" width="12" bestFit="1" customWidth="1"/>
    <col min="13" max="13" width="18.140625" bestFit="1" customWidth="1"/>
    <col min="14" max="14" width="8.140625" bestFit="1" customWidth="1"/>
    <col min="15" max="15" width="12" bestFit="1" customWidth="1"/>
    <col min="18" max="18" width="17.5703125" bestFit="1" customWidth="1"/>
    <col min="19" max="19" width="12" bestFit="1" customWidth="1"/>
    <col min="20" max="20" width="11" bestFit="1" customWidth="1"/>
    <col min="22" max="22" width="8.85546875" bestFit="1" customWidth="1"/>
    <col min="23" max="23" width="5.42578125" bestFit="1" customWidth="1"/>
    <col min="24" max="25" width="12" bestFit="1" customWidth="1"/>
    <col min="26" max="26" width="5.140625" bestFit="1" customWidth="1"/>
    <col min="27" max="28" width="12" bestFit="1" customWidth="1"/>
    <col min="29" max="29" width="5.42578125" bestFit="1" customWidth="1"/>
    <col min="30" max="31" width="12" bestFit="1" customWidth="1"/>
    <col min="32" max="32" width="5.28515625" bestFit="1" customWidth="1"/>
    <col min="33" max="34" width="12" bestFit="1" customWidth="1"/>
    <col min="36" max="36" width="12.5703125" bestFit="1" customWidth="1"/>
    <col min="37" max="37" width="9.5703125" bestFit="1" customWidth="1"/>
    <col min="38" max="39" width="12" bestFit="1" customWidth="1"/>
    <col min="40" max="40" width="9.28515625" bestFit="1" customWidth="1"/>
    <col min="41" max="42" width="12" bestFit="1" customWidth="1"/>
    <col min="43" max="43" width="9.5703125" bestFit="1" customWidth="1"/>
    <col min="44" max="45" width="12" bestFit="1" customWidth="1"/>
    <col min="46" max="46" width="9.42578125" bestFit="1" customWidth="1"/>
    <col min="47" max="48" width="12" bestFit="1" customWidth="1"/>
    <col min="50" max="50" width="23.5703125" bestFit="1" customWidth="1"/>
    <col min="51" max="52" width="12" bestFit="1" customWidth="1"/>
    <col min="53" max="53" width="23.28515625" bestFit="1" customWidth="1"/>
    <col min="54" max="55" width="12" bestFit="1" customWidth="1"/>
    <col min="56" max="56" width="23.7109375" bestFit="1" customWidth="1"/>
    <col min="57" max="58" width="12" bestFit="1" customWidth="1"/>
    <col min="59" max="59" width="23.42578125" bestFit="1" customWidth="1"/>
    <col min="60" max="61" width="12" bestFit="1" customWidth="1"/>
    <col min="63" max="63" width="19.140625" bestFit="1" customWidth="1"/>
    <col min="64" max="65" width="12" bestFit="1" customWidth="1"/>
    <col min="67" max="67" width="17.42578125" bestFit="1" customWidth="1"/>
    <col min="68" max="69" width="12" bestFit="1" customWidth="1"/>
    <col min="71" max="71" width="12.42578125" bestFit="1" customWidth="1"/>
    <col min="72" max="72" width="8" bestFit="1" customWidth="1"/>
    <col min="73" max="73" width="12" bestFit="1" customWidth="1"/>
    <col min="74" max="74" width="6" bestFit="1" customWidth="1"/>
    <col min="76" max="76" width="14.5703125" bestFit="1" customWidth="1"/>
    <col min="77" max="78" width="12" bestFit="1" customWidth="1"/>
    <col min="79" max="79" width="14.28515625" bestFit="1" customWidth="1"/>
    <col min="80" max="81" width="12" bestFit="1" customWidth="1"/>
    <col min="82" max="82" width="14.5703125" bestFit="1" customWidth="1"/>
    <col min="83" max="84" width="12" bestFit="1" customWidth="1"/>
    <col min="85" max="85" width="14.42578125" bestFit="1" customWidth="1"/>
    <col min="86" max="87" width="12" bestFit="1" customWidth="1"/>
    <col min="89" max="89" width="15.28515625" bestFit="1" customWidth="1"/>
    <col min="90" max="91" width="12" bestFit="1" customWidth="1"/>
    <col min="92" max="92" width="15" bestFit="1" customWidth="1"/>
    <col min="93" max="94" width="12" bestFit="1" customWidth="1"/>
    <col min="95" max="95" width="15.28515625" bestFit="1" customWidth="1"/>
    <col min="96" max="97" width="12" bestFit="1" customWidth="1"/>
    <col min="98" max="98" width="15.140625" bestFit="1" customWidth="1"/>
    <col min="99" max="100" width="12" bestFit="1" customWidth="1"/>
    <col min="102" max="102" width="15.42578125" bestFit="1" customWidth="1"/>
    <col min="103" max="103" width="8" bestFit="1" customWidth="1"/>
    <col min="104" max="104" width="12" bestFit="1" customWidth="1"/>
    <col min="105" max="105" width="15.140625" bestFit="1" customWidth="1"/>
    <col min="106" max="107" width="12" bestFit="1" customWidth="1"/>
    <col min="108" max="108" width="15.42578125" bestFit="1" customWidth="1"/>
    <col min="109" max="110" width="12" bestFit="1" customWidth="1"/>
    <col min="111" max="111" width="15.28515625" bestFit="1" customWidth="1"/>
    <col min="112" max="112" width="9" bestFit="1" customWidth="1"/>
    <col min="113" max="113" width="12" bestFit="1" customWidth="1"/>
    <col min="115" max="115" width="16.140625" bestFit="1" customWidth="1"/>
    <col min="116" max="117" width="12" bestFit="1" customWidth="1"/>
    <col min="118" max="118" width="15.85546875" bestFit="1" customWidth="1"/>
    <col min="119" max="120" width="12" bestFit="1" customWidth="1"/>
    <col min="121" max="121" width="16.140625" bestFit="1" customWidth="1"/>
    <col min="122" max="123" width="12" bestFit="1" customWidth="1"/>
    <col min="124" max="124" width="16" bestFit="1" customWidth="1"/>
    <col min="125" max="126" width="12" bestFit="1" customWidth="1"/>
  </cols>
  <sheetData>
    <row r="1" spans="1:126" x14ac:dyDescent="0.25">
      <c r="A1">
        <v>200</v>
      </c>
      <c r="F1" t="s">
        <v>9</v>
      </c>
      <c r="J1" t="s">
        <v>285</v>
      </c>
      <c r="K1">
        <v>95.757575757575751</v>
      </c>
      <c r="M1" t="s">
        <v>240</v>
      </c>
      <c r="N1" t="s">
        <v>241</v>
      </c>
      <c r="O1" t="s">
        <v>242</v>
      </c>
      <c r="S1" t="s">
        <v>30</v>
      </c>
      <c r="T1" t="s">
        <v>31</v>
      </c>
      <c r="V1" t="s">
        <v>220</v>
      </c>
      <c r="W1" t="s">
        <v>215</v>
      </c>
      <c r="X1" t="s">
        <v>30</v>
      </c>
      <c r="Y1" t="s">
        <v>31</v>
      </c>
      <c r="Z1" t="s">
        <v>216</v>
      </c>
      <c r="AA1" t="s">
        <v>30</v>
      </c>
      <c r="AB1" t="s">
        <v>31</v>
      </c>
      <c r="AC1" t="s">
        <v>217</v>
      </c>
      <c r="AD1" t="s">
        <v>30</v>
      </c>
      <c r="AE1" t="s">
        <v>31</v>
      </c>
      <c r="AF1" t="s">
        <v>218</v>
      </c>
      <c r="AG1" t="s">
        <v>30</v>
      </c>
      <c r="AH1" t="s">
        <v>31</v>
      </c>
      <c r="AJ1" t="s">
        <v>300</v>
      </c>
      <c r="AK1" t="s">
        <v>215</v>
      </c>
      <c r="AL1" t="s">
        <v>30</v>
      </c>
      <c r="AM1" t="s">
        <v>31</v>
      </c>
      <c r="AN1" t="s">
        <v>216</v>
      </c>
      <c r="AO1" t="s">
        <v>30</v>
      </c>
      <c r="AP1" t="s">
        <v>31</v>
      </c>
      <c r="AQ1" t="s">
        <v>217</v>
      </c>
      <c r="AR1" t="s">
        <v>30</v>
      </c>
      <c r="AS1" t="s">
        <v>31</v>
      </c>
      <c r="AT1" t="s">
        <v>218</v>
      </c>
      <c r="AU1" t="s">
        <v>30</v>
      </c>
      <c r="AV1" t="s">
        <v>31</v>
      </c>
      <c r="AX1" t="s">
        <v>99</v>
      </c>
      <c r="AY1" t="s">
        <v>30</v>
      </c>
      <c r="AZ1" t="s">
        <v>31</v>
      </c>
      <c r="BA1" t="s">
        <v>100</v>
      </c>
      <c r="BB1" t="s">
        <v>30</v>
      </c>
      <c r="BC1" t="s">
        <v>31</v>
      </c>
      <c r="BD1" t="s">
        <v>101</v>
      </c>
      <c r="BE1" t="s">
        <v>30</v>
      </c>
      <c r="BF1" t="s">
        <v>31</v>
      </c>
      <c r="BG1" t="s">
        <v>102</v>
      </c>
      <c r="BH1" t="s">
        <v>30</v>
      </c>
      <c r="BI1" t="s">
        <v>31</v>
      </c>
      <c r="BK1" t="s">
        <v>298</v>
      </c>
      <c r="BL1" t="s">
        <v>30</v>
      </c>
      <c r="BM1" t="s">
        <v>31</v>
      </c>
      <c r="BO1" t="s">
        <v>29</v>
      </c>
      <c r="BP1" t="s">
        <v>30</v>
      </c>
      <c r="BQ1" t="s">
        <v>31</v>
      </c>
      <c r="BS1" t="s">
        <v>212</v>
      </c>
      <c r="BT1" t="s">
        <v>213</v>
      </c>
      <c r="BU1" t="s">
        <v>214</v>
      </c>
      <c r="BV1" t="e">
        <v>#N/A</v>
      </c>
      <c r="BX1" t="s">
        <v>164</v>
      </c>
      <c r="BY1" t="s">
        <v>30</v>
      </c>
      <c r="BZ1" t="s">
        <v>31</v>
      </c>
      <c r="CA1" t="s">
        <v>165</v>
      </c>
      <c r="CB1" t="s">
        <v>30</v>
      </c>
      <c r="CC1" t="s">
        <v>31</v>
      </c>
      <c r="CD1" t="s">
        <v>166</v>
      </c>
      <c r="CE1" t="s">
        <v>30</v>
      </c>
      <c r="CF1" t="s">
        <v>31</v>
      </c>
      <c r="CG1" t="s">
        <v>167</v>
      </c>
      <c r="CH1" t="s">
        <v>30</v>
      </c>
      <c r="CI1" t="s">
        <v>31</v>
      </c>
      <c r="CK1" t="s">
        <v>168</v>
      </c>
      <c r="CL1" t="s">
        <v>30</v>
      </c>
      <c r="CM1" t="s">
        <v>31</v>
      </c>
      <c r="CN1" t="s">
        <v>169</v>
      </c>
      <c r="CO1" t="s">
        <v>30</v>
      </c>
      <c r="CP1" t="s">
        <v>31</v>
      </c>
      <c r="CQ1" t="s">
        <v>170</v>
      </c>
      <c r="CR1" t="s">
        <v>30</v>
      </c>
      <c r="CS1" t="s">
        <v>31</v>
      </c>
      <c r="CT1" t="s">
        <v>171</v>
      </c>
      <c r="CU1" t="s">
        <v>30</v>
      </c>
      <c r="CV1" t="s">
        <v>31</v>
      </c>
      <c r="CX1" t="s">
        <v>172</v>
      </c>
      <c r="CY1" t="s">
        <v>30</v>
      </c>
      <c r="CZ1" t="s">
        <v>31</v>
      </c>
      <c r="DA1" t="s">
        <v>173</v>
      </c>
      <c r="DB1" t="s">
        <v>30</v>
      </c>
      <c r="DC1" t="s">
        <v>31</v>
      </c>
      <c r="DD1" t="s">
        <v>174</v>
      </c>
      <c r="DE1" t="s">
        <v>30</v>
      </c>
      <c r="DF1" t="s">
        <v>31</v>
      </c>
      <c r="DG1" t="s">
        <v>175</v>
      </c>
      <c r="DH1" t="s">
        <v>30</v>
      </c>
      <c r="DI1" t="s">
        <v>31</v>
      </c>
      <c r="DK1" t="s">
        <v>188</v>
      </c>
      <c r="DL1" t="s">
        <v>30</v>
      </c>
      <c r="DM1" t="s">
        <v>31</v>
      </c>
      <c r="DN1" t="s">
        <v>189</v>
      </c>
      <c r="DO1" t="s">
        <v>30</v>
      </c>
      <c r="DP1" t="s">
        <v>31</v>
      </c>
      <c r="DQ1" t="s">
        <v>190</v>
      </c>
      <c r="DR1" t="s">
        <v>30</v>
      </c>
      <c r="DS1" t="s">
        <v>31</v>
      </c>
      <c r="DT1" t="s">
        <v>191</v>
      </c>
      <c r="DU1" t="s">
        <v>30</v>
      </c>
      <c r="DV1" t="s">
        <v>31</v>
      </c>
    </row>
    <row r="2" spans="1:126" x14ac:dyDescent="0.25">
      <c r="A2">
        <v>1</v>
      </c>
      <c r="J2" t="s">
        <v>286</v>
      </c>
      <c r="K2">
        <v>94.915254237288138</v>
      </c>
      <c r="M2" t="s">
        <v>284</v>
      </c>
      <c r="N2">
        <v>165</v>
      </c>
      <c r="R2" t="s">
        <v>236</v>
      </c>
      <c r="S2">
        <v>9.1878787878787907E-2</v>
      </c>
      <c r="T2">
        <v>2.2559889908156491E-2</v>
      </c>
      <c r="W2" t="s">
        <v>221</v>
      </c>
      <c r="X2">
        <f>AVERAGE(Coordination!AT:AT)</f>
        <v>0.50538874176617687</v>
      </c>
      <c r="Y2">
        <f>STDEV(Coordination!AT:AT)</f>
        <v>0.13390213872198747</v>
      </c>
      <c r="Z2" t="s">
        <v>224</v>
      </c>
      <c r="AA2">
        <f>AVERAGE(Coordination!AW:AW)</f>
        <v>0.50389570378803428</v>
      </c>
      <c r="AB2">
        <f>STDEV(Coordination!AW:AW)</f>
        <v>0.13965637891174515</v>
      </c>
      <c r="AC2" t="s">
        <v>227</v>
      </c>
      <c r="AD2">
        <f>AVERAGE(Coordination!AZ:AZ)</f>
        <v>0.46265342701389101</v>
      </c>
      <c r="AE2">
        <f>STDEV(Coordination!AZ:AZ)</f>
        <v>8.2556672749015458E-2</v>
      </c>
      <c r="AF2" t="s">
        <v>230</v>
      </c>
      <c r="AG2">
        <f>AVERAGE(Coordination!BC:BC)</f>
        <v>0.43740028494020167</v>
      </c>
      <c r="AH2">
        <f>STDEV(Coordination!BC:BC)</f>
        <v>0.34963198559479075</v>
      </c>
      <c r="AK2" t="s">
        <v>301</v>
      </c>
      <c r="AL2">
        <f>AVERAGE(Coordination!BQ:BQ)</f>
        <v>0.39400632722676782</v>
      </c>
      <c r="AM2">
        <f>STDEV(Coordination!BQ:BQ)</f>
        <v>8.0274666744450454E-2</v>
      </c>
      <c r="AN2" t="s">
        <v>304</v>
      </c>
      <c r="AO2">
        <f>AVERAGE(Coordination!BT:BT)</f>
        <v>0.38354750249575159</v>
      </c>
      <c r="AP2">
        <f>STDEV(Coordination!BT:BT)</f>
        <v>7.4842652396846898E-2</v>
      </c>
      <c r="AQ2" t="s">
        <v>307</v>
      </c>
      <c r="AR2">
        <f>AVERAGE(Coordination!BW:BW)</f>
        <v>0.42727109981977734</v>
      </c>
      <c r="AS2">
        <f>STDEV(Coordination!BW:BW)</f>
        <v>5.3088463978246084E-2</v>
      </c>
      <c r="AT2" t="s">
        <v>310</v>
      </c>
      <c r="AU2">
        <f>AVERAGE(Coordination!BZ:BZ)</f>
        <v>0.17184284003190736</v>
      </c>
      <c r="AV2">
        <f>STDEV(Coordination!BZ:BZ)</f>
        <v>0.12601554707805135</v>
      </c>
      <c r="AX2" t="s">
        <v>103</v>
      </c>
      <c r="AY2">
        <f>AVERAGE(Cycle!$CL:$CL)</f>
        <v>11.357142857142858</v>
      </c>
      <c r="AZ2">
        <f>STDEV(Cycle!$CL:$CL)</f>
        <v>3.129882944678084</v>
      </c>
      <c r="BA2" t="s">
        <v>104</v>
      </c>
      <c r="BB2">
        <f>AVERAGE(Cycle!$CP:$CP)</f>
        <v>11.465116279069768</v>
      </c>
      <c r="BC2">
        <f>STDEV(Cycle!$CP:$CP)</f>
        <v>2.8481308591634558</v>
      </c>
      <c r="BD2" t="s">
        <v>105</v>
      </c>
      <c r="BE2">
        <f>AVERAGE(Cycle!$CT:$CT)</f>
        <v>11.073170731707316</v>
      </c>
      <c r="BF2">
        <f>STDEV(Cycle!$CT:$CT)</f>
        <v>2.5237892533097837</v>
      </c>
      <c r="BG2" t="s">
        <v>106</v>
      </c>
      <c r="BH2">
        <f>AVERAGE(Cycle!$CX:$CX)</f>
        <v>11.428571428571429</v>
      </c>
      <c r="BI2">
        <f>STDEV(Cycle!$CX:$CX)</f>
        <v>3.0615065408474269</v>
      </c>
      <c r="BK2" t="s">
        <v>299</v>
      </c>
      <c r="BL2">
        <f>AVERAGE(Cycle!AO:AR)</f>
        <v>183.1439465402446</v>
      </c>
      <c r="BM2">
        <f>STDEV(Cycle!AO:AR)</f>
        <v>40.921693767389158</v>
      </c>
      <c r="BO2" t="s">
        <v>32</v>
      </c>
      <c r="BP2">
        <f>AVERAGE(Cycle!BF:BF)</f>
        <v>2.1561016904761905</v>
      </c>
      <c r="BQ2">
        <f>STDEV(Cycle!BF:BF)</f>
        <v>0.73297256980168368</v>
      </c>
      <c r="BS2" t="s">
        <v>206</v>
      </c>
      <c r="BT2">
        <v>15</v>
      </c>
      <c r="BU2">
        <v>1.4084507042253522</v>
      </c>
      <c r="BV2">
        <v>7.4999999999999997E-2</v>
      </c>
      <c r="BX2" t="s">
        <v>140</v>
      </c>
      <c r="BY2">
        <f>AVERAGE(Cycle!DC:DC)</f>
        <v>32.450668612433319</v>
      </c>
      <c r="BZ2">
        <f>STDEV(Cycle!DC:DC)</f>
        <v>15.607472228001148</v>
      </c>
      <c r="CA2" t="s">
        <v>143</v>
      </c>
      <c r="CB2">
        <f>AVERAGE(Cycle!DF:DF)</f>
        <v>33.959992998454531</v>
      </c>
      <c r="CC2">
        <f>STDEV(Cycle!DF:DF)</f>
        <v>15.830540992553056</v>
      </c>
      <c r="CD2" t="s">
        <v>146</v>
      </c>
      <c r="CE2">
        <f>AVERAGE(Cycle!DI:DI)</f>
        <v>25.472813385709316</v>
      </c>
      <c r="CF2">
        <f>STDEV(Cycle!DI:DI)</f>
        <v>10.144940252622526</v>
      </c>
      <c r="CG2" t="s">
        <v>149</v>
      </c>
      <c r="CH2">
        <f>AVERAGE(Cycle!DL:DL)</f>
        <v>68.436126373626365</v>
      </c>
      <c r="CI2">
        <f>STDEV(Cycle!DL:DL)</f>
        <v>22.752110478070374</v>
      </c>
      <c r="CK2" t="s">
        <v>152</v>
      </c>
      <c r="CL2">
        <f>AVERAGE(Cycle!DP:DP)</f>
        <v>18.000838447267022</v>
      </c>
      <c r="CM2">
        <f>STDEV(Cycle!DP:DP)</f>
        <v>17.79426958461454</v>
      </c>
      <c r="CN2" t="s">
        <v>155</v>
      </c>
      <c r="CO2">
        <f>AVERAGE(Cycle!DS:DS)</f>
        <v>18.420442606489118</v>
      </c>
      <c r="CP2">
        <f>STDEV(Cycle!DS:DS)</f>
        <v>16.82987018582201</v>
      </c>
      <c r="CQ2" t="s">
        <v>158</v>
      </c>
      <c r="CR2">
        <f>AVERAGE(Cycle!DV:DV)</f>
        <v>7.0493345621715333</v>
      </c>
      <c r="CS2">
        <f>STDEV(Cycle!DV:DV)</f>
        <v>9.5518788785376625</v>
      </c>
      <c r="CT2" t="s">
        <v>161</v>
      </c>
      <c r="CU2">
        <f>AVERAGE(Cycle!DY:DY)</f>
        <v>61.031948910100176</v>
      </c>
      <c r="CV2">
        <f>STDEV(Cycle!DY:DY)</f>
        <v>30.137302991983109</v>
      </c>
      <c r="CX2" t="s">
        <v>176</v>
      </c>
      <c r="CY2">
        <f>AVERAGE(Cycle!BV:BV)/200</f>
        <v>2.1499999999999998E-2</v>
      </c>
      <c r="CZ2">
        <f>STDEV(Cycle!BV:BV)/200</f>
        <v>1.0633763354378498E-2</v>
      </c>
      <c r="DA2" t="s">
        <v>177</v>
      </c>
      <c r="DB2">
        <f>AVERAGE(Cycle!BZ:BZ)/200</f>
        <v>2.1923076923076924E-2</v>
      </c>
      <c r="DC2">
        <f>STDEV(Cycle!BZ:BZ)/200</f>
        <v>9.8418671083355773E-3</v>
      </c>
      <c r="DD2" t="s">
        <v>178</v>
      </c>
      <c r="DE2">
        <f>AVERAGE(Cycle!CD:CD)/200</f>
        <v>1.7179487179487179E-2</v>
      </c>
      <c r="DF2">
        <f>STDEV(Cycle!CD:CD)/200</f>
        <v>7.7625002580618474E-3</v>
      </c>
      <c r="DG2" t="s">
        <v>179</v>
      </c>
      <c r="DH2">
        <f>AVERAGE(Cycle!CH:CH)/200</f>
        <v>4.5499999999999999E-2</v>
      </c>
      <c r="DI2">
        <f>STDEV(Cycle!CH:CH)/200</f>
        <v>1.5924501360788147E-2</v>
      </c>
      <c r="DK2" t="s">
        <v>192</v>
      </c>
      <c r="DL2">
        <f>AVERAGE(Cycle!CM:CM)/200</f>
        <v>0.01</v>
      </c>
      <c r="DM2">
        <f>STDEV(Cycle!CM:CM)/200</f>
        <v>9.5636506959500753E-3</v>
      </c>
      <c r="DN2" t="s">
        <v>193</v>
      </c>
      <c r="DO2">
        <f>AVERAGE(Cycle!CQ:CQ)/200</f>
        <v>1.069767441860465E-2</v>
      </c>
      <c r="DP2">
        <f>STDEV(Cycle!CQ:CQ)/200</f>
        <v>9.6103487963086418E-3</v>
      </c>
      <c r="DQ2" t="s">
        <v>194</v>
      </c>
      <c r="DR2">
        <f>AVERAGE(Cycle!CU:CU)/200</f>
        <v>4.1463414634146344E-3</v>
      </c>
      <c r="DS2">
        <f>STDEV(Cycle!CU:CU)/200</f>
        <v>5.6901712435117281E-3</v>
      </c>
      <c r="DT2" t="s">
        <v>195</v>
      </c>
      <c r="DU2">
        <f>AVERAGE(Cycle!CY:CY)/200</f>
        <v>3.619047619047619E-2</v>
      </c>
      <c r="DV2">
        <f>STDEV(Cycle!CY:CY)/200</f>
        <v>2.2355485053177308E-2</v>
      </c>
    </row>
    <row r="3" spans="1:126" x14ac:dyDescent="0.25">
      <c r="A3">
        <v>2</v>
      </c>
      <c r="J3" t="s">
        <v>287</v>
      </c>
      <c r="K3">
        <v>101.13636363636364</v>
      </c>
      <c r="M3" t="s">
        <v>278</v>
      </c>
      <c r="N3">
        <v>55</v>
      </c>
      <c r="O3">
        <f xml:space="preserve"> (N3/N$2)*100</f>
        <v>33.333333333333329</v>
      </c>
      <c r="R3" t="s">
        <v>239</v>
      </c>
      <c r="S3">
        <v>30.869971936389149</v>
      </c>
      <c r="W3" t="s">
        <v>222</v>
      </c>
      <c r="X3">
        <f>AVERAGE(Coordination!AU:AU)</f>
        <v>0.54268777754734587</v>
      </c>
      <c r="Y3">
        <f>STDEV(Coordination!AU:AU)</f>
        <v>8.1367087519899031E-2</v>
      </c>
      <c r="Z3" t="s">
        <v>225</v>
      </c>
      <c r="AA3">
        <f>AVERAGE(Coordination!AX:AX)</f>
        <v>0.38598933659315982</v>
      </c>
      <c r="AB3">
        <f>STDEV(Coordination!AX:AX)</f>
        <v>0.33361906933616259</v>
      </c>
      <c r="AC3" t="s">
        <v>228</v>
      </c>
      <c r="AD3">
        <f>AVERAGE(Coordination!BA:BA)</f>
        <v>0.54333981831593603</v>
      </c>
      <c r="AE3">
        <f>STDEV(Coordination!BA:BA)</f>
        <v>0.3482302260389607</v>
      </c>
      <c r="AF3" t="s">
        <v>231</v>
      </c>
      <c r="AG3">
        <f>AVERAGE(Coordination!BD:BD)</f>
        <v>0.4549517528527367</v>
      </c>
      <c r="AH3">
        <f>STDEV(Coordination!BD:BD)</f>
        <v>8.5071739495679838E-2</v>
      </c>
      <c r="AK3" t="s">
        <v>302</v>
      </c>
      <c r="AL3">
        <f>AVERAGE(Coordination!BR:BR)</f>
        <v>0.42078329810711301</v>
      </c>
      <c r="AM3">
        <f>STDEV(Coordination!BR:BR)</f>
        <v>4.5345754343097941E-2</v>
      </c>
      <c r="AN3" t="s">
        <v>305</v>
      </c>
      <c r="AO3">
        <f>AVERAGE(Coordination!BU:BU)</f>
        <v>0.16950222467126513</v>
      </c>
      <c r="AP3">
        <f>STDEV(Coordination!BU:BU)</f>
        <v>0.11226704981511181</v>
      </c>
      <c r="AQ3" t="s">
        <v>308</v>
      </c>
      <c r="AR3">
        <f>AVERAGE(Coordination!BX:BX)</f>
        <v>0.17346766504673125</v>
      </c>
      <c r="AS3">
        <f>STDEV(Coordination!BX:BX)</f>
        <v>0.11731503040227546</v>
      </c>
      <c r="AT3" t="s">
        <v>311</v>
      </c>
      <c r="AU3">
        <f>AVERAGE(Coordination!CA:CA)</f>
        <v>0.4251593152060561</v>
      </c>
      <c r="AV3">
        <f>STDEV(Coordination!CA:CA)</f>
        <v>5.9818898853012496E-2</v>
      </c>
      <c r="AX3" t="s">
        <v>107</v>
      </c>
      <c r="AY3">
        <f>AVERAGE(Cycle!$BU:$BU)</f>
        <v>13.45</v>
      </c>
      <c r="AZ3">
        <f>STDEV(Cycle!$BU:$BU)</f>
        <v>1.7089507952287015</v>
      </c>
      <c r="BA3" t="s">
        <v>108</v>
      </c>
      <c r="BB3">
        <f>AVERAGE(Cycle!$BY:$BY)</f>
        <v>13.153846153846153</v>
      </c>
      <c r="BC3">
        <f>STDEV(Cycle!$BY:$BY)</f>
        <v>1.4055989833605764</v>
      </c>
      <c r="BD3" t="s">
        <v>109</v>
      </c>
      <c r="BE3">
        <f>AVERAGE(Cycle!$CC:$CC)</f>
        <v>13.358974358974359</v>
      </c>
      <c r="BF3">
        <f>STDEV(Cycle!$CC:$CC)</f>
        <v>1.4416215191888626</v>
      </c>
      <c r="BG3" t="s">
        <v>110</v>
      </c>
      <c r="BH3">
        <f>AVERAGE(Cycle!$CG:$CG)</f>
        <v>13.25</v>
      </c>
      <c r="BI3">
        <f>STDEV(Cycle!$CG:$CG)</f>
        <v>1.4978617237881953</v>
      </c>
      <c r="BK3" t="s">
        <v>295</v>
      </c>
      <c r="BL3">
        <v>178.94811794297647</v>
      </c>
      <c r="BO3" t="s">
        <v>33</v>
      </c>
      <c r="BP3">
        <f>AVERAGE(Cycle!BG:BG)</f>
        <v>3.2444516904761902</v>
      </c>
      <c r="BQ3">
        <f>STDEV(Cycle!BG:BG)</f>
        <v>0.63944065197962208</v>
      </c>
      <c r="BS3" t="s">
        <v>207</v>
      </c>
      <c r="BT3">
        <v>238</v>
      </c>
      <c r="BU3">
        <v>22.347417840375584</v>
      </c>
      <c r="BV3">
        <v>1.19</v>
      </c>
      <c r="BX3" t="s">
        <v>141</v>
      </c>
      <c r="BY3">
        <f>AVERAGE(Cycle!DD:DD)</f>
        <v>25.172879408173522</v>
      </c>
      <c r="BZ3">
        <f>STDEV(Cycle!DD:DD)</f>
        <v>10.373231940963453</v>
      </c>
      <c r="CA3" t="s">
        <v>144</v>
      </c>
      <c r="CB3">
        <f>AVERAGE(Cycle!DG:DG)</f>
        <v>67.915944454406002</v>
      </c>
      <c r="CC3">
        <f>STDEV(Cycle!DG:DG)</f>
        <v>20.675328760177557</v>
      </c>
      <c r="CD3" t="s">
        <v>147</v>
      </c>
      <c r="CE3">
        <f>AVERAGE(Cycle!DJ:DJ)</f>
        <v>67.055577655125177</v>
      </c>
      <c r="CF3">
        <f>STDEV(Cycle!DJ:DJ)</f>
        <v>21.099103598901273</v>
      </c>
      <c r="CG3" t="s">
        <v>150</v>
      </c>
      <c r="CH3">
        <f>AVERAGE(Cycle!DM:DM)</f>
        <v>23.584706959706953</v>
      </c>
      <c r="CI3">
        <f>STDEV(Cycle!DM:DM)</f>
        <v>10.844715974564787</v>
      </c>
      <c r="CK3" t="s">
        <v>153</v>
      </c>
      <c r="CL3">
        <f>AVERAGE(Cycle!DQ:DQ)</f>
        <v>6.392397285254428</v>
      </c>
      <c r="CM3">
        <f>STDEV(Cycle!DQ:DQ)</f>
        <v>9.0850323152923895</v>
      </c>
      <c r="CN3" t="s">
        <v>156</v>
      </c>
      <c r="CO3">
        <f>AVERAGE(Cycle!DT:DT)</f>
        <v>60.219986731614647</v>
      </c>
      <c r="CP3">
        <f>STDEV(Cycle!DT:DT)</f>
        <v>26.459533467000217</v>
      </c>
      <c r="CQ3" t="s">
        <v>159</v>
      </c>
      <c r="CR3">
        <f>AVERAGE(Cycle!DW:DW)</f>
        <v>61.940161713910115</v>
      </c>
      <c r="CS3">
        <f>STDEV(Cycle!DW:DW)</f>
        <v>27.6296108604285</v>
      </c>
      <c r="CT3" t="s">
        <v>162</v>
      </c>
      <c r="CU3">
        <f>AVERAGE(Cycle!DZ:DZ)</f>
        <v>8.6586491628508426</v>
      </c>
      <c r="CV3">
        <f>STDEV(Cycle!DZ:DZ)</f>
        <v>12.673912292795089</v>
      </c>
      <c r="CX3" t="s">
        <v>180</v>
      </c>
      <c r="CY3">
        <f>AVERAGE(Cycle!BW:BW)/200</f>
        <v>1.6750000000000001E-2</v>
      </c>
      <c r="CZ3">
        <f>STDEV(Cycle!BW:BW)/200</f>
        <v>7.3858839722325768E-3</v>
      </c>
      <c r="DA3" t="s">
        <v>181</v>
      </c>
      <c r="DB3">
        <f>AVERAGE(Cycle!CA:CA)/200</f>
        <v>4.4999999999999998E-2</v>
      </c>
      <c r="DC3">
        <f>STDEV(Cycle!CA:CA)/200</f>
        <v>1.5559732104309982E-2</v>
      </c>
      <c r="DD3" t="s">
        <v>182</v>
      </c>
      <c r="DE3">
        <f>AVERAGE(Cycle!CE:CE)/200</f>
        <v>4.4999999999999998E-2</v>
      </c>
      <c r="DF3">
        <f>STDEV(Cycle!CE:CE)/200</f>
        <v>1.5517392618742703E-2</v>
      </c>
      <c r="DG3" t="s">
        <v>183</v>
      </c>
      <c r="DH3">
        <f>AVERAGE(Cycle!CI:CI)/200</f>
        <v>1.5875E-2</v>
      </c>
      <c r="DI3">
        <f>STDEV(Cycle!CI:CI)/200</f>
        <v>7.9168353558276075E-3</v>
      </c>
      <c r="DK3" t="s">
        <v>196</v>
      </c>
      <c r="DL3">
        <f>AVERAGE(Cycle!CN:CN)/200</f>
        <v>3.9285714285714288E-3</v>
      </c>
      <c r="DM3">
        <f>STDEV(Cycle!CN:CN)/200</f>
        <v>5.6886401870482493E-3</v>
      </c>
      <c r="DN3" t="s">
        <v>197</v>
      </c>
      <c r="DO3">
        <f>AVERAGE(Cycle!CR:CR)/200</f>
        <v>3.569767441860465E-2</v>
      </c>
      <c r="DP3">
        <f>STDEV(Cycle!CR:CR)/200</f>
        <v>1.992788771417121E-2</v>
      </c>
      <c r="DQ3" t="s">
        <v>198</v>
      </c>
      <c r="DR3">
        <f>AVERAGE(Cycle!CV:CV)/200</f>
        <v>3.5487804878048784E-2</v>
      </c>
      <c r="DS3">
        <f>STDEV(Cycle!CV:CV)/200</f>
        <v>2.0365561557712457E-2</v>
      </c>
      <c r="DT3" t="s">
        <v>199</v>
      </c>
      <c r="DU3">
        <f>AVERAGE(Cycle!CZ:CZ)/200</f>
        <v>5.7142857142857143E-3</v>
      </c>
      <c r="DV3">
        <f>STDEV(Cycle!CZ:CZ)/200</f>
        <v>9.5362868324375943E-3</v>
      </c>
    </row>
    <row r="4" spans="1:126" x14ac:dyDescent="0.25">
      <c r="A4">
        <v>3</v>
      </c>
      <c r="F4" t="s">
        <v>22</v>
      </c>
      <c r="J4" t="s">
        <v>288</v>
      </c>
      <c r="K4">
        <v>0</v>
      </c>
      <c r="M4" t="s">
        <v>279</v>
      </c>
      <c r="N4">
        <v>0</v>
      </c>
      <c r="O4">
        <f xml:space="preserve"> (N4/N$2)*100</f>
        <v>0</v>
      </c>
      <c r="W4" t="s">
        <v>223</v>
      </c>
      <c r="X4">
        <f>AVERAGE(Coordination!AV:AV)</f>
        <v>0.39137874205384038</v>
      </c>
      <c r="Y4">
        <f>STDEV(Coordination!AV:AV)</f>
        <v>0.34680444901993251</v>
      </c>
      <c r="Z4" t="s">
        <v>226</v>
      </c>
      <c r="AA4">
        <f>AVERAGE(Coordination!AY:AY)</f>
        <v>0.54919098296291202</v>
      </c>
      <c r="AB4">
        <f>STDEV(Coordination!AY:AY)</f>
        <v>8.5194552944512017E-2</v>
      </c>
      <c r="AC4" t="s">
        <v>229</v>
      </c>
      <c r="AD4">
        <f>AVERAGE(Coordination!BB:BB)</f>
        <v>0.51003363707386695</v>
      </c>
      <c r="AE4">
        <f>STDEV(Coordination!BB:BB)</f>
        <v>0.27937545115927348</v>
      </c>
      <c r="AF4" t="s">
        <v>232</v>
      </c>
      <c r="AG4">
        <f>AVERAGE(Coordination!BE:BE)</f>
        <v>0.49995040794339818</v>
      </c>
      <c r="AH4">
        <f>STDEV(Coordination!BE:BE)</f>
        <v>0.27284120799329625</v>
      </c>
      <c r="AK4" t="s">
        <v>303</v>
      </c>
      <c r="AL4">
        <f>AVERAGE(Coordination!BS:BS)</f>
        <v>0.16194777345478142</v>
      </c>
      <c r="AM4">
        <f>STDEV(Coordination!BS:BS)</f>
        <v>0.12390552158828509</v>
      </c>
      <c r="AN4" t="s">
        <v>306</v>
      </c>
      <c r="AO4">
        <f>AVERAGE(Coordination!BV:BV)</f>
        <v>0.41513346215306041</v>
      </c>
      <c r="AP4">
        <f>STDEV(Coordination!BV:BV)</f>
        <v>4.8473478680371017E-2</v>
      </c>
      <c r="AQ4" t="s">
        <v>309</v>
      </c>
      <c r="AR4">
        <f>AVERAGE(Coordination!BY:BY)</f>
        <v>0.26751812038870437</v>
      </c>
      <c r="AS4">
        <f>STDEV(Coordination!BY:BY)</f>
        <v>0.15061152140915396</v>
      </c>
      <c r="AT4" t="s">
        <v>312</v>
      </c>
      <c r="AU4">
        <f>AVERAGE(Coordination!CB:CB)</f>
        <v>0.27320646098251028</v>
      </c>
      <c r="AV4">
        <f>STDEV(Coordination!CB:CB)</f>
        <v>0.14748728154833712</v>
      </c>
      <c r="AX4" t="s">
        <v>112</v>
      </c>
      <c r="AY4">
        <f>AVERAGE(Cycle!$K$2:$K$49)</f>
        <v>6.7250000000000004E-2</v>
      </c>
      <c r="AZ4">
        <f>STDEV(Cycle!$K$2:$K$49)</f>
        <v>8.5447539761434425E-3</v>
      </c>
      <c r="BA4" t="s">
        <v>113</v>
      </c>
      <c r="BB4">
        <f>AVERAGE(Cycle!$L$2:$L$50)</f>
        <v>6.576923076923076E-2</v>
      </c>
      <c r="BC4">
        <f>STDEV(Cycle!$L$2:$L$50)</f>
        <v>7.0279949168028932E-3</v>
      </c>
      <c r="BD4" t="s">
        <v>114</v>
      </c>
      <c r="BE4">
        <f>AVERAGE(Cycle!$M$2:$M$50)</f>
        <v>6.6794871794871799E-2</v>
      </c>
      <c r="BF4">
        <f>STDEV(Cycle!$M$2:$M$50)</f>
        <v>7.2081075959442974E-3</v>
      </c>
      <c r="BG4" t="s">
        <v>115</v>
      </c>
      <c r="BH4">
        <f>AVERAGE(Cycle!$N$2:$N$49)</f>
        <v>6.6249999999999989E-2</v>
      </c>
      <c r="BI4">
        <f>STDEV(Cycle!$N$2:$N$49)</f>
        <v>7.4893086189409749E-3</v>
      </c>
      <c r="BO4" t="s">
        <v>36</v>
      </c>
      <c r="BS4" t="s">
        <v>208</v>
      </c>
      <c r="BT4">
        <v>736</v>
      </c>
      <c r="BU4">
        <v>69.10798122065728</v>
      </c>
      <c r="BV4">
        <v>3.68</v>
      </c>
      <c r="BX4" t="s">
        <v>142</v>
      </c>
      <c r="BY4">
        <f>AVERAGE(Cycle!DE:DE)</f>
        <v>67.13556867968633</v>
      </c>
      <c r="BZ4">
        <f>STDEV(Cycle!DE:DE)</f>
        <v>22.321979107379775</v>
      </c>
      <c r="CA4" t="s">
        <v>145</v>
      </c>
      <c r="CB4">
        <f>AVERAGE(Cycle!DH:DH)</f>
        <v>24.930891757814827</v>
      </c>
      <c r="CC4">
        <f>STDEV(Cycle!DH:DH)</f>
        <v>9.5599574808746191</v>
      </c>
      <c r="CD4" t="s">
        <v>148</v>
      </c>
      <c r="CE4">
        <f>AVERAGE(Cycle!DK:DK)</f>
        <v>52.572417527168639</v>
      </c>
      <c r="CF4">
        <f>STDEV(Cycle!DK:DK)</f>
        <v>25.393911250403487</v>
      </c>
      <c r="CG4" t="s">
        <v>151</v>
      </c>
      <c r="CH4">
        <f>AVERAGE(Cycle!DN:DN)</f>
        <v>51.029761904761905</v>
      </c>
      <c r="CI4">
        <f>STDEV(Cycle!DN:DN)</f>
        <v>27.71401799905907</v>
      </c>
      <c r="CK4" t="s">
        <v>154</v>
      </c>
      <c r="CL4">
        <f>AVERAGE(Cycle!DR:DR)</f>
        <v>60.797316440173596</v>
      </c>
      <c r="CM4">
        <f>STDEV(Cycle!DR:DR)</f>
        <v>29.83418962783961</v>
      </c>
      <c r="CN4" t="s">
        <v>157</v>
      </c>
      <c r="CO4">
        <f>AVERAGE(Cycle!DU:DU)</f>
        <v>8.1306290608616187</v>
      </c>
      <c r="CP4">
        <f>STDEV(Cycle!DU:DU)</f>
        <v>11.895063625474986</v>
      </c>
      <c r="CQ4" t="s">
        <v>160</v>
      </c>
      <c r="CR4">
        <f>AVERAGE(Cycle!DX:DX)</f>
        <v>39.899150735158436</v>
      </c>
      <c r="CS4">
        <f>STDEV(Cycle!DX:DX)</f>
        <v>33.229203106043798</v>
      </c>
      <c r="CT4" t="s">
        <v>163</v>
      </c>
      <c r="CU4">
        <f>AVERAGE(Cycle!EA:EA)</f>
        <v>38.291494530990335</v>
      </c>
      <c r="CV4">
        <f>STDEV(Cycle!EA:EA)</f>
        <v>32.548856832917792</v>
      </c>
      <c r="CX4" t="s">
        <v>184</v>
      </c>
      <c r="CY4">
        <f>AVERAGE(Cycle!BX:BX)/200</f>
        <v>4.5250000000000005E-2</v>
      </c>
      <c r="CZ4">
        <f>STDEV(Cycle!BX:BX)/200</f>
        <v>1.5930538323674168E-2</v>
      </c>
      <c r="DA4" t="s">
        <v>185</v>
      </c>
      <c r="DB4">
        <f>AVERAGE(Cycle!CB:CB)/200</f>
        <v>1.628205128205128E-2</v>
      </c>
      <c r="DC4">
        <f>STDEV(Cycle!CB:CB)/200</f>
        <v>6.253204306798564E-3</v>
      </c>
      <c r="DD4" t="s">
        <v>186</v>
      </c>
      <c r="DE4">
        <f>AVERAGE(Cycle!CF:CF)/200</f>
        <v>3.4487179487179491E-2</v>
      </c>
      <c r="DF4">
        <f>STDEV(Cycle!CF:CF)/200</f>
        <v>1.5802850833534329E-2</v>
      </c>
      <c r="DG4" t="s">
        <v>187</v>
      </c>
      <c r="DH4">
        <f>AVERAGE(Cycle!CJ:CJ)/200</f>
        <v>3.3000000000000002E-2</v>
      </c>
      <c r="DI4">
        <f>STDEV(Cycle!CJ:CJ)/200</f>
        <v>1.7126976771553504E-2</v>
      </c>
      <c r="DK4" t="s">
        <v>200</v>
      </c>
      <c r="DL4">
        <f>AVERAGE(Cycle!CO:CO)/200</f>
        <v>3.619047619047619E-2</v>
      </c>
      <c r="DM4">
        <f>STDEV(Cycle!CO:CO)/200</f>
        <v>2.2355485053177308E-2</v>
      </c>
      <c r="DN4" t="s">
        <v>201</v>
      </c>
      <c r="DO4">
        <f>AVERAGE(Cycle!CS:CS)/200</f>
        <v>5.6976744186046516E-3</v>
      </c>
      <c r="DP4">
        <f>STDEV(Cycle!CS:CS)/200</f>
        <v>9.7943980191811438E-3</v>
      </c>
      <c r="DQ4" t="s">
        <v>202</v>
      </c>
      <c r="DR4">
        <f>AVERAGE(Cycle!CW:CW)/200</f>
        <v>2.1219512195121953E-2</v>
      </c>
      <c r="DS4">
        <f>STDEV(Cycle!CW:CW)/200</f>
        <v>1.6910813397234846E-2</v>
      </c>
      <c r="DT4" t="s">
        <v>203</v>
      </c>
      <c r="DU4">
        <f>AVERAGE(Cycle!DA:DA)/200</f>
        <v>2.0714285714285716E-2</v>
      </c>
      <c r="DV4">
        <f>STDEV(Cycle!DA:DA)/200</f>
        <v>1.6841131000612485E-2</v>
      </c>
    </row>
    <row r="5" spans="1:126" x14ac:dyDescent="0.25">
      <c r="A5">
        <v>4</v>
      </c>
      <c r="B5" s="2">
        <v>1</v>
      </c>
      <c r="J5" t="s">
        <v>289</v>
      </c>
      <c r="K5">
        <v>0</v>
      </c>
      <c r="M5" t="s">
        <v>280</v>
      </c>
      <c r="N5">
        <v>0</v>
      </c>
      <c r="O5">
        <f xml:space="preserve"> (N5/N$2)*100</f>
        <v>0</v>
      </c>
      <c r="AX5" t="s">
        <v>116</v>
      </c>
      <c r="AY5">
        <f>AVERAGE(Cycle!$P$2:$P$50)</f>
        <v>5.6785714285714314E-2</v>
      </c>
      <c r="AZ5">
        <f>STDEV(Cycle!$P$2:$P$50)</f>
        <v>1.5649414723390369E-2</v>
      </c>
      <c r="BA5" t="s">
        <v>117</v>
      </c>
      <c r="BB5">
        <f>AVERAGE(Cycle!$Q$2:$Q$51)</f>
        <v>5.7325581395348844E-2</v>
      </c>
      <c r="BC5">
        <f>STDEV(Cycle!$Q$2:$Q$51)</f>
        <v>1.4240654295817284E-2</v>
      </c>
      <c r="BD5" t="s">
        <v>118</v>
      </c>
      <c r="BE5">
        <f>AVERAGE(Cycle!$R$2:$R$50)</f>
        <v>5.53658536585366E-2</v>
      </c>
      <c r="BF5">
        <f>STDEV(Cycle!$R$2:$R$50)</f>
        <v>1.2618946266548848E-2</v>
      </c>
      <c r="BG5" t="s">
        <v>119</v>
      </c>
      <c r="BH5">
        <f>AVERAGE(Cycle!$S$2:$S$50)</f>
        <v>5.7142857142857141E-2</v>
      </c>
      <c r="BI5">
        <f>STDEV(Cycle!$S$2:$S$50)</f>
        <v>1.5307532704237136E-2</v>
      </c>
      <c r="BO5" t="s">
        <v>32</v>
      </c>
      <c r="BP5">
        <f>AVERAGE(Cycle!BI:BI)</f>
        <v>4.1813304999999996</v>
      </c>
      <c r="BQ5">
        <f>STDEV(Cycle!BI:BI)</f>
        <v>1.1019057745158336</v>
      </c>
      <c r="BS5" t="s">
        <v>209</v>
      </c>
      <c r="BT5">
        <v>76</v>
      </c>
      <c r="BU5">
        <v>7.136150234741784</v>
      </c>
      <c r="BV5">
        <v>0.38</v>
      </c>
    </row>
    <row r="6" spans="1:126" x14ac:dyDescent="0.25">
      <c r="A6">
        <v>5</v>
      </c>
      <c r="B6" s="2">
        <v>1</v>
      </c>
      <c r="E6" s="3">
        <v>4</v>
      </c>
      <c r="J6" t="s">
        <v>290</v>
      </c>
      <c r="K6">
        <v>0</v>
      </c>
      <c r="M6" t="s">
        <v>281</v>
      </c>
      <c r="N6">
        <v>58</v>
      </c>
      <c r="O6">
        <f xml:space="preserve"> (N6/N$2)*100</f>
        <v>35.151515151515149</v>
      </c>
      <c r="AX6" t="s">
        <v>120</v>
      </c>
      <c r="AY6">
        <f>AVERAGE(Cycle!$U$2:$U$49)</f>
        <v>0.12325000000000001</v>
      </c>
      <c r="AZ6">
        <f>STDEV(Cycle!$U$2:$U$49)</f>
        <v>2.0679173221582206E-2</v>
      </c>
      <c r="BA6" t="s">
        <v>121</v>
      </c>
      <c r="BB6">
        <f>AVERAGE(Cycle!$V$2:$V$50)</f>
        <v>0.12102564102564105</v>
      </c>
      <c r="BC6">
        <f>STDEV(Cycle!$V$2:$V$50)</f>
        <v>1.6669365503485689E-2</v>
      </c>
      <c r="BD6" t="s">
        <v>122</v>
      </c>
      <c r="BE6">
        <f>AVERAGE(Cycle!$W$2:$W$50)</f>
        <v>0.12102564102564102</v>
      </c>
      <c r="BF6">
        <f>STDEV(Cycle!$W$2:$W$50)</f>
        <v>1.5354559034075278E-2</v>
      </c>
      <c r="BG6" t="s">
        <v>123</v>
      </c>
      <c r="BH6">
        <f>AVERAGE(Cycle!$X$2:$X$49)</f>
        <v>0.12300000000000003</v>
      </c>
      <c r="BI6">
        <f>STDEV(Cycle!$X$2:$X$49)</f>
        <v>1.9074751737470898E-2</v>
      </c>
      <c r="BO6" t="s">
        <v>33</v>
      </c>
      <c r="BP6">
        <f>AVERAGE(Cycle!BJ:BJ)</f>
        <v>3.8485866249999998</v>
      </c>
      <c r="BQ6">
        <f>STDEV(Cycle!BJ:BJ)</f>
        <v>0.82696057259887934</v>
      </c>
      <c r="BS6" t="s">
        <v>210</v>
      </c>
      <c r="BT6">
        <v>0</v>
      </c>
      <c r="BU6">
        <v>0</v>
      </c>
      <c r="BV6">
        <v>0</v>
      </c>
    </row>
    <row r="7" spans="1:126" x14ac:dyDescent="0.25">
      <c r="A7">
        <v>6</v>
      </c>
      <c r="B7" s="2">
        <v>1</v>
      </c>
      <c r="E7" s="3">
        <v>4</v>
      </c>
      <c r="M7" t="s">
        <v>282</v>
      </c>
      <c r="N7">
        <v>45</v>
      </c>
      <c r="O7">
        <f xml:space="preserve"> (N7/N$2)*100</f>
        <v>27.27272727272727</v>
      </c>
      <c r="AX7" t="s">
        <v>23</v>
      </c>
      <c r="AY7">
        <f>AVERAGE(Cycle!Z:Z)</f>
        <v>21.748039996198671</v>
      </c>
      <c r="AZ7">
        <f>STDEV(Cycle!Z:Z)</f>
        <v>3.2779886353833954</v>
      </c>
      <c r="BA7" t="s">
        <v>24</v>
      </c>
      <c r="BB7">
        <f>AVERAGE(Cycle!AA:AA)</f>
        <v>21.830656440103024</v>
      </c>
      <c r="BC7">
        <f>STDEV(Cycle!AA:AA)</f>
        <v>3.4302334835148334</v>
      </c>
      <c r="BD7" t="s">
        <v>25</v>
      </c>
      <c r="BE7">
        <f>AVERAGE(Cycle!AB:AB)</f>
        <v>22.033084410499548</v>
      </c>
      <c r="BF7">
        <f>STDEV(Cycle!AB:AB)</f>
        <v>3.1401980946477406</v>
      </c>
      <c r="BG7" t="s">
        <v>26</v>
      </c>
      <c r="BH7">
        <f>AVERAGE(Cycle!AC:AC)</f>
        <v>21.782542552464186</v>
      </c>
      <c r="BI7">
        <f>STDEV(Cycle!AC:AC)</f>
        <v>3.9397414738162331</v>
      </c>
      <c r="BO7" t="s">
        <v>39</v>
      </c>
      <c r="BS7" t="s">
        <v>211</v>
      </c>
      <c r="BT7">
        <v>1065</v>
      </c>
    </row>
    <row r="8" spans="1:126" x14ac:dyDescent="0.25">
      <c r="A8">
        <v>7</v>
      </c>
      <c r="B8" s="2">
        <v>1</v>
      </c>
      <c r="E8" s="3">
        <v>4</v>
      </c>
      <c r="M8" t="s">
        <v>283</v>
      </c>
      <c r="N8">
        <v>0</v>
      </c>
      <c r="O8">
        <f xml:space="preserve"> (N8/N$2)*100</f>
        <v>0</v>
      </c>
      <c r="AX8" t="s">
        <v>136</v>
      </c>
      <c r="AY8">
        <f>AVERAGE(Cycle!$AJ$2:$AJ$49)</f>
        <v>8.2973261573853971</v>
      </c>
      <c r="AZ8">
        <f>STDEV(Cycle!$AJ$2:$AJ$49)</f>
        <v>1.1534799480444746</v>
      </c>
      <c r="BA8" t="s">
        <v>137</v>
      </c>
      <c r="BB8">
        <f>AVERAGE(Cycle!$AK$2:$AK$50)</f>
        <v>8.3969809593622973</v>
      </c>
      <c r="BC8">
        <f>STDEV(Cycle!$AK$2:$AK$50)</f>
        <v>1.0267461415861623</v>
      </c>
      <c r="BD8" t="s">
        <v>138</v>
      </c>
      <c r="BE8">
        <f>AVERAGE(Cycle!$AL$2:$AL$50)</f>
        <v>8.3867619489520031</v>
      </c>
      <c r="BF8">
        <f>STDEV(Cycle!$AL$2:$AL$50)</f>
        <v>1.0216704346056182</v>
      </c>
      <c r="BG8" t="s">
        <v>139</v>
      </c>
      <c r="BH8">
        <f>AVERAGE(Cycle!$AM$2:$AM$49)</f>
        <v>8.2859071665922848</v>
      </c>
      <c r="BI8">
        <f>STDEV(Cycle!$AM$2:$AM$49)</f>
        <v>1.0629468297090336</v>
      </c>
      <c r="BO8" t="s">
        <v>40</v>
      </c>
      <c r="BP8">
        <f>AVERAGE(Cycle!BL:BL)</f>
        <v>1.7574375562800117</v>
      </c>
      <c r="BQ8">
        <f>STDEV(Cycle!BL:BL)</f>
        <v>1.0340223768031844</v>
      </c>
    </row>
    <row r="9" spans="1:126" x14ac:dyDescent="0.25">
      <c r="A9">
        <v>8</v>
      </c>
      <c r="B9" s="2">
        <v>1</v>
      </c>
      <c r="E9" s="3">
        <v>4</v>
      </c>
      <c r="M9" t="s">
        <v>275</v>
      </c>
      <c r="N9">
        <v>7</v>
      </c>
      <c r="O9">
        <f xml:space="preserve"> (N9/N$2)*100</f>
        <v>4.2424242424242431</v>
      </c>
      <c r="AX9" t="s">
        <v>128</v>
      </c>
      <c r="AY9">
        <v>8.097165991902834</v>
      </c>
      <c r="BA9" t="s">
        <v>129</v>
      </c>
      <c r="BB9">
        <v>8.230452674897121</v>
      </c>
      <c r="BD9" t="s">
        <v>130</v>
      </c>
      <c r="BE9">
        <v>8.1632653061224492</v>
      </c>
      <c r="BG9" t="s">
        <v>131</v>
      </c>
      <c r="BH9">
        <v>8.148148148148147</v>
      </c>
      <c r="BO9" t="s">
        <v>41</v>
      </c>
      <c r="BP9">
        <f>AVERAGE(Cycle!BM:BM)</f>
        <v>2.1620207196160699</v>
      </c>
      <c r="BQ9">
        <f>STDEV(Cycle!BM:BM)</f>
        <v>1.533372344968521</v>
      </c>
    </row>
    <row r="10" spans="1:126" x14ac:dyDescent="0.25">
      <c r="A10">
        <v>9</v>
      </c>
      <c r="B10" s="2">
        <v>1</v>
      </c>
      <c r="E10" s="3">
        <v>4</v>
      </c>
      <c r="AX10" t="s">
        <v>91</v>
      </c>
      <c r="AY10">
        <f>AVERAGE(Cycle!$AV$2:$AV$48)</f>
        <v>55.06153427012606</v>
      </c>
      <c r="AZ10">
        <f>STDEV(Cycle!$AV$2:$AV$48)</f>
        <v>5.3705872412429585</v>
      </c>
      <c r="BA10" t="s">
        <v>92</v>
      </c>
      <c r="BB10">
        <f>AVERAGE(Cycle!$AW$2:$AW$48)</f>
        <v>54.612551864709722</v>
      </c>
      <c r="BC10">
        <f>STDEV(Cycle!$AW$2:$AW$48)</f>
        <v>4.3787231317630084</v>
      </c>
      <c r="BD10" t="s">
        <v>93</v>
      </c>
      <c r="BE10">
        <f>AVERAGE(Cycle!$AX$2:$AX$48)</f>
        <v>55.483855819554741</v>
      </c>
      <c r="BF10">
        <f>STDEV(Cycle!$AX$2:$AX$48)</f>
        <v>4.5929743798433131</v>
      </c>
      <c r="BG10" t="s">
        <v>94</v>
      </c>
      <c r="BH10">
        <f>AVERAGE(Cycle!$AY$2:$AY$48)</f>
        <v>54.34757697234793</v>
      </c>
      <c r="BI10">
        <f>STDEV(Cycle!$AY$2:$AY$48)</f>
        <v>5.3865746718641825</v>
      </c>
      <c r="BO10" t="s">
        <v>315</v>
      </c>
    </row>
    <row r="11" spans="1:126" x14ac:dyDescent="0.25">
      <c r="A11">
        <v>10</v>
      </c>
      <c r="B11" s="2">
        <v>1</v>
      </c>
      <c r="E11" s="3">
        <v>4</v>
      </c>
      <c r="AX11" t="s">
        <v>95</v>
      </c>
      <c r="AY11">
        <f>AVERAGE(Cycle!$BA$2:$BA$48)</f>
        <v>44.938465729873954</v>
      </c>
      <c r="AZ11">
        <f>STDEV(Cycle!$BA$2:$BA$48)</f>
        <v>5.3705872412429096</v>
      </c>
      <c r="BA11" t="s">
        <v>96</v>
      </c>
      <c r="BB11">
        <f>AVERAGE(Cycle!$BB$2:$BB$48)</f>
        <v>45.387448135290263</v>
      </c>
      <c r="BC11">
        <f>STDEV(Cycle!$BB$2:$BB$48)</f>
        <v>4.3787231317630093</v>
      </c>
      <c r="BD11" t="s">
        <v>97</v>
      </c>
      <c r="BE11">
        <f>AVERAGE(Cycle!$BC$2:$BC$48)</f>
        <v>44.516144180445252</v>
      </c>
      <c r="BF11">
        <f>STDEV(Cycle!$BC$2:$BC$48)</f>
        <v>4.5929743798433034</v>
      </c>
      <c r="BG11" t="s">
        <v>98</v>
      </c>
      <c r="BH11">
        <f>AVERAGE(Cycle!$BD$2:$BD$48)</f>
        <v>45.652423027652077</v>
      </c>
      <c r="BI11">
        <f>STDEV(Cycle!$BD$2:$BD$48)</f>
        <v>5.3865746718640288</v>
      </c>
      <c r="BO11" t="s">
        <v>316</v>
      </c>
      <c r="BP11">
        <f>AVERAGE(Cycle!$BR:$BR)</f>
        <v>28.659749116864703</v>
      </c>
      <c r="BQ11">
        <f>STDEV(Cycle!$BR:$BR)</f>
        <v>29.768138923765857</v>
      </c>
    </row>
    <row r="12" spans="1:126" x14ac:dyDescent="0.25">
      <c r="A12">
        <v>11</v>
      </c>
      <c r="B12" s="2">
        <v>1</v>
      </c>
      <c r="E12" s="3">
        <v>4</v>
      </c>
      <c r="BO12" t="s">
        <v>317</v>
      </c>
      <c r="BP12">
        <f>AVERAGE(Cycle!$BS:$BS)</f>
        <v>29.800867192391848</v>
      </c>
      <c r="BQ12">
        <f>STDEV(Cycle!$BS:$BS)</f>
        <v>23.981694736012667</v>
      </c>
    </row>
    <row r="13" spans="1:126" x14ac:dyDescent="0.25">
      <c r="A13">
        <v>12</v>
      </c>
      <c r="B13" s="2">
        <v>1</v>
      </c>
      <c r="E13" s="3">
        <v>4</v>
      </c>
      <c r="BO13" t="s">
        <v>44</v>
      </c>
    </row>
    <row r="14" spans="1:126" x14ac:dyDescent="0.25">
      <c r="A14">
        <v>13</v>
      </c>
      <c r="B14" s="2">
        <v>1</v>
      </c>
      <c r="E14" s="3">
        <v>4</v>
      </c>
      <c r="BO14" t="s">
        <v>45</v>
      </c>
      <c r="BP14">
        <f>AVERAGE(Cycle!BO:BO)</f>
        <v>7.8152318406664261</v>
      </c>
      <c r="BQ14">
        <f>STDEV(Cycle!BO:BO)</f>
        <v>3.6257973002292441</v>
      </c>
    </row>
    <row r="15" spans="1:126" x14ac:dyDescent="0.25">
      <c r="A15">
        <v>14</v>
      </c>
      <c r="B15" s="2">
        <v>1</v>
      </c>
      <c r="E15" s="3">
        <v>4</v>
      </c>
      <c r="BO15" t="s">
        <v>46</v>
      </c>
      <c r="BP15">
        <f>AVERAGE(Cycle!BP:BP)</f>
        <v>7.7110921237345718</v>
      </c>
      <c r="BQ15">
        <f>STDEV(Cycle!BP:BP)</f>
        <v>3.1439401414277</v>
      </c>
    </row>
    <row r="16" spans="1:126" x14ac:dyDescent="0.25">
      <c r="A16">
        <v>15</v>
      </c>
      <c r="B16" s="2">
        <v>1</v>
      </c>
      <c r="E16" s="3">
        <v>4</v>
      </c>
    </row>
    <row r="17" spans="1:5" x14ac:dyDescent="0.25">
      <c r="A17">
        <v>16</v>
      </c>
      <c r="B17" s="2">
        <v>1</v>
      </c>
      <c r="E17" s="3">
        <v>4</v>
      </c>
    </row>
    <row r="18" spans="1:5" x14ac:dyDescent="0.25">
      <c r="A18">
        <v>17</v>
      </c>
      <c r="B18" s="2">
        <v>1</v>
      </c>
      <c r="E18" s="3">
        <v>4</v>
      </c>
    </row>
    <row r="19" spans="1:5" x14ac:dyDescent="0.25">
      <c r="A19">
        <v>18</v>
      </c>
      <c r="B19" s="2">
        <v>1</v>
      </c>
      <c r="E19" s="3">
        <v>4</v>
      </c>
    </row>
    <row r="20" spans="1:5" x14ac:dyDescent="0.25">
      <c r="A20">
        <v>19</v>
      </c>
      <c r="B20" s="2">
        <v>1</v>
      </c>
      <c r="C20" s="4">
        <v>2</v>
      </c>
      <c r="E20" s="3">
        <v>4</v>
      </c>
    </row>
    <row r="21" spans="1:5" x14ac:dyDescent="0.25">
      <c r="A21">
        <v>20</v>
      </c>
      <c r="C21" s="4">
        <v>2</v>
      </c>
      <c r="E21" s="3">
        <v>4</v>
      </c>
    </row>
    <row r="22" spans="1:5" x14ac:dyDescent="0.25">
      <c r="A22">
        <v>21</v>
      </c>
      <c r="C22" s="4">
        <v>2</v>
      </c>
      <c r="D22" s="5">
        <v>3</v>
      </c>
      <c r="E22" s="3">
        <v>4</v>
      </c>
    </row>
    <row r="23" spans="1:5" x14ac:dyDescent="0.25">
      <c r="A23">
        <v>22</v>
      </c>
      <c r="C23" s="4">
        <v>2</v>
      </c>
      <c r="D23" s="5">
        <v>3</v>
      </c>
    </row>
    <row r="24" spans="1:5" x14ac:dyDescent="0.25">
      <c r="A24">
        <v>23</v>
      </c>
      <c r="C24" s="4">
        <v>2</v>
      </c>
      <c r="D24" s="5">
        <v>3</v>
      </c>
    </row>
    <row r="25" spans="1:5" x14ac:dyDescent="0.25">
      <c r="A25">
        <v>24</v>
      </c>
      <c r="C25" s="4">
        <v>2</v>
      </c>
      <c r="D25" s="5">
        <v>3</v>
      </c>
    </row>
    <row r="26" spans="1:5" x14ac:dyDescent="0.25">
      <c r="A26">
        <v>25</v>
      </c>
      <c r="C26" s="4">
        <v>2</v>
      </c>
      <c r="D26" s="5">
        <v>3</v>
      </c>
    </row>
    <row r="27" spans="1:5" x14ac:dyDescent="0.25">
      <c r="A27">
        <v>26</v>
      </c>
      <c r="C27" s="4">
        <v>2</v>
      </c>
      <c r="D27" s="5">
        <v>3</v>
      </c>
    </row>
    <row r="28" spans="1:5" x14ac:dyDescent="0.25">
      <c r="A28">
        <v>27</v>
      </c>
      <c r="C28" s="4">
        <v>2</v>
      </c>
      <c r="D28" s="5">
        <v>3</v>
      </c>
    </row>
    <row r="29" spans="1:5" x14ac:dyDescent="0.25">
      <c r="A29">
        <v>28</v>
      </c>
      <c r="C29" s="4">
        <v>2</v>
      </c>
      <c r="D29" s="5">
        <v>3</v>
      </c>
    </row>
    <row r="30" spans="1:5" x14ac:dyDescent="0.25">
      <c r="A30">
        <v>29</v>
      </c>
      <c r="C30" s="4">
        <v>2</v>
      </c>
      <c r="D30" s="5">
        <v>3</v>
      </c>
    </row>
    <row r="31" spans="1:5" x14ac:dyDescent="0.25">
      <c r="A31">
        <v>30</v>
      </c>
      <c r="C31" s="4">
        <v>2</v>
      </c>
      <c r="D31" s="5">
        <v>3</v>
      </c>
    </row>
    <row r="32" spans="1:5" x14ac:dyDescent="0.25">
      <c r="A32">
        <v>31</v>
      </c>
      <c r="C32" s="4">
        <v>2</v>
      </c>
      <c r="D32" s="5">
        <v>3</v>
      </c>
    </row>
    <row r="33" spans="1:5" x14ac:dyDescent="0.25">
      <c r="A33">
        <v>32</v>
      </c>
      <c r="C33" s="4">
        <v>2</v>
      </c>
      <c r="D33" s="5">
        <v>3</v>
      </c>
    </row>
    <row r="34" spans="1:5" x14ac:dyDescent="0.25">
      <c r="A34">
        <v>33</v>
      </c>
      <c r="C34" s="4">
        <v>2</v>
      </c>
      <c r="D34" s="5">
        <v>3</v>
      </c>
    </row>
    <row r="35" spans="1:5" x14ac:dyDescent="0.25">
      <c r="A35">
        <v>34</v>
      </c>
      <c r="D35" s="5">
        <v>3</v>
      </c>
    </row>
    <row r="36" spans="1:5" x14ac:dyDescent="0.25">
      <c r="A36">
        <v>35</v>
      </c>
      <c r="B36" s="2">
        <v>1</v>
      </c>
      <c r="D36" s="5">
        <v>3</v>
      </c>
      <c r="E36" s="3">
        <v>4</v>
      </c>
    </row>
    <row r="37" spans="1:5" x14ac:dyDescent="0.25">
      <c r="A37">
        <v>36</v>
      </c>
      <c r="B37" s="2">
        <v>1</v>
      </c>
      <c r="D37" s="5">
        <v>3</v>
      </c>
      <c r="E37" s="3">
        <v>4</v>
      </c>
    </row>
    <row r="38" spans="1:5" x14ac:dyDescent="0.25">
      <c r="A38">
        <v>37</v>
      </c>
      <c r="B38" s="2">
        <v>1</v>
      </c>
      <c r="E38" s="3">
        <v>4</v>
      </c>
    </row>
    <row r="39" spans="1:5" x14ac:dyDescent="0.25">
      <c r="A39">
        <v>38</v>
      </c>
      <c r="B39" s="2">
        <v>1</v>
      </c>
      <c r="E39" s="3">
        <v>4</v>
      </c>
    </row>
    <row r="40" spans="1:5" x14ac:dyDescent="0.25">
      <c r="A40">
        <v>39</v>
      </c>
      <c r="B40" s="2">
        <v>1</v>
      </c>
      <c r="E40" s="3">
        <v>4</v>
      </c>
    </row>
    <row r="41" spans="1:5" x14ac:dyDescent="0.25">
      <c r="A41">
        <v>40</v>
      </c>
      <c r="B41" s="2">
        <v>1</v>
      </c>
      <c r="E41" s="3">
        <v>4</v>
      </c>
    </row>
    <row r="42" spans="1:5" x14ac:dyDescent="0.25">
      <c r="A42">
        <v>41</v>
      </c>
      <c r="B42" s="2">
        <v>1</v>
      </c>
      <c r="E42" s="3">
        <v>4</v>
      </c>
    </row>
    <row r="43" spans="1:5" x14ac:dyDescent="0.25">
      <c r="A43">
        <v>42</v>
      </c>
      <c r="B43" s="2">
        <v>1</v>
      </c>
      <c r="E43" s="3">
        <v>4</v>
      </c>
    </row>
    <row r="44" spans="1:5" x14ac:dyDescent="0.25">
      <c r="A44">
        <v>43</v>
      </c>
      <c r="B44" s="2">
        <v>1</v>
      </c>
      <c r="E44" s="3">
        <v>4</v>
      </c>
    </row>
    <row r="45" spans="1:5" x14ac:dyDescent="0.25">
      <c r="A45">
        <v>44</v>
      </c>
      <c r="B45" s="2">
        <v>1</v>
      </c>
      <c r="E45" s="3">
        <v>4</v>
      </c>
    </row>
    <row r="46" spans="1:5" x14ac:dyDescent="0.25">
      <c r="A46">
        <v>45</v>
      </c>
      <c r="B46" s="2">
        <v>1</v>
      </c>
      <c r="E46" s="3">
        <v>4</v>
      </c>
    </row>
    <row r="47" spans="1:5" x14ac:dyDescent="0.25">
      <c r="A47">
        <v>46</v>
      </c>
      <c r="B47" s="2">
        <v>1</v>
      </c>
      <c r="E47" s="3">
        <v>4</v>
      </c>
    </row>
    <row r="48" spans="1:5" x14ac:dyDescent="0.25">
      <c r="A48">
        <v>47</v>
      </c>
      <c r="B48" s="2">
        <v>1</v>
      </c>
    </row>
    <row r="49" spans="1:5" x14ac:dyDescent="0.25">
      <c r="A49">
        <v>48</v>
      </c>
      <c r="C49" s="4">
        <v>2</v>
      </c>
    </row>
    <row r="50" spans="1:5" x14ac:dyDescent="0.25">
      <c r="A50">
        <v>49</v>
      </c>
      <c r="C50" s="4">
        <v>2</v>
      </c>
      <c r="D50" s="5">
        <v>3</v>
      </c>
    </row>
    <row r="51" spans="1:5" x14ac:dyDescent="0.25">
      <c r="A51">
        <v>50</v>
      </c>
      <c r="C51" s="4">
        <v>2</v>
      </c>
      <c r="D51" s="5">
        <v>3</v>
      </c>
    </row>
    <row r="52" spans="1:5" x14ac:dyDescent="0.25">
      <c r="A52">
        <v>51</v>
      </c>
      <c r="C52" s="4">
        <v>2</v>
      </c>
      <c r="D52" s="5">
        <v>3</v>
      </c>
    </row>
    <row r="53" spans="1:5" x14ac:dyDescent="0.25">
      <c r="A53">
        <v>52</v>
      </c>
      <c r="C53" s="4">
        <v>2</v>
      </c>
      <c r="D53" s="5">
        <v>3</v>
      </c>
    </row>
    <row r="54" spans="1:5" x14ac:dyDescent="0.25">
      <c r="A54">
        <v>53</v>
      </c>
      <c r="C54" s="4">
        <v>2</v>
      </c>
      <c r="D54" s="5">
        <v>3</v>
      </c>
    </row>
    <row r="55" spans="1:5" x14ac:dyDescent="0.25">
      <c r="A55">
        <v>54</v>
      </c>
      <c r="C55" s="4">
        <v>2</v>
      </c>
      <c r="D55" s="5">
        <v>3</v>
      </c>
    </row>
    <row r="56" spans="1:5" x14ac:dyDescent="0.25">
      <c r="A56">
        <v>55</v>
      </c>
      <c r="C56" s="4">
        <v>2</v>
      </c>
      <c r="D56" s="5">
        <v>3</v>
      </c>
    </row>
    <row r="57" spans="1:5" x14ac:dyDescent="0.25">
      <c r="A57">
        <v>56</v>
      </c>
      <c r="C57" s="4">
        <v>2</v>
      </c>
      <c r="D57" s="5">
        <v>3</v>
      </c>
    </row>
    <row r="58" spans="1:5" x14ac:dyDescent="0.25">
      <c r="A58">
        <v>57</v>
      </c>
      <c r="C58" s="4">
        <v>2</v>
      </c>
      <c r="D58" s="5">
        <v>3</v>
      </c>
    </row>
    <row r="59" spans="1:5" x14ac:dyDescent="0.25">
      <c r="A59">
        <v>58</v>
      </c>
      <c r="C59" s="4">
        <v>2</v>
      </c>
      <c r="D59" s="5">
        <v>3</v>
      </c>
    </row>
    <row r="60" spans="1:5" x14ac:dyDescent="0.25">
      <c r="A60">
        <v>59</v>
      </c>
      <c r="D60" s="5">
        <v>3</v>
      </c>
    </row>
    <row r="61" spans="1:5" x14ac:dyDescent="0.25">
      <c r="A61">
        <v>60</v>
      </c>
    </row>
    <row r="62" spans="1:5" x14ac:dyDescent="0.25">
      <c r="A62">
        <v>61</v>
      </c>
      <c r="B62" s="2">
        <v>1</v>
      </c>
    </row>
    <row r="63" spans="1:5" x14ac:dyDescent="0.25">
      <c r="A63">
        <v>62</v>
      </c>
      <c r="B63" s="2">
        <v>1</v>
      </c>
      <c r="E63" s="3">
        <v>4</v>
      </c>
    </row>
    <row r="64" spans="1:5" x14ac:dyDescent="0.25">
      <c r="A64">
        <v>63</v>
      </c>
      <c r="B64" s="2">
        <v>1</v>
      </c>
      <c r="E64" s="3">
        <v>4</v>
      </c>
    </row>
    <row r="65" spans="1:5" x14ac:dyDescent="0.25">
      <c r="A65">
        <v>64</v>
      </c>
      <c r="B65" s="2">
        <v>1</v>
      </c>
      <c r="E65" s="3">
        <v>4</v>
      </c>
    </row>
    <row r="66" spans="1:5" x14ac:dyDescent="0.25">
      <c r="A66">
        <v>65</v>
      </c>
      <c r="B66" s="2">
        <v>1</v>
      </c>
      <c r="E66" s="3">
        <v>4</v>
      </c>
    </row>
    <row r="67" spans="1:5" x14ac:dyDescent="0.25">
      <c r="A67">
        <v>66</v>
      </c>
      <c r="B67" s="2">
        <v>1</v>
      </c>
      <c r="E67" s="3">
        <v>4</v>
      </c>
    </row>
    <row r="68" spans="1:5" x14ac:dyDescent="0.25">
      <c r="A68">
        <v>67</v>
      </c>
      <c r="B68" s="2">
        <v>1</v>
      </c>
      <c r="E68" s="3">
        <v>4</v>
      </c>
    </row>
    <row r="69" spans="1:5" x14ac:dyDescent="0.25">
      <c r="A69">
        <v>68</v>
      </c>
      <c r="B69" s="2">
        <v>1</v>
      </c>
      <c r="E69" s="3">
        <v>4</v>
      </c>
    </row>
    <row r="70" spans="1:5" x14ac:dyDescent="0.25">
      <c r="A70">
        <v>69</v>
      </c>
      <c r="B70" s="2">
        <v>1</v>
      </c>
      <c r="E70" s="3">
        <v>4</v>
      </c>
    </row>
    <row r="71" spans="1:5" x14ac:dyDescent="0.25">
      <c r="A71">
        <v>70</v>
      </c>
      <c r="E71" s="3">
        <v>4</v>
      </c>
    </row>
    <row r="72" spans="1:5" x14ac:dyDescent="0.25">
      <c r="A72">
        <v>71</v>
      </c>
      <c r="E72" s="3">
        <v>4</v>
      </c>
    </row>
    <row r="73" spans="1:5" x14ac:dyDescent="0.25">
      <c r="A73">
        <v>72</v>
      </c>
      <c r="E73" s="3">
        <v>4</v>
      </c>
    </row>
    <row r="74" spans="1:5" x14ac:dyDescent="0.25">
      <c r="A74">
        <v>73</v>
      </c>
      <c r="C74" s="4">
        <v>2</v>
      </c>
      <c r="D74" s="5">
        <v>3</v>
      </c>
    </row>
    <row r="75" spans="1:5" x14ac:dyDescent="0.25">
      <c r="A75">
        <v>74</v>
      </c>
      <c r="C75" s="4">
        <v>2</v>
      </c>
      <c r="D75" s="5">
        <v>3</v>
      </c>
    </row>
    <row r="76" spans="1:5" x14ac:dyDescent="0.25">
      <c r="A76">
        <v>75</v>
      </c>
      <c r="C76" s="4">
        <v>2</v>
      </c>
      <c r="D76" s="5">
        <v>3</v>
      </c>
    </row>
    <row r="77" spans="1:5" x14ac:dyDescent="0.25">
      <c r="A77">
        <v>76</v>
      </c>
      <c r="C77" s="4">
        <v>2</v>
      </c>
      <c r="D77" s="5">
        <v>3</v>
      </c>
    </row>
    <row r="78" spans="1:5" x14ac:dyDescent="0.25">
      <c r="A78">
        <v>77</v>
      </c>
      <c r="C78" s="4">
        <v>2</v>
      </c>
      <c r="D78" s="5">
        <v>3</v>
      </c>
    </row>
    <row r="79" spans="1:5" x14ac:dyDescent="0.25">
      <c r="A79">
        <v>78</v>
      </c>
      <c r="C79" s="4">
        <v>2</v>
      </c>
      <c r="D79" s="5">
        <v>3</v>
      </c>
    </row>
    <row r="80" spans="1:5" x14ac:dyDescent="0.25">
      <c r="A80">
        <v>79</v>
      </c>
      <c r="C80" s="4">
        <v>2</v>
      </c>
      <c r="D80" s="5">
        <v>3</v>
      </c>
    </row>
    <row r="81" spans="1:5" x14ac:dyDescent="0.25">
      <c r="A81">
        <v>80</v>
      </c>
      <c r="C81" s="4">
        <v>2</v>
      </c>
      <c r="D81" s="5">
        <v>3</v>
      </c>
    </row>
    <row r="82" spans="1:5" x14ac:dyDescent="0.25">
      <c r="A82">
        <v>81</v>
      </c>
      <c r="C82" s="4">
        <v>2</v>
      </c>
      <c r="D82" s="5">
        <v>3</v>
      </c>
    </row>
    <row r="83" spans="1:5" x14ac:dyDescent="0.25">
      <c r="A83">
        <v>82</v>
      </c>
      <c r="C83" s="4">
        <v>2</v>
      </c>
      <c r="D83" s="5">
        <v>3</v>
      </c>
    </row>
    <row r="84" spans="1:5" x14ac:dyDescent="0.25">
      <c r="A84">
        <v>83</v>
      </c>
    </row>
    <row r="85" spans="1:5" x14ac:dyDescent="0.25">
      <c r="A85">
        <v>84</v>
      </c>
    </row>
    <row r="86" spans="1:5" x14ac:dyDescent="0.25">
      <c r="A86">
        <v>85</v>
      </c>
      <c r="B86" s="2">
        <v>1</v>
      </c>
      <c r="E86" s="3">
        <v>4</v>
      </c>
    </row>
    <row r="87" spans="1:5" x14ac:dyDescent="0.25">
      <c r="A87">
        <v>86</v>
      </c>
      <c r="B87" s="2">
        <v>1</v>
      </c>
      <c r="E87" s="3">
        <v>4</v>
      </c>
    </row>
    <row r="88" spans="1:5" x14ac:dyDescent="0.25">
      <c r="A88">
        <v>87</v>
      </c>
      <c r="B88" s="2">
        <v>1</v>
      </c>
      <c r="E88" s="3">
        <v>4</v>
      </c>
    </row>
    <row r="89" spans="1:5" x14ac:dyDescent="0.25">
      <c r="A89">
        <v>88</v>
      </c>
      <c r="B89" s="2">
        <v>1</v>
      </c>
      <c r="E89" s="3">
        <v>4</v>
      </c>
    </row>
    <row r="90" spans="1:5" x14ac:dyDescent="0.25">
      <c r="A90">
        <v>89</v>
      </c>
      <c r="B90" s="2">
        <v>1</v>
      </c>
      <c r="E90" s="3">
        <v>4</v>
      </c>
    </row>
    <row r="91" spans="1:5" x14ac:dyDescent="0.25">
      <c r="A91">
        <v>90</v>
      </c>
      <c r="B91" s="2">
        <v>1</v>
      </c>
      <c r="E91" s="3">
        <v>4</v>
      </c>
    </row>
    <row r="92" spans="1:5" x14ac:dyDescent="0.25">
      <c r="A92">
        <v>91</v>
      </c>
      <c r="B92" s="2">
        <v>1</v>
      </c>
      <c r="E92" s="3">
        <v>4</v>
      </c>
    </row>
    <row r="93" spans="1:5" x14ac:dyDescent="0.25">
      <c r="A93">
        <v>92</v>
      </c>
      <c r="B93" s="2">
        <v>1</v>
      </c>
      <c r="E93" s="3">
        <v>4</v>
      </c>
    </row>
    <row r="94" spans="1:5" x14ac:dyDescent="0.25">
      <c r="A94">
        <v>93</v>
      </c>
      <c r="E94" s="3">
        <v>4</v>
      </c>
    </row>
    <row r="95" spans="1:5" x14ac:dyDescent="0.25">
      <c r="A95">
        <v>94</v>
      </c>
      <c r="E95" s="3">
        <v>4</v>
      </c>
    </row>
    <row r="96" spans="1:5" x14ac:dyDescent="0.25">
      <c r="A96">
        <v>95</v>
      </c>
      <c r="C96" s="4">
        <v>2</v>
      </c>
    </row>
    <row r="97" spans="1:5" x14ac:dyDescent="0.25">
      <c r="A97">
        <v>96</v>
      </c>
      <c r="C97" s="4">
        <v>2</v>
      </c>
    </row>
    <row r="98" spans="1:5" x14ac:dyDescent="0.25">
      <c r="A98">
        <v>97</v>
      </c>
      <c r="C98" s="4">
        <v>2</v>
      </c>
    </row>
    <row r="99" spans="1:5" x14ac:dyDescent="0.25">
      <c r="A99">
        <v>98</v>
      </c>
      <c r="C99" s="4">
        <v>2</v>
      </c>
      <c r="D99" s="5">
        <v>3</v>
      </c>
    </row>
    <row r="100" spans="1:5" x14ac:dyDescent="0.25">
      <c r="A100">
        <v>99</v>
      </c>
      <c r="C100" s="4">
        <v>2</v>
      </c>
      <c r="D100" s="5">
        <v>3</v>
      </c>
    </row>
    <row r="101" spans="1:5" x14ac:dyDescent="0.25">
      <c r="A101">
        <v>100</v>
      </c>
      <c r="C101" s="4">
        <v>2</v>
      </c>
      <c r="D101" s="5">
        <v>3</v>
      </c>
    </row>
    <row r="102" spans="1:5" x14ac:dyDescent="0.25">
      <c r="A102">
        <v>101</v>
      </c>
      <c r="C102" s="4">
        <v>2</v>
      </c>
      <c r="D102" s="5">
        <v>3</v>
      </c>
    </row>
    <row r="103" spans="1:5" x14ac:dyDescent="0.25">
      <c r="A103">
        <v>102</v>
      </c>
      <c r="C103" s="4">
        <v>2</v>
      </c>
      <c r="D103" s="5">
        <v>3</v>
      </c>
    </row>
    <row r="104" spans="1:5" x14ac:dyDescent="0.25">
      <c r="A104">
        <v>103</v>
      </c>
      <c r="C104" s="4">
        <v>2</v>
      </c>
      <c r="D104" s="5">
        <v>3</v>
      </c>
    </row>
    <row r="105" spans="1:5" x14ac:dyDescent="0.25">
      <c r="A105">
        <v>104</v>
      </c>
      <c r="C105" s="4">
        <v>2</v>
      </c>
      <c r="D105" s="5">
        <v>3</v>
      </c>
    </row>
    <row r="106" spans="1:5" x14ac:dyDescent="0.25">
      <c r="A106">
        <v>105</v>
      </c>
      <c r="D106" s="5">
        <v>3</v>
      </c>
    </row>
    <row r="107" spans="1:5" x14ac:dyDescent="0.25">
      <c r="A107">
        <v>106</v>
      </c>
      <c r="D107" s="5">
        <v>3</v>
      </c>
    </row>
    <row r="108" spans="1:5" x14ac:dyDescent="0.25">
      <c r="A108">
        <v>107</v>
      </c>
      <c r="E108" s="3">
        <v>4</v>
      </c>
    </row>
    <row r="109" spans="1:5" x14ac:dyDescent="0.25">
      <c r="A109">
        <v>108</v>
      </c>
      <c r="B109" s="2">
        <v>1</v>
      </c>
      <c r="E109" s="3">
        <v>4</v>
      </c>
    </row>
    <row r="110" spans="1:5" x14ac:dyDescent="0.25">
      <c r="A110">
        <v>109</v>
      </c>
      <c r="B110" s="2">
        <v>1</v>
      </c>
      <c r="E110" s="3">
        <v>4</v>
      </c>
    </row>
    <row r="111" spans="1:5" x14ac:dyDescent="0.25">
      <c r="A111">
        <v>110</v>
      </c>
      <c r="B111" s="2">
        <v>1</v>
      </c>
      <c r="E111" s="3">
        <v>4</v>
      </c>
    </row>
    <row r="112" spans="1:5" x14ac:dyDescent="0.25">
      <c r="A112">
        <v>111</v>
      </c>
      <c r="B112" s="2">
        <v>1</v>
      </c>
      <c r="E112" s="3">
        <v>4</v>
      </c>
    </row>
    <row r="113" spans="1:5" x14ac:dyDescent="0.25">
      <c r="A113">
        <v>112</v>
      </c>
      <c r="B113" s="2">
        <v>1</v>
      </c>
      <c r="E113" s="3">
        <v>4</v>
      </c>
    </row>
    <row r="114" spans="1:5" x14ac:dyDescent="0.25">
      <c r="A114">
        <v>113</v>
      </c>
      <c r="B114" s="2">
        <v>1</v>
      </c>
      <c r="E114" s="3">
        <v>4</v>
      </c>
    </row>
    <row r="115" spans="1:5" x14ac:dyDescent="0.25">
      <c r="A115">
        <v>114</v>
      </c>
      <c r="B115" s="2">
        <v>1</v>
      </c>
      <c r="E115" s="3">
        <v>4</v>
      </c>
    </row>
    <row r="116" spans="1:5" x14ac:dyDescent="0.25">
      <c r="A116">
        <v>115</v>
      </c>
      <c r="B116" s="2">
        <v>1</v>
      </c>
      <c r="E116" s="3">
        <v>4</v>
      </c>
    </row>
    <row r="117" spans="1:5" x14ac:dyDescent="0.25">
      <c r="A117">
        <v>116</v>
      </c>
      <c r="B117" s="2">
        <v>1</v>
      </c>
    </row>
    <row r="118" spans="1:5" x14ac:dyDescent="0.25">
      <c r="A118">
        <v>117</v>
      </c>
      <c r="B118" s="2">
        <v>1</v>
      </c>
    </row>
    <row r="119" spans="1:5" x14ac:dyDescent="0.25">
      <c r="A119">
        <v>118</v>
      </c>
      <c r="C119" s="4">
        <v>2</v>
      </c>
    </row>
    <row r="120" spans="1:5" x14ac:dyDescent="0.25">
      <c r="A120">
        <v>119</v>
      </c>
      <c r="C120" s="4">
        <v>2</v>
      </c>
    </row>
    <row r="121" spans="1:5" x14ac:dyDescent="0.25">
      <c r="A121">
        <v>120</v>
      </c>
      <c r="C121" s="4">
        <v>2</v>
      </c>
    </row>
    <row r="122" spans="1:5" x14ac:dyDescent="0.25">
      <c r="A122">
        <v>121</v>
      </c>
      <c r="C122" s="4">
        <v>2</v>
      </c>
      <c r="D122" s="5">
        <v>3</v>
      </c>
    </row>
    <row r="123" spans="1:5" x14ac:dyDescent="0.25">
      <c r="A123">
        <v>122</v>
      </c>
      <c r="C123" s="4">
        <v>2</v>
      </c>
      <c r="D123" s="5">
        <v>3</v>
      </c>
    </row>
    <row r="124" spans="1:5" x14ac:dyDescent="0.25">
      <c r="A124">
        <v>123</v>
      </c>
      <c r="C124" s="4">
        <v>2</v>
      </c>
      <c r="D124" s="5">
        <v>3</v>
      </c>
    </row>
    <row r="125" spans="1:5" x14ac:dyDescent="0.25">
      <c r="A125">
        <v>124</v>
      </c>
      <c r="C125" s="4">
        <v>2</v>
      </c>
      <c r="D125" s="5">
        <v>3</v>
      </c>
    </row>
    <row r="126" spans="1:5" x14ac:dyDescent="0.25">
      <c r="A126">
        <v>125</v>
      </c>
      <c r="C126" s="4">
        <v>2</v>
      </c>
      <c r="D126" s="5">
        <v>3</v>
      </c>
    </row>
    <row r="127" spans="1:5" x14ac:dyDescent="0.25">
      <c r="A127">
        <v>126</v>
      </c>
      <c r="C127" s="4">
        <v>2</v>
      </c>
      <c r="D127" s="5">
        <v>3</v>
      </c>
    </row>
    <row r="128" spans="1:5" x14ac:dyDescent="0.25">
      <c r="A128">
        <v>127</v>
      </c>
      <c r="D128" s="5">
        <v>3</v>
      </c>
    </row>
    <row r="129" spans="1:5" x14ac:dyDescent="0.25">
      <c r="A129">
        <v>128</v>
      </c>
      <c r="D129" s="5">
        <v>3</v>
      </c>
    </row>
    <row r="130" spans="1:5" x14ac:dyDescent="0.25">
      <c r="A130">
        <v>129</v>
      </c>
      <c r="B130" s="2">
        <v>1</v>
      </c>
      <c r="D130" s="5">
        <v>3</v>
      </c>
      <c r="E130" s="3">
        <v>4</v>
      </c>
    </row>
    <row r="131" spans="1:5" x14ac:dyDescent="0.25">
      <c r="A131">
        <v>130</v>
      </c>
      <c r="B131" s="2">
        <v>1</v>
      </c>
      <c r="D131" s="5">
        <v>3</v>
      </c>
      <c r="E131" s="3">
        <v>4</v>
      </c>
    </row>
    <row r="132" spans="1:5" x14ac:dyDescent="0.25">
      <c r="A132">
        <v>131</v>
      </c>
      <c r="B132" s="2">
        <v>1</v>
      </c>
      <c r="E132" s="3">
        <v>4</v>
      </c>
    </row>
    <row r="133" spans="1:5" x14ac:dyDescent="0.25">
      <c r="A133">
        <v>132</v>
      </c>
      <c r="B133" s="2">
        <v>1</v>
      </c>
      <c r="E133" s="3">
        <v>4</v>
      </c>
    </row>
    <row r="134" spans="1:5" x14ac:dyDescent="0.25">
      <c r="A134">
        <v>133</v>
      </c>
      <c r="B134" s="2">
        <v>1</v>
      </c>
      <c r="E134" s="3">
        <v>4</v>
      </c>
    </row>
    <row r="135" spans="1:5" x14ac:dyDescent="0.25">
      <c r="A135">
        <v>134</v>
      </c>
      <c r="B135" s="2">
        <v>1</v>
      </c>
      <c r="E135" s="3">
        <v>4</v>
      </c>
    </row>
    <row r="136" spans="1:5" x14ac:dyDescent="0.25">
      <c r="A136">
        <v>135</v>
      </c>
      <c r="B136" s="2">
        <v>1</v>
      </c>
      <c r="E136" s="3">
        <v>4</v>
      </c>
    </row>
    <row r="137" spans="1:5" x14ac:dyDescent="0.25">
      <c r="A137">
        <v>136</v>
      </c>
      <c r="B137" s="2">
        <v>1</v>
      </c>
      <c r="E137" s="3">
        <v>4</v>
      </c>
    </row>
    <row r="138" spans="1:5" x14ac:dyDescent="0.25">
      <c r="A138">
        <v>137</v>
      </c>
      <c r="B138" s="2">
        <v>1</v>
      </c>
      <c r="E138" s="3">
        <v>4</v>
      </c>
    </row>
    <row r="139" spans="1:5" x14ac:dyDescent="0.25">
      <c r="A139">
        <v>138</v>
      </c>
      <c r="B139" s="2">
        <v>1</v>
      </c>
      <c r="E139" s="3">
        <v>4</v>
      </c>
    </row>
    <row r="140" spans="1:5" x14ac:dyDescent="0.25">
      <c r="A140">
        <v>139</v>
      </c>
      <c r="B140" s="2">
        <v>1</v>
      </c>
      <c r="C140" s="4">
        <v>2</v>
      </c>
    </row>
    <row r="141" spans="1:5" x14ac:dyDescent="0.25">
      <c r="A141">
        <v>140</v>
      </c>
      <c r="B141" s="2">
        <v>1</v>
      </c>
      <c r="C141" s="4">
        <v>2</v>
      </c>
    </row>
    <row r="142" spans="1:5" x14ac:dyDescent="0.25">
      <c r="A142">
        <v>141</v>
      </c>
      <c r="C142" s="4">
        <v>2</v>
      </c>
    </row>
    <row r="143" spans="1:5" x14ac:dyDescent="0.25">
      <c r="A143">
        <v>142</v>
      </c>
      <c r="C143" s="4">
        <v>2</v>
      </c>
    </row>
    <row r="144" spans="1:5" x14ac:dyDescent="0.25">
      <c r="A144">
        <v>143</v>
      </c>
      <c r="C144" s="4">
        <v>2</v>
      </c>
      <c r="D144" s="5">
        <v>3</v>
      </c>
    </row>
    <row r="145" spans="1:5" x14ac:dyDescent="0.25">
      <c r="A145">
        <v>144</v>
      </c>
      <c r="C145" s="4">
        <v>2</v>
      </c>
      <c r="D145" s="5">
        <v>3</v>
      </c>
    </row>
    <row r="146" spans="1:5" x14ac:dyDescent="0.25">
      <c r="A146">
        <v>145</v>
      </c>
      <c r="C146" s="4">
        <v>2</v>
      </c>
      <c r="D146" s="5">
        <v>3</v>
      </c>
    </row>
    <row r="147" spans="1:5" x14ac:dyDescent="0.25">
      <c r="A147">
        <v>146</v>
      </c>
      <c r="C147" s="4">
        <v>2</v>
      </c>
      <c r="D147" s="5">
        <v>3</v>
      </c>
    </row>
    <row r="148" spans="1:5" x14ac:dyDescent="0.25">
      <c r="A148">
        <v>147</v>
      </c>
      <c r="C148" s="4">
        <v>2</v>
      </c>
      <c r="D148" s="5">
        <v>3</v>
      </c>
    </row>
    <row r="149" spans="1:5" x14ac:dyDescent="0.25">
      <c r="A149">
        <v>148</v>
      </c>
      <c r="C149" s="4">
        <v>2</v>
      </c>
      <c r="D149" s="5">
        <v>3</v>
      </c>
    </row>
    <row r="150" spans="1:5" x14ac:dyDescent="0.25">
      <c r="A150">
        <v>149</v>
      </c>
      <c r="C150" s="4">
        <v>2</v>
      </c>
      <c r="D150" s="5">
        <v>3</v>
      </c>
    </row>
    <row r="151" spans="1:5" x14ac:dyDescent="0.25">
      <c r="A151">
        <v>150</v>
      </c>
      <c r="C151" s="4">
        <v>2</v>
      </c>
      <c r="D151" s="5">
        <v>3</v>
      </c>
    </row>
    <row r="152" spans="1:5" x14ac:dyDescent="0.25">
      <c r="A152">
        <v>151</v>
      </c>
      <c r="C152" s="4">
        <v>2</v>
      </c>
      <c r="D152" s="5">
        <v>3</v>
      </c>
    </row>
    <row r="153" spans="1:5" x14ac:dyDescent="0.25">
      <c r="A153">
        <v>152</v>
      </c>
      <c r="D153" s="5">
        <v>3</v>
      </c>
      <c r="E153" s="3">
        <v>4</v>
      </c>
    </row>
    <row r="154" spans="1:5" x14ac:dyDescent="0.25">
      <c r="A154">
        <v>153</v>
      </c>
      <c r="D154" s="5">
        <v>3</v>
      </c>
      <c r="E154" s="3">
        <v>4</v>
      </c>
    </row>
    <row r="155" spans="1:5" x14ac:dyDescent="0.25">
      <c r="A155">
        <v>154</v>
      </c>
      <c r="B155" s="2">
        <v>1</v>
      </c>
      <c r="D155" s="5">
        <v>3</v>
      </c>
      <c r="E155" s="3">
        <v>4</v>
      </c>
    </row>
    <row r="156" spans="1:5" x14ac:dyDescent="0.25">
      <c r="A156">
        <v>155</v>
      </c>
      <c r="B156" s="2">
        <v>1</v>
      </c>
      <c r="E156" s="3">
        <v>4</v>
      </c>
    </row>
    <row r="157" spans="1:5" x14ac:dyDescent="0.25">
      <c r="A157">
        <v>156</v>
      </c>
      <c r="B157" s="2">
        <v>1</v>
      </c>
      <c r="E157" s="3">
        <v>4</v>
      </c>
    </row>
    <row r="158" spans="1:5" x14ac:dyDescent="0.25">
      <c r="A158">
        <v>157</v>
      </c>
      <c r="B158" s="2">
        <v>1</v>
      </c>
      <c r="E158" s="3">
        <v>4</v>
      </c>
    </row>
    <row r="159" spans="1:5" x14ac:dyDescent="0.25">
      <c r="A159">
        <v>158</v>
      </c>
      <c r="B159" s="2">
        <v>1</v>
      </c>
      <c r="E159" s="3">
        <v>4</v>
      </c>
    </row>
    <row r="160" spans="1:5" x14ac:dyDescent="0.25">
      <c r="A160">
        <v>159</v>
      </c>
      <c r="B160" s="2">
        <v>1</v>
      </c>
      <c r="E160" s="3">
        <v>4</v>
      </c>
    </row>
    <row r="161" spans="1:5" x14ac:dyDescent="0.25">
      <c r="A161">
        <v>160</v>
      </c>
      <c r="B161" s="2">
        <v>1</v>
      </c>
      <c r="E161" s="3">
        <v>4</v>
      </c>
    </row>
    <row r="162" spans="1:5" x14ac:dyDescent="0.25">
      <c r="A162">
        <v>161</v>
      </c>
      <c r="B162" s="2">
        <v>1</v>
      </c>
      <c r="E162" s="3">
        <v>4</v>
      </c>
    </row>
    <row r="163" spans="1:5" x14ac:dyDescent="0.25">
      <c r="A163">
        <v>162</v>
      </c>
      <c r="B163" s="2">
        <v>1</v>
      </c>
      <c r="E163" s="3">
        <v>4</v>
      </c>
    </row>
    <row r="164" spans="1:5" x14ac:dyDescent="0.25">
      <c r="A164">
        <v>163</v>
      </c>
      <c r="B164" s="2">
        <v>1</v>
      </c>
      <c r="E164" s="3">
        <v>4</v>
      </c>
    </row>
    <row r="165" spans="1:5" x14ac:dyDescent="0.25">
      <c r="A165">
        <v>164</v>
      </c>
      <c r="B165" s="2">
        <v>1</v>
      </c>
    </row>
    <row r="166" spans="1:5" x14ac:dyDescent="0.25">
      <c r="A166">
        <v>165</v>
      </c>
      <c r="B166" s="2">
        <v>1</v>
      </c>
    </row>
    <row r="167" spans="1:5" x14ac:dyDescent="0.25">
      <c r="A167">
        <v>166</v>
      </c>
      <c r="B167" s="2">
        <v>1</v>
      </c>
      <c r="C167" s="4">
        <v>2</v>
      </c>
    </row>
    <row r="168" spans="1:5" x14ac:dyDescent="0.25">
      <c r="A168">
        <v>167</v>
      </c>
      <c r="C168" s="4">
        <v>2</v>
      </c>
    </row>
    <row r="169" spans="1:5" x14ac:dyDescent="0.25">
      <c r="A169">
        <v>168</v>
      </c>
      <c r="C169" s="4">
        <v>2</v>
      </c>
    </row>
    <row r="170" spans="1:5" x14ac:dyDescent="0.25">
      <c r="A170">
        <v>169</v>
      </c>
      <c r="C170" s="4">
        <v>2</v>
      </c>
      <c r="D170" s="5">
        <v>3</v>
      </c>
    </row>
    <row r="171" spans="1:5" x14ac:dyDescent="0.25">
      <c r="A171">
        <v>170</v>
      </c>
      <c r="C171" s="4">
        <v>2</v>
      </c>
      <c r="D171" s="5">
        <v>3</v>
      </c>
    </row>
    <row r="172" spans="1:5" x14ac:dyDescent="0.25">
      <c r="A172">
        <v>171</v>
      </c>
      <c r="C172" s="4">
        <v>2</v>
      </c>
      <c r="D172" s="5">
        <v>3</v>
      </c>
    </row>
    <row r="173" spans="1:5" x14ac:dyDescent="0.25">
      <c r="A173">
        <v>172</v>
      </c>
      <c r="C173" s="4">
        <v>2</v>
      </c>
      <c r="D173" s="5">
        <v>3</v>
      </c>
    </row>
    <row r="174" spans="1:5" x14ac:dyDescent="0.25">
      <c r="A174">
        <v>173</v>
      </c>
      <c r="C174" s="4">
        <v>2</v>
      </c>
      <c r="D174" s="5">
        <v>3</v>
      </c>
    </row>
    <row r="175" spans="1:5" x14ac:dyDescent="0.25">
      <c r="A175">
        <v>174</v>
      </c>
      <c r="C175" s="4">
        <v>2</v>
      </c>
      <c r="D175" s="5">
        <v>3</v>
      </c>
    </row>
    <row r="176" spans="1:5" x14ac:dyDescent="0.25">
      <c r="A176">
        <v>175</v>
      </c>
      <c r="C176" s="4">
        <v>2</v>
      </c>
      <c r="D176" s="5">
        <v>3</v>
      </c>
    </row>
    <row r="177" spans="1:5" x14ac:dyDescent="0.25">
      <c r="A177">
        <v>176</v>
      </c>
      <c r="C177" s="4">
        <v>2</v>
      </c>
      <c r="D177" s="5">
        <v>3</v>
      </c>
    </row>
    <row r="178" spans="1:5" x14ac:dyDescent="0.25">
      <c r="A178">
        <v>177</v>
      </c>
      <c r="D178" s="5">
        <v>3</v>
      </c>
    </row>
    <row r="179" spans="1:5" x14ac:dyDescent="0.25">
      <c r="A179">
        <v>178</v>
      </c>
      <c r="D179" s="5">
        <v>3</v>
      </c>
    </row>
    <row r="180" spans="1:5" x14ac:dyDescent="0.25">
      <c r="A180">
        <v>179</v>
      </c>
      <c r="D180" s="5">
        <v>3</v>
      </c>
    </row>
    <row r="181" spans="1:5" x14ac:dyDescent="0.25">
      <c r="A181">
        <v>180</v>
      </c>
      <c r="B181" s="2">
        <v>1</v>
      </c>
      <c r="E181" s="3">
        <v>4</v>
      </c>
    </row>
    <row r="182" spans="1:5" x14ac:dyDescent="0.25">
      <c r="A182">
        <v>181</v>
      </c>
      <c r="B182" s="2">
        <v>1</v>
      </c>
      <c r="E182" s="3">
        <v>4</v>
      </c>
    </row>
    <row r="183" spans="1:5" x14ac:dyDescent="0.25">
      <c r="A183">
        <v>182</v>
      </c>
      <c r="B183" s="2">
        <v>1</v>
      </c>
      <c r="E183" s="3">
        <v>4</v>
      </c>
    </row>
    <row r="184" spans="1:5" x14ac:dyDescent="0.25">
      <c r="A184">
        <v>183</v>
      </c>
      <c r="B184" s="2">
        <v>1</v>
      </c>
      <c r="E184" s="3">
        <v>4</v>
      </c>
    </row>
    <row r="185" spans="1:5" x14ac:dyDescent="0.25">
      <c r="A185">
        <v>184</v>
      </c>
      <c r="B185" s="2">
        <v>1</v>
      </c>
      <c r="E185" s="3">
        <v>4</v>
      </c>
    </row>
    <row r="186" spans="1:5" x14ac:dyDescent="0.25">
      <c r="A186">
        <v>185</v>
      </c>
      <c r="B186" s="2">
        <v>1</v>
      </c>
      <c r="E186" s="3">
        <v>4</v>
      </c>
    </row>
    <row r="187" spans="1:5" x14ac:dyDescent="0.25">
      <c r="A187">
        <v>186</v>
      </c>
      <c r="B187" s="2">
        <v>1</v>
      </c>
      <c r="E187" s="3">
        <v>4</v>
      </c>
    </row>
    <row r="188" spans="1:5" x14ac:dyDescent="0.25">
      <c r="A188">
        <v>187</v>
      </c>
      <c r="B188" s="2">
        <v>1</v>
      </c>
      <c r="E188" s="3">
        <v>4</v>
      </c>
    </row>
    <row r="189" spans="1:5" x14ac:dyDescent="0.25">
      <c r="A189">
        <v>188</v>
      </c>
      <c r="B189" s="2">
        <v>1</v>
      </c>
      <c r="E189" s="3">
        <v>4</v>
      </c>
    </row>
    <row r="190" spans="1:5" x14ac:dyDescent="0.25">
      <c r="A190">
        <v>189</v>
      </c>
      <c r="B190" s="2">
        <v>1</v>
      </c>
      <c r="E190" s="3">
        <v>4</v>
      </c>
    </row>
    <row r="191" spans="1:5" x14ac:dyDescent="0.25">
      <c r="A191">
        <v>190</v>
      </c>
      <c r="B191" s="2">
        <v>1</v>
      </c>
    </row>
    <row r="192" spans="1:5" x14ac:dyDescent="0.25">
      <c r="A192">
        <v>191</v>
      </c>
      <c r="C192" s="4">
        <v>2</v>
      </c>
    </row>
    <row r="193" spans="1:5" x14ac:dyDescent="0.25">
      <c r="A193">
        <v>192</v>
      </c>
      <c r="C193" s="4">
        <v>2</v>
      </c>
    </row>
    <row r="194" spans="1:5" x14ac:dyDescent="0.25">
      <c r="A194">
        <v>193</v>
      </c>
      <c r="C194" s="4">
        <v>2</v>
      </c>
    </row>
    <row r="195" spans="1:5" x14ac:dyDescent="0.25">
      <c r="A195">
        <v>194</v>
      </c>
      <c r="C195" s="4">
        <v>2</v>
      </c>
    </row>
    <row r="196" spans="1:5" x14ac:dyDescent="0.25">
      <c r="A196">
        <v>195</v>
      </c>
      <c r="C196" s="4">
        <v>2</v>
      </c>
      <c r="D196" s="5">
        <v>3</v>
      </c>
    </row>
    <row r="197" spans="1:5" x14ac:dyDescent="0.25">
      <c r="A197">
        <v>196</v>
      </c>
      <c r="C197" s="4">
        <v>2</v>
      </c>
      <c r="D197" s="5">
        <v>3</v>
      </c>
    </row>
    <row r="198" spans="1:5" x14ac:dyDescent="0.25">
      <c r="A198">
        <v>197</v>
      </c>
      <c r="C198" s="4">
        <v>2</v>
      </c>
      <c r="D198" s="5">
        <v>3</v>
      </c>
    </row>
    <row r="199" spans="1:5" x14ac:dyDescent="0.25">
      <c r="A199">
        <v>198</v>
      </c>
      <c r="C199" s="4">
        <v>2</v>
      </c>
      <c r="D199" s="5">
        <v>3</v>
      </c>
    </row>
    <row r="200" spans="1:5" x14ac:dyDescent="0.25">
      <c r="A200">
        <v>199</v>
      </c>
      <c r="C200" s="4">
        <v>2</v>
      </c>
      <c r="D200" s="5">
        <v>3</v>
      </c>
    </row>
    <row r="201" spans="1:5" x14ac:dyDescent="0.25">
      <c r="A201">
        <v>200</v>
      </c>
      <c r="C201" s="4">
        <v>2</v>
      </c>
      <c r="D201" s="5">
        <v>3</v>
      </c>
    </row>
    <row r="202" spans="1:5" x14ac:dyDescent="0.25">
      <c r="A202">
        <v>201</v>
      </c>
      <c r="D202" s="5">
        <v>3</v>
      </c>
    </row>
    <row r="203" spans="1:5" x14ac:dyDescent="0.25">
      <c r="A203">
        <v>202</v>
      </c>
      <c r="D203" s="5">
        <v>3</v>
      </c>
    </row>
    <row r="204" spans="1:5" x14ac:dyDescent="0.25">
      <c r="A204">
        <v>203</v>
      </c>
      <c r="D204" s="5">
        <v>3</v>
      </c>
      <c r="E204" s="3">
        <v>4</v>
      </c>
    </row>
    <row r="205" spans="1:5" x14ac:dyDescent="0.25">
      <c r="A205">
        <v>204</v>
      </c>
      <c r="B205" s="2">
        <v>1</v>
      </c>
      <c r="D205" s="5">
        <v>3</v>
      </c>
      <c r="E205" s="3">
        <v>4</v>
      </c>
    </row>
    <row r="206" spans="1:5" x14ac:dyDescent="0.25">
      <c r="A206">
        <v>205</v>
      </c>
      <c r="B206" s="2">
        <v>1</v>
      </c>
      <c r="D206" s="5">
        <v>3</v>
      </c>
      <c r="E206" s="3">
        <v>4</v>
      </c>
    </row>
    <row r="207" spans="1:5" x14ac:dyDescent="0.25">
      <c r="A207">
        <v>206</v>
      </c>
      <c r="B207" s="2">
        <v>1</v>
      </c>
      <c r="E207" s="3">
        <v>4</v>
      </c>
    </row>
    <row r="208" spans="1:5" x14ac:dyDescent="0.25">
      <c r="A208">
        <v>207</v>
      </c>
      <c r="B208" s="2">
        <v>1</v>
      </c>
      <c r="E208" s="3">
        <v>4</v>
      </c>
    </row>
    <row r="209" spans="1:5" x14ac:dyDescent="0.25">
      <c r="A209">
        <v>208</v>
      </c>
      <c r="B209" s="2">
        <v>1</v>
      </c>
      <c r="E209" s="3">
        <v>4</v>
      </c>
    </row>
    <row r="210" spans="1:5" x14ac:dyDescent="0.25">
      <c r="A210">
        <v>209</v>
      </c>
      <c r="B210" s="2">
        <v>1</v>
      </c>
      <c r="E210" s="3">
        <v>4</v>
      </c>
    </row>
    <row r="211" spans="1:5" x14ac:dyDescent="0.25">
      <c r="A211">
        <v>210</v>
      </c>
      <c r="B211" s="2">
        <v>1</v>
      </c>
      <c r="E211" s="3">
        <v>4</v>
      </c>
    </row>
    <row r="212" spans="1:5" x14ac:dyDescent="0.25">
      <c r="A212">
        <v>211</v>
      </c>
      <c r="B212" s="2">
        <v>1</v>
      </c>
      <c r="E212" s="3">
        <v>4</v>
      </c>
    </row>
    <row r="213" spans="1:5" x14ac:dyDescent="0.25">
      <c r="A213">
        <v>212</v>
      </c>
      <c r="B213" s="2">
        <v>1</v>
      </c>
      <c r="E213" s="3">
        <v>4</v>
      </c>
    </row>
    <row r="214" spans="1:5" x14ac:dyDescent="0.25">
      <c r="A214">
        <v>213</v>
      </c>
      <c r="B214" s="2">
        <v>1</v>
      </c>
      <c r="C214" s="4">
        <v>2</v>
      </c>
      <c r="E214" s="3">
        <v>4</v>
      </c>
    </row>
    <row r="215" spans="1:5" x14ac:dyDescent="0.25">
      <c r="A215">
        <v>214</v>
      </c>
      <c r="C215" s="4">
        <v>2</v>
      </c>
    </row>
    <row r="216" spans="1:5" x14ac:dyDescent="0.25">
      <c r="A216">
        <v>215</v>
      </c>
      <c r="C216" s="4">
        <v>2</v>
      </c>
    </row>
    <row r="217" spans="1:5" x14ac:dyDescent="0.25">
      <c r="A217">
        <v>216</v>
      </c>
      <c r="C217" s="4">
        <v>2</v>
      </c>
    </row>
    <row r="218" spans="1:5" x14ac:dyDescent="0.25">
      <c r="A218">
        <v>217</v>
      </c>
      <c r="C218" s="4">
        <v>2</v>
      </c>
    </row>
    <row r="219" spans="1:5" x14ac:dyDescent="0.25">
      <c r="A219">
        <v>218</v>
      </c>
      <c r="C219" s="4">
        <v>2</v>
      </c>
    </row>
    <row r="220" spans="1:5" x14ac:dyDescent="0.25">
      <c r="A220">
        <v>219</v>
      </c>
      <c r="C220" s="4">
        <v>2</v>
      </c>
      <c r="D220" s="5">
        <v>3</v>
      </c>
    </row>
    <row r="221" spans="1:5" x14ac:dyDescent="0.25">
      <c r="A221">
        <v>220</v>
      </c>
      <c r="C221" s="4">
        <v>2</v>
      </c>
      <c r="D221" s="5">
        <v>3</v>
      </c>
    </row>
    <row r="222" spans="1:5" x14ac:dyDescent="0.25">
      <c r="A222">
        <v>221</v>
      </c>
      <c r="C222" s="4">
        <v>2</v>
      </c>
      <c r="D222" s="5">
        <v>3</v>
      </c>
    </row>
    <row r="223" spans="1:5" x14ac:dyDescent="0.25">
      <c r="A223">
        <v>222</v>
      </c>
      <c r="C223" s="4">
        <v>2</v>
      </c>
      <c r="D223" s="5">
        <v>3</v>
      </c>
    </row>
    <row r="224" spans="1:5" x14ac:dyDescent="0.25">
      <c r="A224">
        <v>223</v>
      </c>
      <c r="C224" s="4">
        <v>2</v>
      </c>
      <c r="D224" s="5">
        <v>3</v>
      </c>
    </row>
    <row r="225" spans="1:5" x14ac:dyDescent="0.25">
      <c r="A225">
        <v>224</v>
      </c>
      <c r="D225" s="5">
        <v>3</v>
      </c>
      <c r="E225" s="3">
        <v>4</v>
      </c>
    </row>
    <row r="226" spans="1:5" x14ac:dyDescent="0.25">
      <c r="A226">
        <v>225</v>
      </c>
      <c r="D226" s="5">
        <v>3</v>
      </c>
      <c r="E226" s="3">
        <v>4</v>
      </c>
    </row>
    <row r="227" spans="1:5" x14ac:dyDescent="0.25">
      <c r="A227">
        <v>226</v>
      </c>
      <c r="D227" s="5">
        <v>3</v>
      </c>
      <c r="E227" s="3">
        <v>4</v>
      </c>
    </row>
    <row r="228" spans="1:5" x14ac:dyDescent="0.25">
      <c r="A228">
        <v>227</v>
      </c>
      <c r="B228" s="2">
        <v>1</v>
      </c>
      <c r="D228" s="5">
        <v>3</v>
      </c>
      <c r="E228" s="3">
        <v>4</v>
      </c>
    </row>
    <row r="229" spans="1:5" x14ac:dyDescent="0.25">
      <c r="A229">
        <v>228</v>
      </c>
      <c r="B229" s="2">
        <v>1</v>
      </c>
      <c r="D229" s="5">
        <v>3</v>
      </c>
      <c r="E229" s="3">
        <v>4</v>
      </c>
    </row>
    <row r="230" spans="1:5" x14ac:dyDescent="0.25">
      <c r="A230">
        <v>229</v>
      </c>
      <c r="B230" s="2">
        <v>1</v>
      </c>
      <c r="E230" s="3">
        <v>4</v>
      </c>
    </row>
    <row r="231" spans="1:5" x14ac:dyDescent="0.25">
      <c r="A231">
        <v>230</v>
      </c>
      <c r="B231" s="2">
        <v>1</v>
      </c>
      <c r="E231" s="3">
        <v>4</v>
      </c>
    </row>
    <row r="232" spans="1:5" x14ac:dyDescent="0.25">
      <c r="A232">
        <v>231</v>
      </c>
      <c r="B232" s="2">
        <v>1</v>
      </c>
      <c r="E232" s="3">
        <v>4</v>
      </c>
    </row>
    <row r="233" spans="1:5" x14ac:dyDescent="0.25">
      <c r="A233">
        <v>232</v>
      </c>
      <c r="B233" s="2">
        <v>1</v>
      </c>
      <c r="E233" s="3">
        <v>4</v>
      </c>
    </row>
    <row r="234" spans="1:5" x14ac:dyDescent="0.25">
      <c r="A234">
        <v>233</v>
      </c>
      <c r="B234" s="2">
        <v>1</v>
      </c>
      <c r="E234" s="3">
        <v>4</v>
      </c>
    </row>
    <row r="235" spans="1:5" x14ac:dyDescent="0.25">
      <c r="A235">
        <v>234</v>
      </c>
      <c r="B235" s="2">
        <v>1</v>
      </c>
      <c r="E235" s="3">
        <v>4</v>
      </c>
    </row>
    <row r="236" spans="1:5" x14ac:dyDescent="0.25">
      <c r="A236">
        <v>235</v>
      </c>
      <c r="B236" s="2">
        <v>1</v>
      </c>
    </row>
    <row r="237" spans="1:5" x14ac:dyDescent="0.25">
      <c r="A237">
        <v>236</v>
      </c>
      <c r="B237" s="2">
        <v>1</v>
      </c>
    </row>
    <row r="238" spans="1:5" x14ac:dyDescent="0.25">
      <c r="A238">
        <v>237</v>
      </c>
      <c r="B238" s="2">
        <v>1</v>
      </c>
      <c r="C238" s="4">
        <v>2</v>
      </c>
    </row>
    <row r="239" spans="1:5" x14ac:dyDescent="0.25">
      <c r="A239">
        <v>238</v>
      </c>
      <c r="B239" s="2">
        <v>1</v>
      </c>
      <c r="C239" s="4">
        <v>2</v>
      </c>
    </row>
    <row r="240" spans="1:5" x14ac:dyDescent="0.25">
      <c r="A240">
        <v>239</v>
      </c>
      <c r="C240" s="4">
        <v>2</v>
      </c>
    </row>
    <row r="241" spans="1:5" x14ac:dyDescent="0.25">
      <c r="A241">
        <v>240</v>
      </c>
      <c r="C241" s="4">
        <v>2</v>
      </c>
    </row>
    <row r="242" spans="1:5" x14ac:dyDescent="0.25">
      <c r="A242">
        <v>241</v>
      </c>
      <c r="C242" s="4">
        <v>2</v>
      </c>
    </row>
    <row r="243" spans="1:5" x14ac:dyDescent="0.25">
      <c r="A243">
        <v>242</v>
      </c>
      <c r="C243" s="4">
        <v>2</v>
      </c>
      <c r="D243" s="5">
        <v>3</v>
      </c>
    </row>
    <row r="244" spans="1:5" x14ac:dyDescent="0.25">
      <c r="A244">
        <v>243</v>
      </c>
      <c r="C244" s="4">
        <v>2</v>
      </c>
      <c r="D244" s="5">
        <v>3</v>
      </c>
    </row>
    <row r="245" spans="1:5" x14ac:dyDescent="0.25">
      <c r="A245">
        <v>244</v>
      </c>
      <c r="C245" s="4">
        <v>2</v>
      </c>
      <c r="D245" s="5">
        <v>3</v>
      </c>
    </row>
    <row r="246" spans="1:5" x14ac:dyDescent="0.25">
      <c r="A246">
        <v>245</v>
      </c>
      <c r="C246" s="4">
        <v>2</v>
      </c>
      <c r="D246" s="5">
        <v>3</v>
      </c>
    </row>
    <row r="247" spans="1:5" x14ac:dyDescent="0.25">
      <c r="A247">
        <v>246</v>
      </c>
      <c r="C247" s="4">
        <v>2</v>
      </c>
      <c r="D247" s="5">
        <v>3</v>
      </c>
    </row>
    <row r="248" spans="1:5" x14ac:dyDescent="0.25">
      <c r="A248">
        <v>247</v>
      </c>
      <c r="C248" s="4">
        <v>2</v>
      </c>
      <c r="D248" s="5">
        <v>3</v>
      </c>
      <c r="E248" s="3">
        <v>4</v>
      </c>
    </row>
    <row r="249" spans="1:5" x14ac:dyDescent="0.25">
      <c r="A249">
        <v>248</v>
      </c>
      <c r="D249" s="5">
        <v>3</v>
      </c>
      <c r="E249" s="3">
        <v>4</v>
      </c>
    </row>
    <row r="250" spans="1:5" x14ac:dyDescent="0.25">
      <c r="A250">
        <v>249</v>
      </c>
      <c r="D250" s="5">
        <v>3</v>
      </c>
      <c r="E250" s="3">
        <v>4</v>
      </c>
    </row>
    <row r="251" spans="1:5" x14ac:dyDescent="0.25">
      <c r="A251">
        <v>250</v>
      </c>
      <c r="D251" s="5">
        <v>3</v>
      </c>
      <c r="E251" s="3">
        <v>4</v>
      </c>
    </row>
    <row r="252" spans="1:5" x14ac:dyDescent="0.25">
      <c r="A252">
        <v>251</v>
      </c>
      <c r="B252" s="2">
        <v>1</v>
      </c>
      <c r="D252" s="5">
        <v>3</v>
      </c>
      <c r="E252" s="3">
        <v>4</v>
      </c>
    </row>
    <row r="253" spans="1:5" x14ac:dyDescent="0.25">
      <c r="A253">
        <v>252</v>
      </c>
      <c r="B253" s="2">
        <v>1</v>
      </c>
      <c r="D253" s="5">
        <v>3</v>
      </c>
      <c r="E253" s="3">
        <v>4</v>
      </c>
    </row>
    <row r="254" spans="1:5" x14ac:dyDescent="0.25">
      <c r="A254">
        <v>253</v>
      </c>
      <c r="B254" s="2">
        <v>1</v>
      </c>
      <c r="E254" s="3">
        <v>4</v>
      </c>
    </row>
    <row r="255" spans="1:5" x14ac:dyDescent="0.25">
      <c r="A255">
        <v>254</v>
      </c>
      <c r="B255" s="2">
        <v>1</v>
      </c>
      <c r="E255" s="3">
        <v>4</v>
      </c>
    </row>
    <row r="256" spans="1:5" x14ac:dyDescent="0.25">
      <c r="A256">
        <v>255</v>
      </c>
      <c r="B256" s="2">
        <v>1</v>
      </c>
      <c r="E256" s="3">
        <v>4</v>
      </c>
    </row>
    <row r="257" spans="1:5" x14ac:dyDescent="0.25">
      <c r="A257">
        <v>256</v>
      </c>
      <c r="B257" s="2">
        <v>1</v>
      </c>
      <c r="E257" s="3">
        <v>4</v>
      </c>
    </row>
    <row r="258" spans="1:5" x14ac:dyDescent="0.25">
      <c r="A258">
        <v>257</v>
      </c>
      <c r="B258" s="2">
        <v>1</v>
      </c>
      <c r="E258" s="3">
        <v>4</v>
      </c>
    </row>
    <row r="259" spans="1:5" x14ac:dyDescent="0.25">
      <c r="A259">
        <v>258</v>
      </c>
      <c r="B259" s="2">
        <v>1</v>
      </c>
      <c r="E259" s="3">
        <v>4</v>
      </c>
    </row>
    <row r="260" spans="1:5" x14ac:dyDescent="0.25">
      <c r="A260">
        <v>259</v>
      </c>
      <c r="B260" s="2">
        <v>1</v>
      </c>
      <c r="E260" s="3">
        <v>4</v>
      </c>
    </row>
    <row r="261" spans="1:5" x14ac:dyDescent="0.25">
      <c r="A261">
        <v>260</v>
      </c>
      <c r="B261" s="2">
        <v>1</v>
      </c>
    </row>
    <row r="262" spans="1:5" x14ac:dyDescent="0.25">
      <c r="A262">
        <v>261</v>
      </c>
      <c r="B262" s="2">
        <v>1</v>
      </c>
    </row>
    <row r="263" spans="1:5" x14ac:dyDescent="0.25">
      <c r="A263">
        <v>262</v>
      </c>
      <c r="B263" s="2">
        <v>1</v>
      </c>
      <c r="C263" s="4">
        <v>2</v>
      </c>
    </row>
    <row r="264" spans="1:5" x14ac:dyDescent="0.25">
      <c r="A264">
        <v>263</v>
      </c>
      <c r="B264" s="2">
        <v>1</v>
      </c>
      <c r="C264" s="4">
        <v>2</v>
      </c>
    </row>
    <row r="265" spans="1:5" x14ac:dyDescent="0.25">
      <c r="A265">
        <v>264</v>
      </c>
      <c r="B265" s="2">
        <v>1</v>
      </c>
      <c r="C265" s="4">
        <v>2</v>
      </c>
    </row>
    <row r="266" spans="1:5" x14ac:dyDescent="0.25">
      <c r="A266">
        <v>265</v>
      </c>
      <c r="C266" s="4">
        <v>2</v>
      </c>
    </row>
    <row r="267" spans="1:5" x14ac:dyDescent="0.25">
      <c r="A267">
        <v>266</v>
      </c>
      <c r="C267" s="4">
        <v>2</v>
      </c>
      <c r="D267" s="5">
        <v>3</v>
      </c>
    </row>
    <row r="268" spans="1:5" x14ac:dyDescent="0.25">
      <c r="A268">
        <v>267</v>
      </c>
      <c r="C268" s="4">
        <v>2</v>
      </c>
      <c r="D268" s="5">
        <v>3</v>
      </c>
    </row>
    <row r="269" spans="1:5" x14ac:dyDescent="0.25">
      <c r="A269">
        <v>268</v>
      </c>
      <c r="C269" s="4">
        <v>2</v>
      </c>
      <c r="D269" s="5">
        <v>3</v>
      </c>
    </row>
    <row r="270" spans="1:5" x14ac:dyDescent="0.25">
      <c r="A270">
        <v>269</v>
      </c>
      <c r="C270" s="4">
        <v>2</v>
      </c>
      <c r="D270" s="5">
        <v>3</v>
      </c>
    </row>
    <row r="271" spans="1:5" x14ac:dyDescent="0.25">
      <c r="A271">
        <v>270</v>
      </c>
      <c r="C271" s="4">
        <v>2</v>
      </c>
      <c r="D271" s="5">
        <v>3</v>
      </c>
    </row>
    <row r="272" spans="1:5" x14ac:dyDescent="0.25">
      <c r="A272">
        <v>271</v>
      </c>
      <c r="C272" s="4">
        <v>2</v>
      </c>
      <c r="D272" s="5">
        <v>3</v>
      </c>
    </row>
    <row r="273" spans="1:6" x14ac:dyDescent="0.25">
      <c r="A273">
        <v>272</v>
      </c>
      <c r="C273" s="4">
        <v>2</v>
      </c>
      <c r="D273" s="5">
        <v>3</v>
      </c>
    </row>
    <row r="274" spans="1:6" x14ac:dyDescent="0.25">
      <c r="A274">
        <v>273</v>
      </c>
      <c r="C274" s="4">
        <v>2</v>
      </c>
      <c r="D274" s="5">
        <v>3</v>
      </c>
    </row>
    <row r="275" spans="1:6" x14ac:dyDescent="0.25">
      <c r="A275">
        <v>274</v>
      </c>
      <c r="C275" s="4">
        <v>2</v>
      </c>
      <c r="D275" s="5">
        <v>3</v>
      </c>
    </row>
    <row r="276" spans="1:6" x14ac:dyDescent="0.25">
      <c r="A276">
        <v>275</v>
      </c>
      <c r="D276" s="5">
        <v>3</v>
      </c>
      <c r="E276" s="3">
        <v>4</v>
      </c>
    </row>
    <row r="277" spans="1:6" x14ac:dyDescent="0.25">
      <c r="A277">
        <v>276</v>
      </c>
      <c r="B277" s="2">
        <v>1</v>
      </c>
      <c r="D277" s="5">
        <v>3</v>
      </c>
      <c r="E277" s="3">
        <v>4</v>
      </c>
      <c r="F277" t="s">
        <v>22</v>
      </c>
    </row>
    <row r="278" spans="1:6" x14ac:dyDescent="0.25">
      <c r="A278">
        <v>277</v>
      </c>
    </row>
    <row r="279" spans="1:6" x14ac:dyDescent="0.25">
      <c r="A279">
        <v>278</v>
      </c>
      <c r="F279" t="s">
        <v>22</v>
      </c>
    </row>
    <row r="280" spans="1:6" x14ac:dyDescent="0.25">
      <c r="A280">
        <v>279</v>
      </c>
      <c r="B280" s="2">
        <v>1</v>
      </c>
    </row>
    <row r="281" spans="1:6" x14ac:dyDescent="0.25">
      <c r="A281">
        <v>280</v>
      </c>
      <c r="B281" s="2">
        <v>1</v>
      </c>
    </row>
    <row r="282" spans="1:6" x14ac:dyDescent="0.25">
      <c r="A282">
        <v>281</v>
      </c>
      <c r="B282" s="2">
        <v>1</v>
      </c>
    </row>
    <row r="283" spans="1:6" x14ac:dyDescent="0.25">
      <c r="A283">
        <v>282</v>
      </c>
      <c r="B283" s="2">
        <v>1</v>
      </c>
      <c r="E283" s="3">
        <v>4</v>
      </c>
    </row>
    <row r="284" spans="1:6" x14ac:dyDescent="0.25">
      <c r="A284">
        <v>283</v>
      </c>
      <c r="B284" s="2">
        <v>1</v>
      </c>
      <c r="E284" s="3">
        <v>4</v>
      </c>
    </row>
    <row r="285" spans="1:6" x14ac:dyDescent="0.25">
      <c r="A285">
        <v>284</v>
      </c>
      <c r="B285" s="2">
        <v>1</v>
      </c>
      <c r="E285" s="3">
        <v>4</v>
      </c>
    </row>
    <row r="286" spans="1:6" x14ac:dyDescent="0.25">
      <c r="A286">
        <v>285</v>
      </c>
      <c r="B286" s="2">
        <v>1</v>
      </c>
      <c r="E286" s="3">
        <v>4</v>
      </c>
    </row>
    <row r="287" spans="1:6" x14ac:dyDescent="0.25">
      <c r="A287">
        <v>286</v>
      </c>
      <c r="B287" s="2">
        <v>1</v>
      </c>
      <c r="E287" s="3">
        <v>4</v>
      </c>
    </row>
    <row r="288" spans="1:6" x14ac:dyDescent="0.25">
      <c r="A288">
        <v>287</v>
      </c>
      <c r="B288" s="2">
        <v>1</v>
      </c>
      <c r="E288" s="3">
        <v>4</v>
      </c>
    </row>
    <row r="289" spans="1:5" x14ac:dyDescent="0.25">
      <c r="A289">
        <v>288</v>
      </c>
      <c r="B289" s="2">
        <v>1</v>
      </c>
      <c r="E289" s="3">
        <v>4</v>
      </c>
    </row>
    <row r="290" spans="1:5" x14ac:dyDescent="0.25">
      <c r="A290">
        <v>289</v>
      </c>
      <c r="B290" s="2">
        <v>1</v>
      </c>
      <c r="E290" s="3">
        <v>4</v>
      </c>
    </row>
    <row r="291" spans="1:5" x14ac:dyDescent="0.25">
      <c r="A291">
        <v>290</v>
      </c>
      <c r="B291" s="2">
        <v>1</v>
      </c>
      <c r="E291" s="3">
        <v>4</v>
      </c>
    </row>
    <row r="292" spans="1:5" x14ac:dyDescent="0.25">
      <c r="A292">
        <v>291</v>
      </c>
      <c r="B292" s="2">
        <v>1</v>
      </c>
      <c r="E292" s="3">
        <v>4</v>
      </c>
    </row>
    <row r="293" spans="1:5" x14ac:dyDescent="0.25">
      <c r="A293">
        <v>292</v>
      </c>
      <c r="B293" s="2">
        <v>1</v>
      </c>
      <c r="E293" s="3">
        <v>4</v>
      </c>
    </row>
    <row r="294" spans="1:5" x14ac:dyDescent="0.25">
      <c r="A294">
        <v>293</v>
      </c>
      <c r="B294" s="2">
        <v>1</v>
      </c>
      <c r="E294" s="3">
        <v>4</v>
      </c>
    </row>
    <row r="295" spans="1:5" x14ac:dyDescent="0.25">
      <c r="A295">
        <v>294</v>
      </c>
      <c r="B295" s="2">
        <v>1</v>
      </c>
      <c r="E295" s="3">
        <v>4</v>
      </c>
    </row>
    <row r="296" spans="1:5" x14ac:dyDescent="0.25">
      <c r="A296">
        <v>295</v>
      </c>
      <c r="B296" s="2">
        <v>1</v>
      </c>
      <c r="E296" s="3">
        <v>4</v>
      </c>
    </row>
    <row r="297" spans="1:5" x14ac:dyDescent="0.25">
      <c r="A297">
        <v>296</v>
      </c>
      <c r="B297" s="2">
        <v>1</v>
      </c>
      <c r="E297" s="3">
        <v>4</v>
      </c>
    </row>
    <row r="298" spans="1:5" x14ac:dyDescent="0.25">
      <c r="A298">
        <v>297</v>
      </c>
      <c r="B298" s="2">
        <v>1</v>
      </c>
      <c r="E298" s="3">
        <v>4</v>
      </c>
    </row>
    <row r="299" spans="1:5" x14ac:dyDescent="0.25">
      <c r="A299">
        <v>298</v>
      </c>
      <c r="B299" s="2">
        <v>1</v>
      </c>
      <c r="E299" s="3">
        <v>4</v>
      </c>
    </row>
    <row r="300" spans="1:5" x14ac:dyDescent="0.25">
      <c r="A300">
        <v>299</v>
      </c>
      <c r="B300" s="2">
        <v>1</v>
      </c>
      <c r="C300" s="4">
        <v>2</v>
      </c>
      <c r="E300" s="3">
        <v>4</v>
      </c>
    </row>
    <row r="301" spans="1:5" x14ac:dyDescent="0.25">
      <c r="A301">
        <v>300</v>
      </c>
      <c r="B301" s="2">
        <v>1</v>
      </c>
      <c r="C301" s="4">
        <v>2</v>
      </c>
      <c r="E301" s="3">
        <v>4</v>
      </c>
    </row>
    <row r="302" spans="1:5" x14ac:dyDescent="0.25">
      <c r="A302">
        <v>301</v>
      </c>
      <c r="B302" s="2">
        <v>1</v>
      </c>
      <c r="C302" s="4">
        <v>2</v>
      </c>
      <c r="E302" s="3">
        <v>4</v>
      </c>
    </row>
    <row r="303" spans="1:5" x14ac:dyDescent="0.25">
      <c r="A303">
        <v>302</v>
      </c>
      <c r="B303" s="2">
        <v>1</v>
      </c>
      <c r="C303" s="4">
        <v>2</v>
      </c>
      <c r="E303" s="3">
        <v>4</v>
      </c>
    </row>
    <row r="304" spans="1:5" x14ac:dyDescent="0.25">
      <c r="A304">
        <v>303</v>
      </c>
      <c r="B304" s="2">
        <v>1</v>
      </c>
      <c r="C304" s="4">
        <v>2</v>
      </c>
      <c r="E304" s="3">
        <v>4</v>
      </c>
    </row>
    <row r="305" spans="1:5" x14ac:dyDescent="0.25">
      <c r="A305">
        <v>304</v>
      </c>
      <c r="C305" s="4">
        <v>2</v>
      </c>
      <c r="E305" s="3">
        <v>4</v>
      </c>
    </row>
    <row r="306" spans="1:5" x14ac:dyDescent="0.25">
      <c r="A306">
        <v>305</v>
      </c>
      <c r="C306" s="4">
        <v>2</v>
      </c>
      <c r="D306" s="5">
        <v>3</v>
      </c>
      <c r="E306" s="3">
        <v>4</v>
      </c>
    </row>
    <row r="307" spans="1:5" x14ac:dyDescent="0.25">
      <c r="A307">
        <v>306</v>
      </c>
      <c r="C307" s="4">
        <v>2</v>
      </c>
      <c r="D307" s="5">
        <v>3</v>
      </c>
      <c r="E307" s="3">
        <v>4</v>
      </c>
    </row>
    <row r="308" spans="1:5" x14ac:dyDescent="0.25">
      <c r="A308">
        <v>307</v>
      </c>
      <c r="C308" s="4">
        <v>2</v>
      </c>
      <c r="D308" s="5">
        <v>3</v>
      </c>
      <c r="E308" s="3">
        <v>4</v>
      </c>
    </row>
    <row r="309" spans="1:5" x14ac:dyDescent="0.25">
      <c r="A309">
        <v>308</v>
      </c>
      <c r="C309" s="4">
        <v>2</v>
      </c>
      <c r="D309" s="5">
        <v>3</v>
      </c>
    </row>
    <row r="310" spans="1:5" x14ac:dyDescent="0.25">
      <c r="A310">
        <v>309</v>
      </c>
      <c r="C310" s="4">
        <v>2</v>
      </c>
      <c r="D310" s="5">
        <v>3</v>
      </c>
    </row>
    <row r="311" spans="1:5" x14ac:dyDescent="0.25">
      <c r="A311">
        <v>310</v>
      </c>
      <c r="C311" s="4">
        <v>2</v>
      </c>
      <c r="D311" s="5">
        <v>3</v>
      </c>
    </row>
    <row r="312" spans="1:5" x14ac:dyDescent="0.25">
      <c r="A312">
        <v>311</v>
      </c>
      <c r="C312" s="4">
        <v>2</v>
      </c>
      <c r="D312" s="5">
        <v>3</v>
      </c>
    </row>
    <row r="313" spans="1:5" x14ac:dyDescent="0.25">
      <c r="A313">
        <v>312</v>
      </c>
      <c r="C313" s="4">
        <v>2</v>
      </c>
      <c r="D313" s="5">
        <v>3</v>
      </c>
    </row>
    <row r="314" spans="1:5" x14ac:dyDescent="0.25">
      <c r="A314">
        <v>313</v>
      </c>
      <c r="C314" s="4">
        <v>2</v>
      </c>
      <c r="D314" s="5">
        <v>3</v>
      </c>
    </row>
    <row r="315" spans="1:5" x14ac:dyDescent="0.25">
      <c r="A315">
        <v>314</v>
      </c>
      <c r="C315" s="4">
        <v>2</v>
      </c>
      <c r="D315" s="5">
        <v>3</v>
      </c>
    </row>
    <row r="316" spans="1:5" x14ac:dyDescent="0.25">
      <c r="A316">
        <v>315</v>
      </c>
      <c r="C316" s="4">
        <v>2</v>
      </c>
      <c r="D316" s="5">
        <v>3</v>
      </c>
    </row>
    <row r="317" spans="1:5" x14ac:dyDescent="0.25">
      <c r="A317">
        <v>316</v>
      </c>
      <c r="C317" s="4">
        <v>2</v>
      </c>
      <c r="D317" s="5">
        <v>3</v>
      </c>
    </row>
    <row r="318" spans="1:5" x14ac:dyDescent="0.25">
      <c r="A318">
        <v>317</v>
      </c>
      <c r="C318" s="4">
        <v>2</v>
      </c>
      <c r="D318" s="5">
        <v>3</v>
      </c>
    </row>
    <row r="319" spans="1:5" x14ac:dyDescent="0.25">
      <c r="A319">
        <v>318</v>
      </c>
      <c r="C319" s="4">
        <v>2</v>
      </c>
      <c r="D319" s="5">
        <v>3</v>
      </c>
    </row>
    <row r="320" spans="1:5" x14ac:dyDescent="0.25">
      <c r="A320">
        <v>319</v>
      </c>
      <c r="C320" s="4">
        <v>2</v>
      </c>
      <c r="D320" s="5">
        <v>3</v>
      </c>
    </row>
    <row r="321" spans="1:5" x14ac:dyDescent="0.25">
      <c r="A321">
        <v>320</v>
      </c>
      <c r="B321" s="2">
        <v>1</v>
      </c>
      <c r="D321" s="5">
        <v>3</v>
      </c>
    </row>
    <row r="322" spans="1:5" x14ac:dyDescent="0.25">
      <c r="A322">
        <v>321</v>
      </c>
      <c r="B322" s="2">
        <v>1</v>
      </c>
      <c r="D322" s="5">
        <v>3</v>
      </c>
    </row>
    <row r="323" spans="1:5" x14ac:dyDescent="0.25">
      <c r="A323">
        <v>322</v>
      </c>
      <c r="B323" s="2">
        <v>1</v>
      </c>
      <c r="D323" s="5">
        <v>3</v>
      </c>
    </row>
    <row r="324" spans="1:5" x14ac:dyDescent="0.25">
      <c r="A324">
        <v>323</v>
      </c>
      <c r="B324" s="2">
        <v>1</v>
      </c>
      <c r="D324" s="5">
        <v>3</v>
      </c>
      <c r="E324" s="3">
        <v>4</v>
      </c>
    </row>
    <row r="325" spans="1:5" x14ac:dyDescent="0.25">
      <c r="A325">
        <v>324</v>
      </c>
      <c r="B325" s="2">
        <v>1</v>
      </c>
      <c r="E325" s="3">
        <v>4</v>
      </c>
    </row>
    <row r="326" spans="1:5" x14ac:dyDescent="0.25">
      <c r="A326">
        <v>325</v>
      </c>
      <c r="B326" s="2">
        <v>1</v>
      </c>
      <c r="E326" s="3">
        <v>4</v>
      </c>
    </row>
    <row r="327" spans="1:5" x14ac:dyDescent="0.25">
      <c r="A327">
        <v>326</v>
      </c>
      <c r="B327" s="2">
        <v>1</v>
      </c>
      <c r="E327" s="3">
        <v>4</v>
      </c>
    </row>
    <row r="328" spans="1:5" x14ac:dyDescent="0.25">
      <c r="A328">
        <v>327</v>
      </c>
      <c r="B328" s="2">
        <v>1</v>
      </c>
      <c r="E328" s="3">
        <v>4</v>
      </c>
    </row>
    <row r="329" spans="1:5" x14ac:dyDescent="0.25">
      <c r="A329">
        <v>328</v>
      </c>
      <c r="B329" s="2">
        <v>1</v>
      </c>
      <c r="E329" s="3">
        <v>4</v>
      </c>
    </row>
    <row r="330" spans="1:5" x14ac:dyDescent="0.25">
      <c r="A330">
        <v>329</v>
      </c>
      <c r="B330" s="2">
        <v>1</v>
      </c>
      <c r="E330" s="3">
        <v>4</v>
      </c>
    </row>
    <row r="331" spans="1:5" x14ac:dyDescent="0.25">
      <c r="A331">
        <v>330</v>
      </c>
      <c r="B331" s="2">
        <v>1</v>
      </c>
      <c r="E331" s="3">
        <v>4</v>
      </c>
    </row>
    <row r="332" spans="1:5" x14ac:dyDescent="0.25">
      <c r="A332">
        <v>331</v>
      </c>
      <c r="B332" s="2">
        <v>1</v>
      </c>
      <c r="E332" s="3">
        <v>4</v>
      </c>
    </row>
    <row r="333" spans="1:5" x14ac:dyDescent="0.25">
      <c r="A333">
        <v>332</v>
      </c>
      <c r="B333" s="2">
        <v>1</v>
      </c>
      <c r="E333" s="3">
        <v>4</v>
      </c>
    </row>
    <row r="334" spans="1:5" x14ac:dyDescent="0.25">
      <c r="A334">
        <v>333</v>
      </c>
      <c r="B334" s="2">
        <v>1</v>
      </c>
      <c r="E334" s="3">
        <v>4</v>
      </c>
    </row>
    <row r="335" spans="1:5" x14ac:dyDescent="0.25">
      <c r="A335">
        <v>334</v>
      </c>
      <c r="E335" s="3">
        <v>4</v>
      </c>
    </row>
    <row r="336" spans="1:5" x14ac:dyDescent="0.25">
      <c r="A336">
        <v>335</v>
      </c>
      <c r="E336" s="3">
        <v>4</v>
      </c>
    </row>
    <row r="337" spans="1:5" x14ac:dyDescent="0.25">
      <c r="A337">
        <v>336</v>
      </c>
      <c r="C337" s="4">
        <v>2</v>
      </c>
      <c r="E337" s="3">
        <v>4</v>
      </c>
    </row>
    <row r="338" spans="1:5" x14ac:dyDescent="0.25">
      <c r="A338">
        <v>337</v>
      </c>
      <c r="C338" s="4">
        <v>2</v>
      </c>
      <c r="D338" s="5">
        <v>3</v>
      </c>
    </row>
    <row r="339" spans="1:5" x14ac:dyDescent="0.25">
      <c r="A339">
        <v>338</v>
      </c>
      <c r="C339" s="4">
        <v>2</v>
      </c>
      <c r="D339" s="5">
        <v>3</v>
      </c>
    </row>
    <row r="340" spans="1:5" x14ac:dyDescent="0.25">
      <c r="A340">
        <v>339</v>
      </c>
      <c r="C340" s="4">
        <v>2</v>
      </c>
      <c r="D340" s="5">
        <v>3</v>
      </c>
    </row>
    <row r="341" spans="1:5" x14ac:dyDescent="0.25">
      <c r="A341">
        <v>340</v>
      </c>
      <c r="C341" s="4">
        <v>2</v>
      </c>
      <c r="D341" s="5">
        <v>3</v>
      </c>
    </row>
    <row r="342" spans="1:5" x14ac:dyDescent="0.25">
      <c r="A342">
        <v>341</v>
      </c>
      <c r="C342" s="4">
        <v>2</v>
      </c>
      <c r="D342" s="5">
        <v>3</v>
      </c>
    </row>
    <row r="343" spans="1:5" x14ac:dyDescent="0.25">
      <c r="A343">
        <v>342</v>
      </c>
      <c r="C343" s="4">
        <v>2</v>
      </c>
      <c r="D343" s="5">
        <v>3</v>
      </c>
    </row>
    <row r="344" spans="1:5" x14ac:dyDescent="0.25">
      <c r="A344">
        <v>343</v>
      </c>
      <c r="C344" s="4">
        <v>2</v>
      </c>
      <c r="D344" s="5">
        <v>3</v>
      </c>
    </row>
    <row r="345" spans="1:5" x14ac:dyDescent="0.25">
      <c r="A345">
        <v>344</v>
      </c>
      <c r="C345" s="4">
        <v>2</v>
      </c>
      <c r="D345" s="5">
        <v>3</v>
      </c>
    </row>
    <row r="346" spans="1:5" x14ac:dyDescent="0.25">
      <c r="A346">
        <v>345</v>
      </c>
      <c r="C346" s="4">
        <v>2</v>
      </c>
      <c r="D346" s="5">
        <v>3</v>
      </c>
    </row>
    <row r="347" spans="1:5" x14ac:dyDescent="0.25">
      <c r="A347">
        <v>346</v>
      </c>
      <c r="C347" s="4">
        <v>2</v>
      </c>
      <c r="D347" s="5">
        <v>3</v>
      </c>
    </row>
    <row r="348" spans="1:5" x14ac:dyDescent="0.25">
      <c r="A348">
        <v>347</v>
      </c>
      <c r="B348" s="2">
        <v>1</v>
      </c>
      <c r="C348" s="4">
        <v>2</v>
      </c>
      <c r="D348" s="5">
        <v>3</v>
      </c>
    </row>
    <row r="349" spans="1:5" x14ac:dyDescent="0.25">
      <c r="A349">
        <v>348</v>
      </c>
      <c r="B349" s="2">
        <v>1</v>
      </c>
      <c r="C349" s="4">
        <v>2</v>
      </c>
      <c r="D349" s="5">
        <v>3</v>
      </c>
    </row>
    <row r="350" spans="1:5" x14ac:dyDescent="0.25">
      <c r="A350">
        <v>349</v>
      </c>
      <c r="B350" s="2">
        <v>1</v>
      </c>
    </row>
    <row r="351" spans="1:5" x14ac:dyDescent="0.25">
      <c r="A351">
        <v>350</v>
      </c>
      <c r="B351" s="2">
        <v>1</v>
      </c>
    </row>
    <row r="352" spans="1:5" x14ac:dyDescent="0.25">
      <c r="A352">
        <v>351</v>
      </c>
      <c r="B352" s="2">
        <v>1</v>
      </c>
    </row>
    <row r="353" spans="1:5" x14ac:dyDescent="0.25">
      <c r="A353">
        <v>352</v>
      </c>
      <c r="B353" s="2">
        <v>1</v>
      </c>
      <c r="E353" s="3">
        <v>4</v>
      </c>
    </row>
    <row r="354" spans="1:5" x14ac:dyDescent="0.25">
      <c r="A354">
        <v>353</v>
      </c>
      <c r="B354" s="2">
        <v>1</v>
      </c>
      <c r="E354" s="3">
        <v>4</v>
      </c>
    </row>
    <row r="355" spans="1:5" x14ac:dyDescent="0.25">
      <c r="A355">
        <v>354</v>
      </c>
      <c r="B355" s="2">
        <v>1</v>
      </c>
      <c r="E355" s="3">
        <v>4</v>
      </c>
    </row>
    <row r="356" spans="1:5" x14ac:dyDescent="0.25">
      <c r="A356">
        <v>355</v>
      </c>
      <c r="B356" s="2">
        <v>1</v>
      </c>
      <c r="E356" s="3">
        <v>4</v>
      </c>
    </row>
    <row r="357" spans="1:5" x14ac:dyDescent="0.25">
      <c r="A357">
        <v>356</v>
      </c>
      <c r="B357" s="2">
        <v>1</v>
      </c>
      <c r="E357" s="3">
        <v>4</v>
      </c>
    </row>
    <row r="358" spans="1:5" x14ac:dyDescent="0.25">
      <c r="A358">
        <v>357</v>
      </c>
      <c r="B358" s="2">
        <v>1</v>
      </c>
      <c r="E358" s="3">
        <v>4</v>
      </c>
    </row>
    <row r="359" spans="1:5" x14ac:dyDescent="0.25">
      <c r="A359">
        <v>358</v>
      </c>
      <c r="B359" s="2">
        <v>1</v>
      </c>
      <c r="E359" s="3">
        <v>4</v>
      </c>
    </row>
    <row r="360" spans="1:5" x14ac:dyDescent="0.25">
      <c r="A360">
        <v>359</v>
      </c>
      <c r="B360" s="2">
        <v>1</v>
      </c>
      <c r="E360" s="3">
        <v>4</v>
      </c>
    </row>
    <row r="361" spans="1:5" x14ac:dyDescent="0.25">
      <c r="A361">
        <v>360</v>
      </c>
      <c r="B361" s="2">
        <v>1</v>
      </c>
      <c r="E361" s="3">
        <v>4</v>
      </c>
    </row>
    <row r="362" spans="1:5" x14ac:dyDescent="0.25">
      <c r="A362">
        <v>361</v>
      </c>
      <c r="B362" s="2">
        <v>1</v>
      </c>
      <c r="E362" s="3">
        <v>4</v>
      </c>
    </row>
    <row r="363" spans="1:5" x14ac:dyDescent="0.25">
      <c r="A363">
        <v>362</v>
      </c>
      <c r="B363" s="2">
        <v>1</v>
      </c>
      <c r="E363" s="3">
        <v>4</v>
      </c>
    </row>
    <row r="364" spans="1:5" x14ac:dyDescent="0.25">
      <c r="A364">
        <v>363</v>
      </c>
      <c r="C364" s="4">
        <v>2</v>
      </c>
      <c r="E364" s="3">
        <v>4</v>
      </c>
    </row>
    <row r="365" spans="1:5" x14ac:dyDescent="0.25">
      <c r="A365">
        <v>364</v>
      </c>
      <c r="C365" s="4">
        <v>2</v>
      </c>
      <c r="D365" s="5">
        <v>3</v>
      </c>
      <c r="E365" s="3">
        <v>4</v>
      </c>
    </row>
    <row r="366" spans="1:5" x14ac:dyDescent="0.25">
      <c r="A366">
        <v>365</v>
      </c>
      <c r="C366" s="4">
        <v>2</v>
      </c>
      <c r="D366" s="5">
        <v>3</v>
      </c>
      <c r="E366" s="3">
        <v>4</v>
      </c>
    </row>
    <row r="367" spans="1:5" x14ac:dyDescent="0.25">
      <c r="A367">
        <v>366</v>
      </c>
      <c r="C367" s="4">
        <v>2</v>
      </c>
      <c r="D367" s="5">
        <v>3</v>
      </c>
      <c r="E367" s="3">
        <v>4</v>
      </c>
    </row>
    <row r="368" spans="1:5" x14ac:dyDescent="0.25">
      <c r="A368">
        <v>367</v>
      </c>
      <c r="C368" s="4">
        <v>2</v>
      </c>
      <c r="D368" s="5">
        <v>3</v>
      </c>
    </row>
    <row r="369" spans="1:5" x14ac:dyDescent="0.25">
      <c r="A369">
        <v>368</v>
      </c>
      <c r="C369" s="4">
        <v>2</v>
      </c>
      <c r="D369" s="5">
        <v>3</v>
      </c>
    </row>
    <row r="370" spans="1:5" x14ac:dyDescent="0.25">
      <c r="A370">
        <v>369</v>
      </c>
      <c r="C370" s="4">
        <v>2</v>
      </c>
      <c r="D370" s="5">
        <v>3</v>
      </c>
    </row>
    <row r="371" spans="1:5" x14ac:dyDescent="0.25">
      <c r="A371">
        <v>370</v>
      </c>
      <c r="C371" s="4">
        <v>2</v>
      </c>
      <c r="D371" s="5">
        <v>3</v>
      </c>
    </row>
    <row r="372" spans="1:5" x14ac:dyDescent="0.25">
      <c r="A372">
        <v>371</v>
      </c>
      <c r="C372" s="4">
        <v>2</v>
      </c>
      <c r="D372" s="5">
        <v>3</v>
      </c>
    </row>
    <row r="373" spans="1:5" x14ac:dyDescent="0.25">
      <c r="A373">
        <v>372</v>
      </c>
      <c r="C373" s="4">
        <v>2</v>
      </c>
      <c r="D373" s="5">
        <v>3</v>
      </c>
    </row>
    <row r="374" spans="1:5" x14ac:dyDescent="0.25">
      <c r="A374">
        <v>373</v>
      </c>
      <c r="C374" s="4">
        <v>2</v>
      </c>
      <c r="D374" s="5">
        <v>3</v>
      </c>
    </row>
    <row r="375" spans="1:5" x14ac:dyDescent="0.25">
      <c r="A375">
        <v>374</v>
      </c>
      <c r="C375" s="4">
        <v>2</v>
      </c>
      <c r="D375" s="5">
        <v>3</v>
      </c>
    </row>
    <row r="376" spans="1:5" x14ac:dyDescent="0.25">
      <c r="A376">
        <v>375</v>
      </c>
      <c r="C376" s="4">
        <v>2</v>
      </c>
      <c r="D376" s="5">
        <v>3</v>
      </c>
    </row>
    <row r="377" spans="1:5" x14ac:dyDescent="0.25">
      <c r="A377">
        <v>376</v>
      </c>
      <c r="C377" s="4">
        <v>2</v>
      </c>
      <c r="D377" s="5">
        <v>3</v>
      </c>
    </row>
    <row r="378" spans="1:5" x14ac:dyDescent="0.25">
      <c r="A378">
        <v>377</v>
      </c>
      <c r="C378" s="4">
        <v>2</v>
      </c>
    </row>
    <row r="379" spans="1:5" x14ac:dyDescent="0.25">
      <c r="A379">
        <v>378</v>
      </c>
    </row>
    <row r="380" spans="1:5" x14ac:dyDescent="0.25">
      <c r="A380">
        <v>379</v>
      </c>
      <c r="B380" s="2">
        <v>1</v>
      </c>
      <c r="E380" s="3">
        <v>4</v>
      </c>
    </row>
    <row r="381" spans="1:5" x14ac:dyDescent="0.25">
      <c r="A381">
        <v>380</v>
      </c>
      <c r="B381" s="2">
        <v>1</v>
      </c>
      <c r="E381" s="3">
        <v>4</v>
      </c>
    </row>
    <row r="382" spans="1:5" x14ac:dyDescent="0.25">
      <c r="A382">
        <v>381</v>
      </c>
      <c r="B382" s="2">
        <v>1</v>
      </c>
      <c r="E382" s="3">
        <v>4</v>
      </c>
    </row>
    <row r="383" spans="1:5" x14ac:dyDescent="0.25">
      <c r="A383">
        <v>382</v>
      </c>
      <c r="B383" s="2">
        <v>1</v>
      </c>
      <c r="E383" s="3">
        <v>4</v>
      </c>
    </row>
    <row r="384" spans="1:5" x14ac:dyDescent="0.25">
      <c r="A384">
        <v>383</v>
      </c>
      <c r="B384" s="2">
        <v>1</v>
      </c>
      <c r="E384" s="3">
        <v>4</v>
      </c>
    </row>
    <row r="385" spans="1:5" x14ac:dyDescent="0.25">
      <c r="A385">
        <v>384</v>
      </c>
      <c r="B385" s="2">
        <v>1</v>
      </c>
      <c r="E385" s="3">
        <v>4</v>
      </c>
    </row>
    <row r="386" spans="1:5" x14ac:dyDescent="0.25">
      <c r="A386">
        <v>385</v>
      </c>
      <c r="B386" s="2">
        <v>1</v>
      </c>
      <c r="E386" s="3">
        <v>4</v>
      </c>
    </row>
    <row r="387" spans="1:5" x14ac:dyDescent="0.25">
      <c r="A387">
        <v>386</v>
      </c>
      <c r="B387" s="2">
        <v>1</v>
      </c>
      <c r="E387" s="3">
        <v>4</v>
      </c>
    </row>
    <row r="388" spans="1:5" x14ac:dyDescent="0.25">
      <c r="A388">
        <v>387</v>
      </c>
      <c r="B388" s="2">
        <v>1</v>
      </c>
      <c r="E388" s="3">
        <v>4</v>
      </c>
    </row>
    <row r="389" spans="1:5" x14ac:dyDescent="0.25">
      <c r="A389">
        <v>388</v>
      </c>
      <c r="B389" s="2">
        <v>1</v>
      </c>
      <c r="E389" s="3">
        <v>4</v>
      </c>
    </row>
    <row r="390" spans="1:5" x14ac:dyDescent="0.25">
      <c r="A390">
        <v>389</v>
      </c>
      <c r="B390" s="2">
        <v>1</v>
      </c>
      <c r="E390" s="3">
        <v>4</v>
      </c>
    </row>
    <row r="391" spans="1:5" x14ac:dyDescent="0.25">
      <c r="A391">
        <v>390</v>
      </c>
      <c r="B391" s="2">
        <v>1</v>
      </c>
      <c r="E391" s="3">
        <v>4</v>
      </c>
    </row>
    <row r="392" spans="1:5" x14ac:dyDescent="0.25">
      <c r="A392">
        <v>391</v>
      </c>
    </row>
    <row r="393" spans="1:5" x14ac:dyDescent="0.25">
      <c r="A393">
        <v>392</v>
      </c>
      <c r="C393" s="4">
        <v>2</v>
      </c>
    </row>
    <row r="394" spans="1:5" x14ac:dyDescent="0.25">
      <c r="A394">
        <v>393</v>
      </c>
      <c r="C394" s="4">
        <v>2</v>
      </c>
      <c r="D394" s="5">
        <v>3</v>
      </c>
    </row>
    <row r="395" spans="1:5" x14ac:dyDescent="0.25">
      <c r="A395">
        <v>394</v>
      </c>
      <c r="C395" s="4">
        <v>2</v>
      </c>
      <c r="D395" s="5">
        <v>3</v>
      </c>
    </row>
    <row r="396" spans="1:5" x14ac:dyDescent="0.25">
      <c r="A396">
        <v>395</v>
      </c>
      <c r="C396" s="4">
        <v>2</v>
      </c>
      <c r="D396" s="5">
        <v>3</v>
      </c>
    </row>
    <row r="397" spans="1:5" x14ac:dyDescent="0.25">
      <c r="A397">
        <v>396</v>
      </c>
      <c r="C397" s="4">
        <v>2</v>
      </c>
      <c r="D397" s="5">
        <v>3</v>
      </c>
    </row>
    <row r="398" spans="1:5" x14ac:dyDescent="0.25">
      <c r="A398">
        <v>397</v>
      </c>
      <c r="C398" s="4">
        <v>2</v>
      </c>
      <c r="D398" s="5">
        <v>3</v>
      </c>
    </row>
    <row r="399" spans="1:5" x14ac:dyDescent="0.25">
      <c r="A399">
        <v>398</v>
      </c>
      <c r="C399" s="4">
        <v>2</v>
      </c>
      <c r="D399" s="5">
        <v>3</v>
      </c>
    </row>
    <row r="400" spans="1:5" x14ac:dyDescent="0.25">
      <c r="A400">
        <v>399</v>
      </c>
      <c r="C400" s="4">
        <v>2</v>
      </c>
      <c r="D400" s="5">
        <v>3</v>
      </c>
    </row>
    <row r="401" spans="1:5" x14ac:dyDescent="0.25">
      <c r="A401">
        <v>400</v>
      </c>
      <c r="C401" s="4">
        <v>2</v>
      </c>
      <c r="D401" s="5">
        <v>3</v>
      </c>
    </row>
    <row r="402" spans="1:5" x14ac:dyDescent="0.25">
      <c r="A402">
        <v>401</v>
      </c>
      <c r="C402" s="4">
        <v>2</v>
      </c>
      <c r="D402" s="5">
        <v>3</v>
      </c>
    </row>
    <row r="403" spans="1:5" x14ac:dyDescent="0.25">
      <c r="A403">
        <v>402</v>
      </c>
      <c r="D403" s="5">
        <v>3</v>
      </c>
    </row>
    <row r="404" spans="1:5" x14ac:dyDescent="0.25">
      <c r="A404">
        <v>403</v>
      </c>
      <c r="D404" s="5">
        <v>3</v>
      </c>
    </row>
    <row r="405" spans="1:5" x14ac:dyDescent="0.25">
      <c r="A405">
        <v>404</v>
      </c>
    </row>
    <row r="406" spans="1:5" x14ac:dyDescent="0.25">
      <c r="A406">
        <v>405</v>
      </c>
      <c r="B406" s="2">
        <v>1</v>
      </c>
      <c r="E406" s="3">
        <v>4</v>
      </c>
    </row>
    <row r="407" spans="1:5" x14ac:dyDescent="0.25">
      <c r="A407">
        <v>406</v>
      </c>
      <c r="B407" s="2">
        <v>1</v>
      </c>
      <c r="E407" s="3">
        <v>4</v>
      </c>
    </row>
    <row r="408" spans="1:5" x14ac:dyDescent="0.25">
      <c r="A408">
        <v>407</v>
      </c>
      <c r="B408" s="2">
        <v>1</v>
      </c>
      <c r="E408" s="3">
        <v>4</v>
      </c>
    </row>
    <row r="409" spans="1:5" x14ac:dyDescent="0.25">
      <c r="A409">
        <v>408</v>
      </c>
      <c r="B409" s="2">
        <v>1</v>
      </c>
      <c r="E409" s="3">
        <v>4</v>
      </c>
    </row>
    <row r="410" spans="1:5" x14ac:dyDescent="0.25">
      <c r="A410">
        <v>409</v>
      </c>
      <c r="B410" s="2">
        <v>1</v>
      </c>
      <c r="E410" s="3">
        <v>4</v>
      </c>
    </row>
    <row r="411" spans="1:5" x14ac:dyDescent="0.25">
      <c r="A411">
        <v>410</v>
      </c>
      <c r="B411" s="2">
        <v>1</v>
      </c>
      <c r="E411" s="3">
        <v>4</v>
      </c>
    </row>
    <row r="412" spans="1:5" x14ac:dyDescent="0.25">
      <c r="A412">
        <v>411</v>
      </c>
      <c r="B412" s="2">
        <v>1</v>
      </c>
      <c r="E412" s="3">
        <v>4</v>
      </c>
    </row>
    <row r="413" spans="1:5" x14ac:dyDescent="0.25">
      <c r="A413">
        <v>412</v>
      </c>
      <c r="B413" s="2">
        <v>1</v>
      </c>
      <c r="E413" s="3">
        <v>4</v>
      </c>
    </row>
    <row r="414" spans="1:5" x14ac:dyDescent="0.25">
      <c r="A414">
        <v>413</v>
      </c>
      <c r="B414" s="2">
        <v>1</v>
      </c>
      <c r="E414" s="3">
        <v>4</v>
      </c>
    </row>
    <row r="415" spans="1:5" x14ac:dyDescent="0.25">
      <c r="A415">
        <v>414</v>
      </c>
      <c r="B415" s="2">
        <v>1</v>
      </c>
      <c r="E415" s="3">
        <v>4</v>
      </c>
    </row>
    <row r="416" spans="1:5" x14ac:dyDescent="0.25">
      <c r="A416">
        <v>415</v>
      </c>
    </row>
    <row r="417" spans="1:5" x14ac:dyDescent="0.25">
      <c r="A417">
        <v>416</v>
      </c>
    </row>
    <row r="418" spans="1:5" x14ac:dyDescent="0.25">
      <c r="A418">
        <v>417</v>
      </c>
      <c r="C418" s="4">
        <v>2</v>
      </c>
    </row>
    <row r="419" spans="1:5" x14ac:dyDescent="0.25">
      <c r="A419">
        <v>418</v>
      </c>
      <c r="C419" s="4">
        <v>2</v>
      </c>
      <c r="D419" s="5">
        <v>3</v>
      </c>
    </row>
    <row r="420" spans="1:5" x14ac:dyDescent="0.25">
      <c r="A420">
        <v>419</v>
      </c>
      <c r="C420" s="4">
        <v>2</v>
      </c>
      <c r="D420" s="5">
        <v>3</v>
      </c>
    </row>
    <row r="421" spans="1:5" x14ac:dyDescent="0.25">
      <c r="A421">
        <v>420</v>
      </c>
      <c r="C421" s="4">
        <v>2</v>
      </c>
      <c r="D421" s="5">
        <v>3</v>
      </c>
    </row>
    <row r="422" spans="1:5" x14ac:dyDescent="0.25">
      <c r="A422">
        <v>421</v>
      </c>
      <c r="C422" s="4">
        <v>2</v>
      </c>
      <c r="D422" s="5">
        <v>3</v>
      </c>
    </row>
    <row r="423" spans="1:5" x14ac:dyDescent="0.25">
      <c r="A423">
        <v>422</v>
      </c>
      <c r="C423" s="4">
        <v>2</v>
      </c>
      <c r="D423" s="5">
        <v>3</v>
      </c>
    </row>
    <row r="424" spans="1:5" x14ac:dyDescent="0.25">
      <c r="A424">
        <v>423</v>
      </c>
      <c r="C424" s="4">
        <v>2</v>
      </c>
      <c r="D424" s="5">
        <v>3</v>
      </c>
    </row>
    <row r="425" spans="1:5" x14ac:dyDescent="0.25">
      <c r="A425">
        <v>424</v>
      </c>
      <c r="C425" s="4">
        <v>2</v>
      </c>
      <c r="D425" s="5">
        <v>3</v>
      </c>
    </row>
    <row r="426" spans="1:5" x14ac:dyDescent="0.25">
      <c r="A426">
        <v>425</v>
      </c>
      <c r="C426" s="4">
        <v>2</v>
      </c>
      <c r="D426" s="5">
        <v>3</v>
      </c>
    </row>
    <row r="427" spans="1:5" x14ac:dyDescent="0.25">
      <c r="A427">
        <v>426</v>
      </c>
      <c r="D427" s="5">
        <v>3</v>
      </c>
    </row>
    <row r="428" spans="1:5" x14ac:dyDescent="0.25">
      <c r="A428">
        <v>427</v>
      </c>
    </row>
    <row r="429" spans="1:5" x14ac:dyDescent="0.25">
      <c r="A429">
        <v>428</v>
      </c>
      <c r="B429" s="2">
        <v>1</v>
      </c>
    </row>
    <row r="430" spans="1:5" x14ac:dyDescent="0.25">
      <c r="A430">
        <v>429</v>
      </c>
      <c r="B430" s="2">
        <v>1</v>
      </c>
    </row>
    <row r="431" spans="1:5" x14ac:dyDescent="0.25">
      <c r="A431">
        <v>430</v>
      </c>
      <c r="B431" s="2">
        <v>1</v>
      </c>
      <c r="E431" s="3">
        <v>4</v>
      </c>
    </row>
    <row r="432" spans="1:5" x14ac:dyDescent="0.25">
      <c r="A432">
        <v>431</v>
      </c>
      <c r="B432" s="2">
        <v>1</v>
      </c>
      <c r="E432" s="3">
        <v>4</v>
      </c>
    </row>
    <row r="433" spans="1:5" x14ac:dyDescent="0.25">
      <c r="A433">
        <v>432</v>
      </c>
      <c r="B433" s="2">
        <v>1</v>
      </c>
      <c r="E433" s="3">
        <v>4</v>
      </c>
    </row>
    <row r="434" spans="1:5" x14ac:dyDescent="0.25">
      <c r="A434">
        <v>433</v>
      </c>
      <c r="B434" s="2">
        <v>1</v>
      </c>
      <c r="E434" s="3">
        <v>4</v>
      </c>
    </row>
    <row r="435" spans="1:5" x14ac:dyDescent="0.25">
      <c r="A435">
        <v>434</v>
      </c>
      <c r="B435" s="2">
        <v>1</v>
      </c>
      <c r="E435" s="3">
        <v>4</v>
      </c>
    </row>
    <row r="436" spans="1:5" x14ac:dyDescent="0.25">
      <c r="A436">
        <v>435</v>
      </c>
      <c r="B436" s="2">
        <v>1</v>
      </c>
      <c r="E436" s="3">
        <v>4</v>
      </c>
    </row>
    <row r="437" spans="1:5" x14ac:dyDescent="0.25">
      <c r="A437">
        <v>436</v>
      </c>
      <c r="B437" s="2">
        <v>1</v>
      </c>
      <c r="E437" s="3">
        <v>4</v>
      </c>
    </row>
    <row r="438" spans="1:5" x14ac:dyDescent="0.25">
      <c r="A438">
        <v>437</v>
      </c>
      <c r="B438" s="2">
        <v>1</v>
      </c>
      <c r="E438" s="3">
        <v>4</v>
      </c>
    </row>
    <row r="439" spans="1:5" x14ac:dyDescent="0.25">
      <c r="A439">
        <v>438</v>
      </c>
      <c r="E439" s="3">
        <v>4</v>
      </c>
    </row>
    <row r="440" spans="1:5" x14ac:dyDescent="0.25">
      <c r="A440">
        <v>439</v>
      </c>
    </row>
    <row r="441" spans="1:5" x14ac:dyDescent="0.25">
      <c r="A441">
        <v>440</v>
      </c>
      <c r="C441" s="4">
        <v>2</v>
      </c>
      <c r="D441" s="5">
        <v>3</v>
      </c>
    </row>
    <row r="442" spans="1:5" x14ac:dyDescent="0.25">
      <c r="A442">
        <v>441</v>
      </c>
      <c r="C442" s="4">
        <v>2</v>
      </c>
      <c r="D442" s="5">
        <v>3</v>
      </c>
    </row>
    <row r="443" spans="1:5" x14ac:dyDescent="0.25">
      <c r="A443">
        <v>442</v>
      </c>
      <c r="C443" s="4">
        <v>2</v>
      </c>
      <c r="D443" s="5">
        <v>3</v>
      </c>
    </row>
    <row r="444" spans="1:5" x14ac:dyDescent="0.25">
      <c r="A444">
        <v>443</v>
      </c>
      <c r="C444" s="4">
        <v>2</v>
      </c>
      <c r="D444" s="5">
        <v>3</v>
      </c>
    </row>
    <row r="445" spans="1:5" x14ac:dyDescent="0.25">
      <c r="A445">
        <v>444</v>
      </c>
      <c r="C445" s="4">
        <v>2</v>
      </c>
      <c r="D445" s="5">
        <v>3</v>
      </c>
    </row>
    <row r="446" spans="1:5" x14ac:dyDescent="0.25">
      <c r="A446">
        <v>445</v>
      </c>
      <c r="C446" s="4">
        <v>2</v>
      </c>
      <c r="D446" s="5">
        <v>3</v>
      </c>
    </row>
    <row r="447" spans="1:5" x14ac:dyDescent="0.25">
      <c r="A447">
        <v>446</v>
      </c>
      <c r="C447" s="4">
        <v>2</v>
      </c>
      <c r="D447" s="5">
        <v>3</v>
      </c>
    </row>
    <row r="448" spans="1:5" x14ac:dyDescent="0.25">
      <c r="A448">
        <v>447</v>
      </c>
      <c r="C448" s="4">
        <v>2</v>
      </c>
      <c r="D448" s="5">
        <v>3</v>
      </c>
    </row>
    <row r="449" spans="1:5" x14ac:dyDescent="0.25">
      <c r="A449">
        <v>448</v>
      </c>
      <c r="C449" s="4">
        <v>2</v>
      </c>
    </row>
    <row r="450" spans="1:5" x14ac:dyDescent="0.25">
      <c r="A450">
        <v>449</v>
      </c>
    </row>
    <row r="451" spans="1:5" x14ac:dyDescent="0.25">
      <c r="A451">
        <v>450</v>
      </c>
      <c r="B451" s="2">
        <v>1</v>
      </c>
    </row>
    <row r="452" spans="1:5" x14ac:dyDescent="0.25">
      <c r="A452">
        <v>451</v>
      </c>
      <c r="B452" s="2">
        <v>1</v>
      </c>
    </row>
    <row r="453" spans="1:5" x14ac:dyDescent="0.25">
      <c r="A453">
        <v>452</v>
      </c>
      <c r="B453" s="2">
        <v>1</v>
      </c>
    </row>
    <row r="454" spans="1:5" x14ac:dyDescent="0.25">
      <c r="A454">
        <v>453</v>
      </c>
      <c r="B454" s="2">
        <v>1</v>
      </c>
    </row>
    <row r="455" spans="1:5" x14ac:dyDescent="0.25">
      <c r="A455">
        <v>454</v>
      </c>
      <c r="B455" s="2">
        <v>1</v>
      </c>
    </row>
    <row r="456" spans="1:5" x14ac:dyDescent="0.25">
      <c r="A456">
        <v>455</v>
      </c>
      <c r="B456" s="2">
        <v>1</v>
      </c>
      <c r="E456" s="3">
        <v>4</v>
      </c>
    </row>
    <row r="457" spans="1:5" x14ac:dyDescent="0.25">
      <c r="A457">
        <v>456</v>
      </c>
      <c r="B457" s="2">
        <v>1</v>
      </c>
      <c r="E457" s="3">
        <v>4</v>
      </c>
    </row>
    <row r="458" spans="1:5" x14ac:dyDescent="0.25">
      <c r="A458">
        <v>457</v>
      </c>
      <c r="B458" s="2">
        <v>1</v>
      </c>
      <c r="E458" s="3">
        <v>4</v>
      </c>
    </row>
    <row r="459" spans="1:5" x14ac:dyDescent="0.25">
      <c r="A459">
        <v>458</v>
      </c>
      <c r="B459" s="2">
        <v>1</v>
      </c>
      <c r="E459" s="3">
        <v>4</v>
      </c>
    </row>
    <row r="460" spans="1:5" x14ac:dyDescent="0.25">
      <c r="A460">
        <v>459</v>
      </c>
      <c r="B460" s="2">
        <v>1</v>
      </c>
      <c r="E460" s="3">
        <v>4</v>
      </c>
    </row>
    <row r="461" spans="1:5" x14ac:dyDescent="0.25">
      <c r="A461">
        <v>460</v>
      </c>
      <c r="D461" s="5">
        <v>3</v>
      </c>
      <c r="E461" s="3">
        <v>4</v>
      </c>
    </row>
    <row r="462" spans="1:5" x14ac:dyDescent="0.25">
      <c r="A462">
        <v>461</v>
      </c>
      <c r="D462" s="5">
        <v>3</v>
      </c>
      <c r="E462" s="3">
        <v>4</v>
      </c>
    </row>
    <row r="463" spans="1:5" x14ac:dyDescent="0.25">
      <c r="A463">
        <v>462</v>
      </c>
      <c r="D463" s="5">
        <v>3</v>
      </c>
      <c r="E463" s="3">
        <v>4</v>
      </c>
    </row>
    <row r="464" spans="1:5" x14ac:dyDescent="0.25">
      <c r="A464">
        <v>463</v>
      </c>
      <c r="C464" s="4">
        <v>2</v>
      </c>
      <c r="D464" s="5">
        <v>3</v>
      </c>
    </row>
    <row r="465" spans="1:5" x14ac:dyDescent="0.25">
      <c r="A465">
        <v>464</v>
      </c>
      <c r="C465" s="4">
        <v>2</v>
      </c>
      <c r="D465" s="5">
        <v>3</v>
      </c>
    </row>
    <row r="466" spans="1:5" x14ac:dyDescent="0.25">
      <c r="A466">
        <v>465</v>
      </c>
      <c r="C466" s="4">
        <v>2</v>
      </c>
      <c r="D466" s="5">
        <v>3</v>
      </c>
    </row>
    <row r="467" spans="1:5" x14ac:dyDescent="0.25">
      <c r="A467">
        <v>466</v>
      </c>
      <c r="C467" s="4">
        <v>2</v>
      </c>
      <c r="D467" s="5">
        <v>3</v>
      </c>
    </row>
    <row r="468" spans="1:5" x14ac:dyDescent="0.25">
      <c r="A468">
        <v>467</v>
      </c>
      <c r="C468" s="4">
        <v>2</v>
      </c>
      <c r="D468" s="5">
        <v>3</v>
      </c>
    </row>
    <row r="469" spans="1:5" x14ac:dyDescent="0.25">
      <c r="A469">
        <v>468</v>
      </c>
      <c r="C469" s="4">
        <v>2</v>
      </c>
    </row>
    <row r="470" spans="1:5" x14ac:dyDescent="0.25">
      <c r="A470">
        <v>469</v>
      </c>
      <c r="C470" s="4">
        <v>2</v>
      </c>
    </row>
    <row r="471" spans="1:5" x14ac:dyDescent="0.25">
      <c r="A471">
        <v>470</v>
      </c>
      <c r="C471" s="4">
        <v>2</v>
      </c>
    </row>
    <row r="472" spans="1:5" x14ac:dyDescent="0.25">
      <c r="A472">
        <v>471</v>
      </c>
      <c r="B472" s="2">
        <v>1</v>
      </c>
      <c r="C472" s="4">
        <v>2</v>
      </c>
    </row>
    <row r="473" spans="1:5" x14ac:dyDescent="0.25">
      <c r="A473">
        <v>472</v>
      </c>
      <c r="B473" s="2">
        <v>1</v>
      </c>
      <c r="C473" s="4">
        <v>2</v>
      </c>
    </row>
    <row r="474" spans="1:5" x14ac:dyDescent="0.25">
      <c r="A474">
        <v>473</v>
      </c>
      <c r="B474" s="2">
        <v>1</v>
      </c>
    </row>
    <row r="475" spans="1:5" x14ac:dyDescent="0.25">
      <c r="A475">
        <v>474</v>
      </c>
      <c r="B475" s="2">
        <v>1</v>
      </c>
    </row>
    <row r="476" spans="1:5" x14ac:dyDescent="0.25">
      <c r="A476">
        <v>475</v>
      </c>
      <c r="B476" s="2">
        <v>1</v>
      </c>
    </row>
    <row r="477" spans="1:5" x14ac:dyDescent="0.25">
      <c r="A477">
        <v>476</v>
      </c>
      <c r="B477" s="2">
        <v>1</v>
      </c>
    </row>
    <row r="478" spans="1:5" x14ac:dyDescent="0.25">
      <c r="A478">
        <v>477</v>
      </c>
      <c r="B478" s="2">
        <v>1</v>
      </c>
    </row>
    <row r="479" spans="1:5" x14ac:dyDescent="0.25">
      <c r="A479">
        <v>478</v>
      </c>
      <c r="B479" s="2">
        <v>1</v>
      </c>
      <c r="E479" s="3">
        <v>4</v>
      </c>
    </row>
    <row r="480" spans="1:5" x14ac:dyDescent="0.25">
      <c r="A480">
        <v>479</v>
      </c>
      <c r="E480" s="3">
        <v>4</v>
      </c>
    </row>
    <row r="481" spans="1:5" x14ac:dyDescent="0.25">
      <c r="A481">
        <v>480</v>
      </c>
      <c r="D481" s="5">
        <v>3</v>
      </c>
      <c r="E481" s="3">
        <v>4</v>
      </c>
    </row>
    <row r="482" spans="1:5" x14ac:dyDescent="0.25">
      <c r="A482">
        <v>481</v>
      </c>
      <c r="D482" s="5">
        <v>3</v>
      </c>
      <c r="E482" s="3">
        <v>4</v>
      </c>
    </row>
    <row r="483" spans="1:5" x14ac:dyDescent="0.25">
      <c r="A483">
        <v>482</v>
      </c>
      <c r="D483" s="5">
        <v>3</v>
      </c>
      <c r="E483" s="3">
        <v>4</v>
      </c>
    </row>
    <row r="484" spans="1:5" x14ac:dyDescent="0.25">
      <c r="A484">
        <v>483</v>
      </c>
      <c r="D484" s="5">
        <v>3</v>
      </c>
      <c r="E484" s="3">
        <v>4</v>
      </c>
    </row>
    <row r="485" spans="1:5" x14ac:dyDescent="0.25">
      <c r="A485">
        <v>484</v>
      </c>
      <c r="D485" s="5">
        <v>3</v>
      </c>
      <c r="E485" s="3">
        <v>4</v>
      </c>
    </row>
    <row r="486" spans="1:5" x14ac:dyDescent="0.25">
      <c r="A486">
        <v>485</v>
      </c>
      <c r="D486" s="5">
        <v>3</v>
      </c>
      <c r="E486" s="3">
        <v>4</v>
      </c>
    </row>
    <row r="487" spans="1:5" x14ac:dyDescent="0.25">
      <c r="A487">
        <v>486</v>
      </c>
      <c r="C487" s="4">
        <v>2</v>
      </c>
      <c r="D487" s="5">
        <v>3</v>
      </c>
      <c r="E487" s="3">
        <v>4</v>
      </c>
    </row>
    <row r="488" spans="1:5" x14ac:dyDescent="0.25">
      <c r="A488">
        <v>487</v>
      </c>
      <c r="C488" s="4">
        <v>2</v>
      </c>
      <c r="D488" s="5">
        <v>3</v>
      </c>
    </row>
    <row r="489" spans="1:5" x14ac:dyDescent="0.25">
      <c r="A489">
        <v>488</v>
      </c>
      <c r="C489" s="4">
        <v>2</v>
      </c>
      <c r="D489" s="5">
        <v>3</v>
      </c>
    </row>
    <row r="490" spans="1:5" x14ac:dyDescent="0.25">
      <c r="A490">
        <v>489</v>
      </c>
      <c r="C490" s="4">
        <v>2</v>
      </c>
    </row>
    <row r="491" spans="1:5" x14ac:dyDescent="0.25">
      <c r="A491">
        <v>490</v>
      </c>
      <c r="C491" s="4">
        <v>2</v>
      </c>
    </row>
    <row r="492" spans="1:5" x14ac:dyDescent="0.25">
      <c r="A492">
        <v>491</v>
      </c>
      <c r="C492" s="4">
        <v>2</v>
      </c>
    </row>
    <row r="493" spans="1:5" x14ac:dyDescent="0.25">
      <c r="A493">
        <v>492</v>
      </c>
      <c r="C493" s="4">
        <v>2</v>
      </c>
    </row>
    <row r="494" spans="1:5" x14ac:dyDescent="0.25">
      <c r="A494">
        <v>493</v>
      </c>
      <c r="B494" s="2">
        <v>1</v>
      </c>
      <c r="C494" s="4">
        <v>2</v>
      </c>
    </row>
    <row r="495" spans="1:5" x14ac:dyDescent="0.25">
      <c r="A495">
        <v>494</v>
      </c>
      <c r="B495" s="2">
        <v>1</v>
      </c>
      <c r="C495" s="4">
        <v>2</v>
      </c>
    </row>
    <row r="496" spans="1:5" x14ac:dyDescent="0.25">
      <c r="A496">
        <v>495</v>
      </c>
      <c r="B496" s="2">
        <v>1</v>
      </c>
      <c r="C496" s="4">
        <v>2</v>
      </c>
    </row>
    <row r="497" spans="1:5" x14ac:dyDescent="0.25">
      <c r="A497">
        <v>496</v>
      </c>
      <c r="B497" s="2">
        <v>1</v>
      </c>
    </row>
    <row r="498" spans="1:5" x14ac:dyDescent="0.25">
      <c r="A498">
        <v>497</v>
      </c>
      <c r="B498" s="2">
        <v>1</v>
      </c>
    </row>
    <row r="499" spans="1:5" x14ac:dyDescent="0.25">
      <c r="A499">
        <v>498</v>
      </c>
      <c r="B499" s="2">
        <v>1</v>
      </c>
    </row>
    <row r="500" spans="1:5" x14ac:dyDescent="0.25">
      <c r="A500">
        <v>499</v>
      </c>
      <c r="B500" s="2">
        <v>1</v>
      </c>
      <c r="E500" s="3">
        <v>4</v>
      </c>
    </row>
    <row r="501" spans="1:5" x14ac:dyDescent="0.25">
      <c r="A501">
        <v>500</v>
      </c>
      <c r="B501" s="2">
        <v>1</v>
      </c>
      <c r="E501" s="3">
        <v>4</v>
      </c>
    </row>
    <row r="502" spans="1:5" x14ac:dyDescent="0.25">
      <c r="A502">
        <v>501</v>
      </c>
      <c r="B502" s="2">
        <v>1</v>
      </c>
      <c r="E502" s="3">
        <v>4</v>
      </c>
    </row>
    <row r="503" spans="1:5" x14ac:dyDescent="0.25">
      <c r="A503">
        <v>502</v>
      </c>
      <c r="D503" s="5">
        <v>3</v>
      </c>
      <c r="E503" s="3">
        <v>4</v>
      </c>
    </row>
    <row r="504" spans="1:5" x14ac:dyDescent="0.25">
      <c r="A504">
        <v>503</v>
      </c>
      <c r="D504" s="5">
        <v>3</v>
      </c>
      <c r="E504" s="3">
        <v>4</v>
      </c>
    </row>
    <row r="505" spans="1:5" x14ac:dyDescent="0.25">
      <c r="A505">
        <v>504</v>
      </c>
      <c r="D505" s="5">
        <v>3</v>
      </c>
      <c r="E505" s="3">
        <v>4</v>
      </c>
    </row>
    <row r="506" spans="1:5" x14ac:dyDescent="0.25">
      <c r="A506">
        <v>505</v>
      </c>
      <c r="D506" s="5">
        <v>3</v>
      </c>
      <c r="E506" s="3">
        <v>4</v>
      </c>
    </row>
    <row r="507" spans="1:5" x14ac:dyDescent="0.25">
      <c r="A507">
        <v>506</v>
      </c>
      <c r="D507" s="5">
        <v>3</v>
      </c>
      <c r="E507" s="3">
        <v>4</v>
      </c>
    </row>
    <row r="508" spans="1:5" x14ac:dyDescent="0.25">
      <c r="A508">
        <v>507</v>
      </c>
      <c r="C508" s="4">
        <v>2</v>
      </c>
      <c r="D508" s="5">
        <v>3</v>
      </c>
      <c r="E508" s="3">
        <v>4</v>
      </c>
    </row>
    <row r="509" spans="1:5" x14ac:dyDescent="0.25">
      <c r="A509">
        <v>508</v>
      </c>
      <c r="C509" s="4">
        <v>2</v>
      </c>
      <c r="D509" s="5">
        <v>3</v>
      </c>
      <c r="E509" s="3">
        <v>4</v>
      </c>
    </row>
    <row r="510" spans="1:5" x14ac:dyDescent="0.25">
      <c r="A510">
        <v>509</v>
      </c>
      <c r="C510" s="4">
        <v>2</v>
      </c>
      <c r="D510" s="5">
        <v>3</v>
      </c>
    </row>
    <row r="511" spans="1:5" x14ac:dyDescent="0.25">
      <c r="A511">
        <v>510</v>
      </c>
      <c r="C511" s="4">
        <v>2</v>
      </c>
      <c r="D511" s="5">
        <v>3</v>
      </c>
    </row>
    <row r="512" spans="1:5" x14ac:dyDescent="0.25">
      <c r="A512">
        <v>511</v>
      </c>
      <c r="C512" s="4">
        <v>2</v>
      </c>
      <c r="D512" s="5">
        <v>3</v>
      </c>
    </row>
    <row r="513" spans="1:5" x14ac:dyDescent="0.25">
      <c r="A513">
        <v>512</v>
      </c>
      <c r="C513" s="4">
        <v>2</v>
      </c>
    </row>
    <row r="514" spans="1:5" x14ac:dyDescent="0.25">
      <c r="A514">
        <v>513</v>
      </c>
      <c r="C514" s="4">
        <v>2</v>
      </c>
    </row>
    <row r="515" spans="1:5" x14ac:dyDescent="0.25">
      <c r="A515">
        <v>514</v>
      </c>
      <c r="B515" s="2">
        <v>1</v>
      </c>
      <c r="C515" s="4">
        <v>2</v>
      </c>
    </row>
    <row r="516" spans="1:5" x14ac:dyDescent="0.25">
      <c r="A516">
        <v>515</v>
      </c>
      <c r="B516" s="2">
        <v>1</v>
      </c>
      <c r="C516" s="4">
        <v>2</v>
      </c>
    </row>
    <row r="517" spans="1:5" x14ac:dyDescent="0.25">
      <c r="A517">
        <v>516</v>
      </c>
      <c r="B517" s="2">
        <v>1</v>
      </c>
      <c r="C517" s="4">
        <v>2</v>
      </c>
    </row>
    <row r="518" spans="1:5" x14ac:dyDescent="0.25">
      <c r="A518">
        <v>517</v>
      </c>
      <c r="B518" s="2">
        <v>1</v>
      </c>
    </row>
    <row r="519" spans="1:5" x14ac:dyDescent="0.25">
      <c r="A519">
        <v>518</v>
      </c>
      <c r="B519" s="2">
        <v>1</v>
      </c>
    </row>
    <row r="520" spans="1:5" x14ac:dyDescent="0.25">
      <c r="A520">
        <v>519</v>
      </c>
      <c r="B520" s="2">
        <v>1</v>
      </c>
    </row>
    <row r="521" spans="1:5" x14ac:dyDescent="0.25">
      <c r="A521">
        <v>520</v>
      </c>
      <c r="B521" s="2">
        <v>1</v>
      </c>
    </row>
    <row r="522" spans="1:5" x14ac:dyDescent="0.25">
      <c r="A522">
        <v>521</v>
      </c>
      <c r="B522" s="2">
        <v>1</v>
      </c>
      <c r="E522" s="3">
        <v>4</v>
      </c>
    </row>
    <row r="523" spans="1:5" x14ac:dyDescent="0.25">
      <c r="A523">
        <v>522</v>
      </c>
      <c r="B523" s="2">
        <v>1</v>
      </c>
      <c r="E523" s="3">
        <v>4</v>
      </c>
    </row>
    <row r="524" spans="1:5" x14ac:dyDescent="0.25">
      <c r="A524">
        <v>523</v>
      </c>
      <c r="B524" s="2">
        <v>1</v>
      </c>
      <c r="E524" s="3">
        <v>4</v>
      </c>
    </row>
    <row r="525" spans="1:5" x14ac:dyDescent="0.25">
      <c r="A525">
        <v>524</v>
      </c>
      <c r="E525" s="3">
        <v>4</v>
      </c>
    </row>
    <row r="526" spans="1:5" x14ac:dyDescent="0.25">
      <c r="A526">
        <v>525</v>
      </c>
      <c r="D526" s="5">
        <v>3</v>
      </c>
      <c r="E526" s="3">
        <v>4</v>
      </c>
    </row>
    <row r="527" spans="1:5" x14ac:dyDescent="0.25">
      <c r="A527">
        <v>526</v>
      </c>
      <c r="D527" s="5">
        <v>3</v>
      </c>
      <c r="E527" s="3">
        <v>4</v>
      </c>
    </row>
    <row r="528" spans="1:5" x14ac:dyDescent="0.25">
      <c r="A528">
        <v>527</v>
      </c>
      <c r="D528" s="5">
        <v>3</v>
      </c>
      <c r="E528" s="3">
        <v>4</v>
      </c>
    </row>
    <row r="529" spans="1:5" x14ac:dyDescent="0.25">
      <c r="A529">
        <v>528</v>
      </c>
      <c r="D529" s="5">
        <v>3</v>
      </c>
      <c r="E529" s="3">
        <v>4</v>
      </c>
    </row>
    <row r="530" spans="1:5" x14ac:dyDescent="0.25">
      <c r="A530">
        <v>529</v>
      </c>
      <c r="C530" s="4">
        <v>2</v>
      </c>
      <c r="D530" s="5">
        <v>3</v>
      </c>
      <c r="E530" s="3">
        <v>4</v>
      </c>
    </row>
    <row r="531" spans="1:5" x14ac:dyDescent="0.25">
      <c r="A531">
        <v>530</v>
      </c>
      <c r="C531" s="4">
        <v>2</v>
      </c>
      <c r="D531" s="5">
        <v>3</v>
      </c>
      <c r="E531" s="3">
        <v>4</v>
      </c>
    </row>
    <row r="532" spans="1:5" x14ac:dyDescent="0.25">
      <c r="A532">
        <v>531</v>
      </c>
      <c r="C532" s="4">
        <v>2</v>
      </c>
      <c r="D532" s="5">
        <v>3</v>
      </c>
      <c r="E532" s="3">
        <v>4</v>
      </c>
    </row>
    <row r="533" spans="1:5" x14ac:dyDescent="0.25">
      <c r="A533">
        <v>532</v>
      </c>
      <c r="C533" s="4">
        <v>2</v>
      </c>
      <c r="D533" s="5">
        <v>3</v>
      </c>
    </row>
    <row r="534" spans="1:5" x14ac:dyDescent="0.25">
      <c r="A534">
        <v>533</v>
      </c>
      <c r="C534" s="4">
        <v>2</v>
      </c>
      <c r="D534" s="5">
        <v>3</v>
      </c>
    </row>
    <row r="535" spans="1:5" x14ac:dyDescent="0.25">
      <c r="A535">
        <v>534</v>
      </c>
      <c r="C535" s="4">
        <v>2</v>
      </c>
      <c r="D535" s="5">
        <v>3</v>
      </c>
    </row>
    <row r="536" spans="1:5" x14ac:dyDescent="0.25">
      <c r="A536">
        <v>535</v>
      </c>
      <c r="C536" s="4">
        <v>2</v>
      </c>
    </row>
    <row r="537" spans="1:5" x14ac:dyDescent="0.25">
      <c r="A537">
        <v>536</v>
      </c>
      <c r="C537" s="4">
        <v>2</v>
      </c>
    </row>
    <row r="538" spans="1:5" x14ac:dyDescent="0.25">
      <c r="A538">
        <v>537</v>
      </c>
      <c r="B538" s="2">
        <v>1</v>
      </c>
      <c r="C538" s="4">
        <v>2</v>
      </c>
    </row>
    <row r="539" spans="1:5" x14ac:dyDescent="0.25">
      <c r="A539">
        <v>538</v>
      </c>
      <c r="B539" s="2">
        <v>1</v>
      </c>
      <c r="C539" s="4">
        <v>2</v>
      </c>
    </row>
    <row r="540" spans="1:5" x14ac:dyDescent="0.25">
      <c r="A540">
        <v>539</v>
      </c>
      <c r="B540" s="2">
        <v>1</v>
      </c>
      <c r="C540" s="4">
        <v>2</v>
      </c>
    </row>
    <row r="541" spans="1:5" x14ac:dyDescent="0.25">
      <c r="A541">
        <v>540</v>
      </c>
      <c r="B541" s="2">
        <v>1</v>
      </c>
      <c r="C541" s="4">
        <v>2</v>
      </c>
    </row>
    <row r="542" spans="1:5" x14ac:dyDescent="0.25">
      <c r="A542">
        <v>541</v>
      </c>
      <c r="B542" s="2">
        <v>1</v>
      </c>
    </row>
    <row r="543" spans="1:5" x14ac:dyDescent="0.25">
      <c r="A543">
        <v>542</v>
      </c>
      <c r="B543" s="2">
        <v>1</v>
      </c>
    </row>
    <row r="544" spans="1:5" x14ac:dyDescent="0.25">
      <c r="A544">
        <v>543</v>
      </c>
      <c r="B544" s="2">
        <v>1</v>
      </c>
    </row>
    <row r="545" spans="1:5" x14ac:dyDescent="0.25">
      <c r="A545">
        <v>544</v>
      </c>
      <c r="B545" s="2">
        <v>1</v>
      </c>
      <c r="E545" s="3">
        <v>4</v>
      </c>
    </row>
    <row r="546" spans="1:5" x14ac:dyDescent="0.25">
      <c r="A546">
        <v>545</v>
      </c>
      <c r="B546" s="2">
        <v>1</v>
      </c>
      <c r="E546" s="3">
        <v>4</v>
      </c>
    </row>
    <row r="547" spans="1:5" x14ac:dyDescent="0.25">
      <c r="A547">
        <v>546</v>
      </c>
      <c r="B547" s="2">
        <v>1</v>
      </c>
      <c r="E547" s="3">
        <v>4</v>
      </c>
    </row>
    <row r="548" spans="1:5" x14ac:dyDescent="0.25">
      <c r="A548">
        <v>547</v>
      </c>
      <c r="B548" s="2">
        <v>1</v>
      </c>
      <c r="E548" s="3">
        <v>4</v>
      </c>
    </row>
    <row r="549" spans="1:5" x14ac:dyDescent="0.25">
      <c r="A549">
        <v>548</v>
      </c>
      <c r="B549" s="2">
        <v>1</v>
      </c>
      <c r="E549" s="3">
        <v>4</v>
      </c>
    </row>
    <row r="550" spans="1:5" x14ac:dyDescent="0.25">
      <c r="A550">
        <v>549</v>
      </c>
      <c r="B550" s="2">
        <v>1</v>
      </c>
      <c r="E550" s="3">
        <v>4</v>
      </c>
    </row>
    <row r="551" spans="1:5" x14ac:dyDescent="0.25">
      <c r="A551">
        <v>550</v>
      </c>
      <c r="E551" s="3">
        <v>4</v>
      </c>
    </row>
    <row r="552" spans="1:5" x14ac:dyDescent="0.25">
      <c r="A552">
        <v>551</v>
      </c>
      <c r="D552" s="5">
        <v>3</v>
      </c>
      <c r="E552" s="3">
        <v>4</v>
      </c>
    </row>
    <row r="553" spans="1:5" x14ac:dyDescent="0.25">
      <c r="A553">
        <v>552</v>
      </c>
      <c r="C553" s="4">
        <v>2</v>
      </c>
      <c r="D553" s="5">
        <v>3</v>
      </c>
      <c r="E553" s="3">
        <v>4</v>
      </c>
    </row>
    <row r="554" spans="1:5" x14ac:dyDescent="0.25">
      <c r="A554">
        <v>553</v>
      </c>
      <c r="C554" s="4">
        <v>2</v>
      </c>
      <c r="D554" s="5">
        <v>3</v>
      </c>
      <c r="E554" s="3">
        <v>4</v>
      </c>
    </row>
    <row r="555" spans="1:5" x14ac:dyDescent="0.25">
      <c r="A555">
        <v>554</v>
      </c>
      <c r="C555" s="4">
        <v>2</v>
      </c>
      <c r="D555" s="5">
        <v>3</v>
      </c>
      <c r="E555" s="3">
        <v>4</v>
      </c>
    </row>
    <row r="556" spans="1:5" x14ac:dyDescent="0.25">
      <c r="A556">
        <v>555</v>
      </c>
      <c r="C556" s="4">
        <v>2</v>
      </c>
      <c r="D556" s="5">
        <v>3</v>
      </c>
      <c r="E556" s="3">
        <v>4</v>
      </c>
    </row>
    <row r="557" spans="1:5" x14ac:dyDescent="0.25">
      <c r="A557">
        <v>556</v>
      </c>
      <c r="C557" s="4">
        <v>2</v>
      </c>
      <c r="D557" s="5">
        <v>3</v>
      </c>
      <c r="E557" s="3">
        <v>4</v>
      </c>
    </row>
    <row r="558" spans="1:5" x14ac:dyDescent="0.25">
      <c r="A558">
        <v>557</v>
      </c>
      <c r="C558" s="4">
        <v>2</v>
      </c>
      <c r="D558" s="5">
        <v>3</v>
      </c>
      <c r="E558" s="3">
        <v>4</v>
      </c>
    </row>
    <row r="559" spans="1:5" x14ac:dyDescent="0.25">
      <c r="A559">
        <v>558</v>
      </c>
      <c r="C559" s="4">
        <v>2</v>
      </c>
      <c r="D559" s="5">
        <v>3</v>
      </c>
    </row>
    <row r="560" spans="1:5" x14ac:dyDescent="0.25">
      <c r="A560">
        <v>559</v>
      </c>
      <c r="C560" s="4">
        <v>2</v>
      </c>
      <c r="D560" s="5">
        <v>3</v>
      </c>
    </row>
    <row r="561" spans="1:6" x14ac:dyDescent="0.25">
      <c r="A561">
        <v>560</v>
      </c>
      <c r="C561" s="4">
        <v>2</v>
      </c>
      <c r="D561" s="5">
        <v>3</v>
      </c>
    </row>
    <row r="562" spans="1:6" x14ac:dyDescent="0.25">
      <c r="A562">
        <v>561</v>
      </c>
      <c r="C562" s="4">
        <v>2</v>
      </c>
      <c r="D562" s="5">
        <v>3</v>
      </c>
    </row>
    <row r="563" spans="1:6" x14ac:dyDescent="0.25">
      <c r="A563">
        <v>562</v>
      </c>
      <c r="C563" s="4">
        <v>2</v>
      </c>
      <c r="D563" s="5">
        <v>3</v>
      </c>
    </row>
    <row r="564" spans="1:6" x14ac:dyDescent="0.25">
      <c r="A564">
        <v>563</v>
      </c>
      <c r="C564" s="4">
        <v>2</v>
      </c>
      <c r="D564" s="5">
        <v>3</v>
      </c>
    </row>
    <row r="565" spans="1:6" x14ac:dyDescent="0.25">
      <c r="A565">
        <v>564</v>
      </c>
      <c r="C565" s="4">
        <v>2</v>
      </c>
      <c r="D565" s="5">
        <v>3</v>
      </c>
    </row>
    <row r="566" spans="1:6" x14ac:dyDescent="0.25">
      <c r="A566">
        <v>565</v>
      </c>
      <c r="C566" s="4">
        <v>2</v>
      </c>
      <c r="D566" s="5">
        <v>3</v>
      </c>
    </row>
    <row r="567" spans="1:6" x14ac:dyDescent="0.25">
      <c r="A567">
        <v>566</v>
      </c>
      <c r="C567" s="4">
        <v>2</v>
      </c>
      <c r="D567" s="5">
        <v>3</v>
      </c>
    </row>
    <row r="568" spans="1:6" x14ac:dyDescent="0.25">
      <c r="A568">
        <v>567</v>
      </c>
      <c r="C568" s="4">
        <v>2</v>
      </c>
      <c r="D568" s="5">
        <v>3</v>
      </c>
    </row>
    <row r="569" spans="1:6" x14ac:dyDescent="0.25">
      <c r="A569">
        <v>568</v>
      </c>
      <c r="B569" s="2">
        <v>1</v>
      </c>
      <c r="C569" s="4">
        <v>2</v>
      </c>
      <c r="D569" s="5">
        <v>3</v>
      </c>
    </row>
    <row r="570" spans="1:6" x14ac:dyDescent="0.25">
      <c r="A570">
        <v>569</v>
      </c>
      <c r="B570" s="2">
        <v>1</v>
      </c>
      <c r="C570" s="4">
        <v>2</v>
      </c>
    </row>
    <row r="571" spans="1:6" x14ac:dyDescent="0.25">
      <c r="A571">
        <v>570</v>
      </c>
      <c r="B571" s="2">
        <v>1</v>
      </c>
      <c r="C571" s="4">
        <v>2</v>
      </c>
    </row>
    <row r="572" spans="1:6" x14ac:dyDescent="0.25">
      <c r="A572">
        <v>571</v>
      </c>
      <c r="B572" s="2">
        <v>1</v>
      </c>
      <c r="C572" s="4">
        <v>2</v>
      </c>
    </row>
    <row r="573" spans="1:6" x14ac:dyDescent="0.25">
      <c r="A573">
        <v>572</v>
      </c>
      <c r="B573" s="2">
        <v>1</v>
      </c>
      <c r="C573" s="4">
        <v>2</v>
      </c>
      <c r="E573" s="3">
        <v>4</v>
      </c>
    </row>
    <row r="574" spans="1:6" x14ac:dyDescent="0.25">
      <c r="A574">
        <v>573</v>
      </c>
      <c r="B574" s="2">
        <v>1</v>
      </c>
      <c r="E574" s="3">
        <v>4</v>
      </c>
    </row>
    <row r="575" spans="1:6" x14ac:dyDescent="0.25">
      <c r="A575">
        <v>574</v>
      </c>
      <c r="B575" s="2">
        <v>1</v>
      </c>
      <c r="E575" s="3">
        <v>4</v>
      </c>
    </row>
    <row r="576" spans="1:6" x14ac:dyDescent="0.25">
      <c r="A576">
        <v>575</v>
      </c>
      <c r="B576" s="2">
        <v>1</v>
      </c>
      <c r="E576" s="3">
        <v>4</v>
      </c>
      <c r="F576" t="s">
        <v>22</v>
      </c>
    </row>
    <row r="577" spans="1:6" x14ac:dyDescent="0.25">
      <c r="A577">
        <v>576</v>
      </c>
    </row>
    <row r="578" spans="1:6" x14ac:dyDescent="0.25">
      <c r="A578">
        <v>577</v>
      </c>
      <c r="F578" t="s">
        <v>22</v>
      </c>
    </row>
    <row r="579" spans="1:6" x14ac:dyDescent="0.25">
      <c r="A579">
        <v>578</v>
      </c>
      <c r="B579" s="2">
        <v>1</v>
      </c>
    </row>
    <row r="580" spans="1:6" x14ac:dyDescent="0.25">
      <c r="A580">
        <v>579</v>
      </c>
      <c r="B580" s="2">
        <v>1</v>
      </c>
    </row>
    <row r="581" spans="1:6" x14ac:dyDescent="0.25">
      <c r="A581">
        <v>580</v>
      </c>
      <c r="B581" s="2">
        <v>1</v>
      </c>
      <c r="E581" s="3">
        <v>4</v>
      </c>
    </row>
    <row r="582" spans="1:6" x14ac:dyDescent="0.25">
      <c r="A582">
        <v>581</v>
      </c>
      <c r="B582" s="2">
        <v>1</v>
      </c>
      <c r="E582" s="3">
        <v>4</v>
      </c>
    </row>
    <row r="583" spans="1:6" x14ac:dyDescent="0.25">
      <c r="A583">
        <v>582</v>
      </c>
      <c r="B583" s="2">
        <v>1</v>
      </c>
      <c r="E583" s="3">
        <v>4</v>
      </c>
    </row>
    <row r="584" spans="1:6" x14ac:dyDescent="0.25">
      <c r="A584">
        <v>583</v>
      </c>
      <c r="B584" s="2">
        <v>1</v>
      </c>
      <c r="E584" s="3">
        <v>4</v>
      </c>
    </row>
    <row r="585" spans="1:6" x14ac:dyDescent="0.25">
      <c r="A585">
        <v>584</v>
      </c>
      <c r="B585" s="2">
        <v>1</v>
      </c>
      <c r="E585" s="3">
        <v>4</v>
      </c>
    </row>
    <row r="586" spans="1:6" x14ac:dyDescent="0.25">
      <c r="A586">
        <v>585</v>
      </c>
      <c r="B586" s="2">
        <v>1</v>
      </c>
      <c r="E586" s="3">
        <v>4</v>
      </c>
    </row>
    <row r="587" spans="1:6" x14ac:dyDescent="0.25">
      <c r="A587">
        <v>586</v>
      </c>
      <c r="B587" s="2">
        <v>1</v>
      </c>
      <c r="E587" s="3">
        <v>4</v>
      </c>
    </row>
    <row r="588" spans="1:6" x14ac:dyDescent="0.25">
      <c r="A588">
        <v>587</v>
      </c>
      <c r="B588" s="2">
        <v>1</v>
      </c>
      <c r="E588" s="3">
        <v>4</v>
      </c>
    </row>
    <row r="589" spans="1:6" x14ac:dyDescent="0.25">
      <c r="A589">
        <v>588</v>
      </c>
      <c r="B589" s="2">
        <v>1</v>
      </c>
      <c r="E589" s="3">
        <v>4</v>
      </c>
    </row>
    <row r="590" spans="1:6" x14ac:dyDescent="0.25">
      <c r="A590">
        <v>589</v>
      </c>
      <c r="B590" s="2">
        <v>1</v>
      </c>
      <c r="E590" s="3">
        <v>4</v>
      </c>
    </row>
    <row r="591" spans="1:6" x14ac:dyDescent="0.25">
      <c r="A591">
        <v>590</v>
      </c>
      <c r="B591" s="2">
        <v>1</v>
      </c>
      <c r="E591" s="3">
        <v>4</v>
      </c>
    </row>
    <row r="592" spans="1:6" x14ac:dyDescent="0.25">
      <c r="A592">
        <v>591</v>
      </c>
      <c r="B592" s="2">
        <v>1</v>
      </c>
      <c r="E592" s="3">
        <v>4</v>
      </c>
    </row>
    <row r="593" spans="1:5" x14ac:dyDescent="0.25">
      <c r="A593">
        <v>592</v>
      </c>
      <c r="B593" s="2">
        <v>1</v>
      </c>
      <c r="E593" s="3">
        <v>4</v>
      </c>
    </row>
    <row r="594" spans="1:5" x14ac:dyDescent="0.25">
      <c r="A594">
        <v>593</v>
      </c>
      <c r="B594" s="2">
        <v>1</v>
      </c>
      <c r="E594" s="3">
        <v>4</v>
      </c>
    </row>
    <row r="595" spans="1:5" x14ac:dyDescent="0.25">
      <c r="A595">
        <v>594</v>
      </c>
      <c r="E595" s="3">
        <v>4</v>
      </c>
    </row>
    <row r="596" spans="1:5" x14ac:dyDescent="0.25">
      <c r="A596">
        <v>595</v>
      </c>
      <c r="D596" s="5">
        <v>3</v>
      </c>
    </row>
    <row r="597" spans="1:5" x14ac:dyDescent="0.25">
      <c r="A597">
        <v>596</v>
      </c>
      <c r="C597" s="4">
        <v>2</v>
      </c>
      <c r="D597" s="5">
        <v>3</v>
      </c>
    </row>
    <row r="598" spans="1:5" x14ac:dyDescent="0.25">
      <c r="A598">
        <v>597</v>
      </c>
      <c r="C598" s="4">
        <v>2</v>
      </c>
      <c r="D598" s="5">
        <v>3</v>
      </c>
    </row>
    <row r="599" spans="1:5" x14ac:dyDescent="0.25">
      <c r="A599">
        <v>598</v>
      </c>
      <c r="C599" s="4">
        <v>2</v>
      </c>
      <c r="D599" s="5">
        <v>3</v>
      </c>
    </row>
    <row r="600" spans="1:5" x14ac:dyDescent="0.25">
      <c r="A600">
        <v>599</v>
      </c>
      <c r="C600" s="4">
        <v>2</v>
      </c>
      <c r="D600" s="5">
        <v>3</v>
      </c>
    </row>
    <row r="601" spans="1:5" x14ac:dyDescent="0.25">
      <c r="A601">
        <v>600</v>
      </c>
      <c r="C601" s="4">
        <v>2</v>
      </c>
      <c r="D601" s="5">
        <v>3</v>
      </c>
    </row>
    <row r="602" spans="1:5" x14ac:dyDescent="0.25">
      <c r="A602">
        <v>601</v>
      </c>
      <c r="C602" s="4">
        <v>2</v>
      </c>
      <c r="D602" s="5">
        <v>3</v>
      </c>
    </row>
    <row r="603" spans="1:5" x14ac:dyDescent="0.25">
      <c r="A603">
        <v>602</v>
      </c>
      <c r="C603" s="4">
        <v>2</v>
      </c>
      <c r="D603" s="5">
        <v>3</v>
      </c>
    </row>
    <row r="604" spans="1:5" x14ac:dyDescent="0.25">
      <c r="A604">
        <v>603</v>
      </c>
      <c r="C604" s="4">
        <v>2</v>
      </c>
      <c r="D604" s="5">
        <v>3</v>
      </c>
    </row>
    <row r="605" spans="1:5" x14ac:dyDescent="0.25">
      <c r="A605">
        <v>604</v>
      </c>
      <c r="C605" s="4">
        <v>2</v>
      </c>
      <c r="D605" s="5">
        <v>3</v>
      </c>
    </row>
    <row r="606" spans="1:5" x14ac:dyDescent="0.25">
      <c r="A606">
        <v>605</v>
      </c>
      <c r="C606" s="4">
        <v>2</v>
      </c>
      <c r="D606" s="5">
        <v>3</v>
      </c>
    </row>
    <row r="607" spans="1:5" x14ac:dyDescent="0.25">
      <c r="A607">
        <v>606</v>
      </c>
      <c r="C607" s="4">
        <v>2</v>
      </c>
      <c r="D607" s="5">
        <v>3</v>
      </c>
    </row>
    <row r="608" spans="1:5" x14ac:dyDescent="0.25">
      <c r="A608">
        <v>607</v>
      </c>
      <c r="C608" s="4">
        <v>2</v>
      </c>
      <c r="D608" s="5">
        <v>3</v>
      </c>
    </row>
    <row r="609" spans="1:5" x14ac:dyDescent="0.25">
      <c r="A609">
        <v>608</v>
      </c>
    </row>
    <row r="610" spans="1:5" x14ac:dyDescent="0.25">
      <c r="A610">
        <v>609</v>
      </c>
      <c r="B610" s="2">
        <v>1</v>
      </c>
    </row>
    <row r="611" spans="1:5" x14ac:dyDescent="0.25">
      <c r="A611">
        <v>610</v>
      </c>
      <c r="B611" s="2">
        <v>1</v>
      </c>
    </row>
    <row r="612" spans="1:5" x14ac:dyDescent="0.25">
      <c r="A612">
        <v>611</v>
      </c>
      <c r="B612" s="2">
        <v>1</v>
      </c>
      <c r="E612" s="3">
        <v>4</v>
      </c>
    </row>
    <row r="613" spans="1:5" x14ac:dyDescent="0.25">
      <c r="A613">
        <v>612</v>
      </c>
      <c r="B613" s="2">
        <v>1</v>
      </c>
      <c r="E613" s="3">
        <v>4</v>
      </c>
    </row>
    <row r="614" spans="1:5" x14ac:dyDescent="0.25">
      <c r="A614">
        <v>613</v>
      </c>
      <c r="B614" s="2">
        <v>1</v>
      </c>
      <c r="E614" s="3">
        <v>4</v>
      </c>
    </row>
    <row r="615" spans="1:5" x14ac:dyDescent="0.25">
      <c r="A615">
        <v>614</v>
      </c>
      <c r="B615" s="2">
        <v>1</v>
      </c>
      <c r="E615" s="3">
        <v>4</v>
      </c>
    </row>
    <row r="616" spans="1:5" x14ac:dyDescent="0.25">
      <c r="A616">
        <v>615</v>
      </c>
      <c r="B616" s="2">
        <v>1</v>
      </c>
      <c r="E616" s="3">
        <v>4</v>
      </c>
    </row>
    <row r="617" spans="1:5" x14ac:dyDescent="0.25">
      <c r="A617">
        <v>616</v>
      </c>
      <c r="B617" s="2">
        <v>1</v>
      </c>
      <c r="E617" s="3">
        <v>4</v>
      </c>
    </row>
    <row r="618" spans="1:5" x14ac:dyDescent="0.25">
      <c r="A618">
        <v>617</v>
      </c>
      <c r="B618" s="2">
        <v>1</v>
      </c>
      <c r="E618" s="3">
        <v>4</v>
      </c>
    </row>
    <row r="619" spans="1:5" x14ac:dyDescent="0.25">
      <c r="A619">
        <v>618</v>
      </c>
      <c r="B619" s="2">
        <v>1</v>
      </c>
      <c r="E619" s="3">
        <v>4</v>
      </c>
    </row>
    <row r="620" spans="1:5" x14ac:dyDescent="0.25">
      <c r="A620">
        <v>619</v>
      </c>
      <c r="E620" s="3">
        <v>4</v>
      </c>
    </row>
    <row r="621" spans="1:5" x14ac:dyDescent="0.25">
      <c r="A621">
        <v>620</v>
      </c>
      <c r="E621" s="3">
        <v>4</v>
      </c>
    </row>
    <row r="622" spans="1:5" x14ac:dyDescent="0.25">
      <c r="A622">
        <v>621</v>
      </c>
      <c r="D622" s="5">
        <v>3</v>
      </c>
    </row>
    <row r="623" spans="1:5" x14ac:dyDescent="0.25">
      <c r="A623">
        <v>622</v>
      </c>
      <c r="C623" s="4">
        <v>2</v>
      </c>
      <c r="D623" s="5">
        <v>3</v>
      </c>
    </row>
    <row r="624" spans="1:5" x14ac:dyDescent="0.25">
      <c r="A624">
        <v>623</v>
      </c>
      <c r="C624" s="4">
        <v>2</v>
      </c>
      <c r="D624" s="5">
        <v>3</v>
      </c>
    </row>
    <row r="625" spans="1:5" x14ac:dyDescent="0.25">
      <c r="A625">
        <v>624</v>
      </c>
      <c r="C625" s="4">
        <v>2</v>
      </c>
      <c r="D625" s="5">
        <v>3</v>
      </c>
    </row>
    <row r="626" spans="1:5" x14ac:dyDescent="0.25">
      <c r="A626">
        <v>625</v>
      </c>
      <c r="C626" s="4">
        <v>2</v>
      </c>
      <c r="D626" s="5">
        <v>3</v>
      </c>
    </row>
    <row r="627" spans="1:5" x14ac:dyDescent="0.25">
      <c r="A627">
        <v>626</v>
      </c>
      <c r="C627" s="4">
        <v>2</v>
      </c>
      <c r="D627" s="5">
        <v>3</v>
      </c>
    </row>
    <row r="628" spans="1:5" x14ac:dyDescent="0.25">
      <c r="A628">
        <v>627</v>
      </c>
      <c r="C628" s="4">
        <v>2</v>
      </c>
      <c r="D628" s="5">
        <v>3</v>
      </c>
    </row>
    <row r="629" spans="1:5" x14ac:dyDescent="0.25">
      <c r="A629">
        <v>628</v>
      </c>
      <c r="C629" s="4">
        <v>2</v>
      </c>
      <c r="D629" s="5">
        <v>3</v>
      </c>
    </row>
    <row r="630" spans="1:5" x14ac:dyDescent="0.25">
      <c r="A630">
        <v>629</v>
      </c>
      <c r="C630" s="4">
        <v>2</v>
      </c>
      <c r="D630" s="5">
        <v>3</v>
      </c>
    </row>
    <row r="631" spans="1:5" x14ac:dyDescent="0.25">
      <c r="A631">
        <v>630</v>
      </c>
      <c r="C631" s="4">
        <v>2</v>
      </c>
      <c r="D631" s="5">
        <v>3</v>
      </c>
    </row>
    <row r="632" spans="1:5" x14ac:dyDescent="0.25">
      <c r="A632">
        <v>631</v>
      </c>
      <c r="C632" s="4">
        <v>2</v>
      </c>
      <c r="D632" s="5">
        <v>3</v>
      </c>
    </row>
    <row r="633" spans="1:5" x14ac:dyDescent="0.25">
      <c r="A633">
        <v>632</v>
      </c>
      <c r="B633" s="2">
        <v>1</v>
      </c>
    </row>
    <row r="634" spans="1:5" x14ac:dyDescent="0.25">
      <c r="A634">
        <v>633</v>
      </c>
      <c r="B634" s="2">
        <v>1</v>
      </c>
    </row>
    <row r="635" spans="1:5" x14ac:dyDescent="0.25">
      <c r="A635">
        <v>634</v>
      </c>
      <c r="B635" s="2">
        <v>1</v>
      </c>
    </row>
    <row r="636" spans="1:5" x14ac:dyDescent="0.25">
      <c r="A636">
        <v>635</v>
      </c>
      <c r="B636" s="2">
        <v>1</v>
      </c>
    </row>
    <row r="637" spans="1:5" x14ac:dyDescent="0.25">
      <c r="A637">
        <v>636</v>
      </c>
      <c r="B637" s="2">
        <v>1</v>
      </c>
      <c r="E637" s="3">
        <v>4</v>
      </c>
    </row>
    <row r="638" spans="1:5" x14ac:dyDescent="0.25">
      <c r="A638">
        <v>637</v>
      </c>
      <c r="B638" s="2">
        <v>1</v>
      </c>
      <c r="E638" s="3">
        <v>4</v>
      </c>
    </row>
    <row r="639" spans="1:5" x14ac:dyDescent="0.25">
      <c r="A639">
        <v>638</v>
      </c>
      <c r="B639" s="2">
        <v>1</v>
      </c>
      <c r="E639" s="3">
        <v>4</v>
      </c>
    </row>
    <row r="640" spans="1:5" x14ac:dyDescent="0.25">
      <c r="A640">
        <v>639</v>
      </c>
      <c r="B640" s="2">
        <v>1</v>
      </c>
      <c r="E640" s="3">
        <v>4</v>
      </c>
    </row>
    <row r="641" spans="1:5" x14ac:dyDescent="0.25">
      <c r="A641">
        <v>640</v>
      </c>
      <c r="B641" s="2">
        <v>1</v>
      </c>
      <c r="E641" s="3">
        <v>4</v>
      </c>
    </row>
    <row r="642" spans="1:5" x14ac:dyDescent="0.25">
      <c r="A642">
        <v>641</v>
      </c>
      <c r="B642" s="2">
        <v>1</v>
      </c>
      <c r="E642" s="3">
        <v>4</v>
      </c>
    </row>
    <row r="643" spans="1:5" x14ac:dyDescent="0.25">
      <c r="A643">
        <v>642</v>
      </c>
      <c r="E643" s="3">
        <v>4</v>
      </c>
    </row>
    <row r="644" spans="1:5" x14ac:dyDescent="0.25">
      <c r="A644">
        <v>643</v>
      </c>
      <c r="E644" s="3">
        <v>4</v>
      </c>
    </row>
    <row r="645" spans="1:5" x14ac:dyDescent="0.25">
      <c r="A645">
        <v>644</v>
      </c>
      <c r="D645" s="5">
        <v>3</v>
      </c>
      <c r="E645" s="3">
        <v>4</v>
      </c>
    </row>
    <row r="646" spans="1:5" x14ac:dyDescent="0.25">
      <c r="A646">
        <v>645</v>
      </c>
      <c r="C646" s="4">
        <v>2</v>
      </c>
      <c r="D646" s="5">
        <v>3</v>
      </c>
    </row>
    <row r="647" spans="1:5" x14ac:dyDescent="0.25">
      <c r="A647">
        <v>646</v>
      </c>
      <c r="C647" s="4">
        <v>2</v>
      </c>
      <c r="D647" s="5">
        <v>3</v>
      </c>
    </row>
    <row r="648" spans="1:5" x14ac:dyDescent="0.25">
      <c r="A648">
        <v>647</v>
      </c>
      <c r="C648" s="4">
        <v>2</v>
      </c>
      <c r="D648" s="5">
        <v>3</v>
      </c>
    </row>
    <row r="649" spans="1:5" x14ac:dyDescent="0.25">
      <c r="A649">
        <v>648</v>
      </c>
      <c r="C649" s="4">
        <v>2</v>
      </c>
      <c r="D649" s="5">
        <v>3</v>
      </c>
    </row>
    <row r="650" spans="1:5" x14ac:dyDescent="0.25">
      <c r="A650">
        <v>649</v>
      </c>
      <c r="C650" s="4">
        <v>2</v>
      </c>
      <c r="D650" s="5">
        <v>3</v>
      </c>
    </row>
    <row r="651" spans="1:5" x14ac:dyDescent="0.25">
      <c r="A651">
        <v>650</v>
      </c>
      <c r="C651" s="4">
        <v>2</v>
      </c>
      <c r="D651" s="5">
        <v>3</v>
      </c>
    </row>
    <row r="652" spans="1:5" x14ac:dyDescent="0.25">
      <c r="A652">
        <v>651</v>
      </c>
      <c r="C652" s="4">
        <v>2</v>
      </c>
      <c r="D652" s="5">
        <v>3</v>
      </c>
    </row>
    <row r="653" spans="1:5" x14ac:dyDescent="0.25">
      <c r="A653">
        <v>652</v>
      </c>
      <c r="C653" s="4">
        <v>2</v>
      </c>
    </row>
    <row r="654" spans="1:5" x14ac:dyDescent="0.25">
      <c r="A654">
        <v>653</v>
      </c>
      <c r="C654" s="4">
        <v>2</v>
      </c>
    </row>
    <row r="655" spans="1:5" x14ac:dyDescent="0.25">
      <c r="A655">
        <v>654</v>
      </c>
      <c r="B655" s="2">
        <v>1</v>
      </c>
    </row>
    <row r="656" spans="1:5" x14ac:dyDescent="0.25">
      <c r="A656">
        <v>655</v>
      </c>
      <c r="B656" s="2">
        <v>1</v>
      </c>
    </row>
    <row r="657" spans="1:5" x14ac:dyDescent="0.25">
      <c r="A657">
        <v>656</v>
      </c>
      <c r="B657" s="2">
        <v>1</v>
      </c>
    </row>
    <row r="658" spans="1:5" x14ac:dyDescent="0.25">
      <c r="A658">
        <v>657</v>
      </c>
      <c r="B658" s="2">
        <v>1</v>
      </c>
    </row>
    <row r="659" spans="1:5" x14ac:dyDescent="0.25">
      <c r="A659">
        <v>658</v>
      </c>
      <c r="B659" s="2">
        <v>1</v>
      </c>
    </row>
    <row r="660" spans="1:5" x14ac:dyDescent="0.25">
      <c r="A660">
        <v>659</v>
      </c>
      <c r="B660" s="2">
        <v>1</v>
      </c>
      <c r="E660" s="3">
        <v>4</v>
      </c>
    </row>
    <row r="661" spans="1:5" x14ac:dyDescent="0.25">
      <c r="A661">
        <v>660</v>
      </c>
      <c r="B661" s="2">
        <v>1</v>
      </c>
      <c r="E661" s="3">
        <v>4</v>
      </c>
    </row>
    <row r="662" spans="1:5" x14ac:dyDescent="0.25">
      <c r="A662">
        <v>661</v>
      </c>
      <c r="B662" s="2">
        <v>1</v>
      </c>
      <c r="E662" s="3">
        <v>4</v>
      </c>
    </row>
    <row r="663" spans="1:5" x14ac:dyDescent="0.25">
      <c r="A663">
        <v>662</v>
      </c>
      <c r="D663" s="5">
        <v>3</v>
      </c>
      <c r="E663" s="3">
        <v>4</v>
      </c>
    </row>
    <row r="664" spans="1:5" x14ac:dyDescent="0.25">
      <c r="A664">
        <v>663</v>
      </c>
      <c r="D664" s="5">
        <v>3</v>
      </c>
      <c r="E664" s="3">
        <v>4</v>
      </c>
    </row>
    <row r="665" spans="1:5" x14ac:dyDescent="0.25">
      <c r="A665">
        <v>664</v>
      </c>
      <c r="D665" s="5">
        <v>3</v>
      </c>
      <c r="E665" s="3">
        <v>4</v>
      </c>
    </row>
    <row r="666" spans="1:5" x14ac:dyDescent="0.25">
      <c r="A666">
        <v>665</v>
      </c>
      <c r="D666" s="5">
        <v>3</v>
      </c>
      <c r="E666" s="3">
        <v>4</v>
      </c>
    </row>
    <row r="667" spans="1:5" x14ac:dyDescent="0.25">
      <c r="A667">
        <v>666</v>
      </c>
      <c r="D667" s="5">
        <v>3</v>
      </c>
      <c r="E667" s="3">
        <v>4</v>
      </c>
    </row>
    <row r="668" spans="1:5" x14ac:dyDescent="0.25">
      <c r="A668">
        <v>667</v>
      </c>
      <c r="C668" s="4">
        <v>2</v>
      </c>
      <c r="D668" s="5">
        <v>3</v>
      </c>
    </row>
    <row r="669" spans="1:5" x14ac:dyDescent="0.25">
      <c r="A669">
        <v>668</v>
      </c>
      <c r="C669" s="4">
        <v>2</v>
      </c>
      <c r="D669" s="5">
        <v>3</v>
      </c>
    </row>
    <row r="670" spans="1:5" x14ac:dyDescent="0.25">
      <c r="A670">
        <v>669</v>
      </c>
      <c r="C670" s="4">
        <v>2</v>
      </c>
      <c r="D670" s="5">
        <v>3</v>
      </c>
    </row>
    <row r="671" spans="1:5" x14ac:dyDescent="0.25">
      <c r="A671">
        <v>670</v>
      </c>
      <c r="C671" s="4">
        <v>2</v>
      </c>
      <c r="D671" s="5">
        <v>3</v>
      </c>
    </row>
    <row r="672" spans="1:5" x14ac:dyDescent="0.25">
      <c r="A672">
        <v>671</v>
      </c>
      <c r="C672" s="4">
        <v>2</v>
      </c>
    </row>
    <row r="673" spans="1:5" x14ac:dyDescent="0.25">
      <c r="A673">
        <v>672</v>
      </c>
      <c r="C673" s="4">
        <v>2</v>
      </c>
    </row>
    <row r="674" spans="1:5" x14ac:dyDescent="0.25">
      <c r="A674">
        <v>673</v>
      </c>
      <c r="C674" s="4">
        <v>2</v>
      </c>
    </row>
    <row r="675" spans="1:5" x14ac:dyDescent="0.25">
      <c r="A675">
        <v>674</v>
      </c>
      <c r="B675" s="2">
        <v>1</v>
      </c>
      <c r="C675" s="4">
        <v>2</v>
      </c>
    </row>
    <row r="676" spans="1:5" x14ac:dyDescent="0.25">
      <c r="A676">
        <v>675</v>
      </c>
      <c r="B676" s="2">
        <v>1</v>
      </c>
      <c r="C676" s="4">
        <v>2</v>
      </c>
    </row>
    <row r="677" spans="1:5" x14ac:dyDescent="0.25">
      <c r="A677">
        <v>676</v>
      </c>
      <c r="B677" s="2">
        <v>1</v>
      </c>
      <c r="C677" s="4">
        <v>2</v>
      </c>
    </row>
    <row r="678" spans="1:5" x14ac:dyDescent="0.25">
      <c r="A678">
        <v>677</v>
      </c>
      <c r="B678" s="2">
        <v>1</v>
      </c>
    </row>
    <row r="679" spans="1:5" x14ac:dyDescent="0.25">
      <c r="A679">
        <v>678</v>
      </c>
      <c r="B679" s="2">
        <v>1</v>
      </c>
    </row>
    <row r="680" spans="1:5" x14ac:dyDescent="0.25">
      <c r="A680">
        <v>679</v>
      </c>
      <c r="B680" s="2">
        <v>1</v>
      </c>
    </row>
    <row r="681" spans="1:5" x14ac:dyDescent="0.25">
      <c r="A681">
        <v>680</v>
      </c>
      <c r="B681" s="2">
        <v>1</v>
      </c>
      <c r="E681" s="3">
        <v>4</v>
      </c>
    </row>
    <row r="682" spans="1:5" x14ac:dyDescent="0.25">
      <c r="A682">
        <v>681</v>
      </c>
      <c r="B682" s="2">
        <v>1</v>
      </c>
      <c r="E682" s="3">
        <v>4</v>
      </c>
    </row>
    <row r="683" spans="1:5" x14ac:dyDescent="0.25">
      <c r="A683">
        <v>682</v>
      </c>
      <c r="E683" s="3">
        <v>4</v>
      </c>
    </row>
    <row r="684" spans="1:5" x14ac:dyDescent="0.25">
      <c r="A684">
        <v>683</v>
      </c>
      <c r="D684" s="5">
        <v>3</v>
      </c>
      <c r="E684" s="3">
        <v>4</v>
      </c>
    </row>
    <row r="685" spans="1:5" x14ac:dyDescent="0.25">
      <c r="A685">
        <v>684</v>
      </c>
      <c r="D685" s="5">
        <v>3</v>
      </c>
      <c r="E685" s="3">
        <v>4</v>
      </c>
    </row>
    <row r="686" spans="1:5" x14ac:dyDescent="0.25">
      <c r="A686">
        <v>685</v>
      </c>
      <c r="D686" s="5">
        <v>3</v>
      </c>
      <c r="E686" s="3">
        <v>4</v>
      </c>
    </row>
    <row r="687" spans="1:5" x14ac:dyDescent="0.25">
      <c r="A687">
        <v>686</v>
      </c>
      <c r="D687" s="5">
        <v>3</v>
      </c>
      <c r="E687" s="3">
        <v>4</v>
      </c>
    </row>
    <row r="688" spans="1:5" x14ac:dyDescent="0.25">
      <c r="A688">
        <v>687</v>
      </c>
      <c r="D688" s="5">
        <v>3</v>
      </c>
      <c r="E688" s="3">
        <v>4</v>
      </c>
    </row>
    <row r="689" spans="1:5" x14ac:dyDescent="0.25">
      <c r="A689">
        <v>688</v>
      </c>
      <c r="C689" s="4">
        <v>2</v>
      </c>
      <c r="D689" s="5">
        <v>3</v>
      </c>
      <c r="E689" s="3">
        <v>4</v>
      </c>
    </row>
    <row r="690" spans="1:5" x14ac:dyDescent="0.25">
      <c r="A690">
        <v>689</v>
      </c>
      <c r="C690" s="4">
        <v>2</v>
      </c>
      <c r="D690" s="5">
        <v>3</v>
      </c>
      <c r="E690" s="3">
        <v>4</v>
      </c>
    </row>
    <row r="691" spans="1:5" x14ac:dyDescent="0.25">
      <c r="A691">
        <v>690</v>
      </c>
      <c r="C691" s="4">
        <v>2</v>
      </c>
      <c r="D691" s="5">
        <v>3</v>
      </c>
    </row>
    <row r="692" spans="1:5" x14ac:dyDescent="0.25">
      <c r="A692">
        <v>691</v>
      </c>
      <c r="C692" s="4">
        <v>2</v>
      </c>
    </row>
    <row r="693" spans="1:5" x14ac:dyDescent="0.25">
      <c r="A693">
        <v>692</v>
      </c>
      <c r="C693" s="4">
        <v>2</v>
      </c>
    </row>
    <row r="694" spans="1:5" x14ac:dyDescent="0.25">
      <c r="A694">
        <v>693</v>
      </c>
      <c r="C694" s="4">
        <v>2</v>
      </c>
    </row>
    <row r="695" spans="1:5" x14ac:dyDescent="0.25">
      <c r="A695">
        <v>694</v>
      </c>
      <c r="C695" s="4">
        <v>2</v>
      </c>
    </row>
    <row r="696" spans="1:5" x14ac:dyDescent="0.25">
      <c r="A696">
        <v>695</v>
      </c>
      <c r="B696" s="2">
        <v>1</v>
      </c>
      <c r="C696" s="4">
        <v>2</v>
      </c>
    </row>
    <row r="697" spans="1:5" x14ac:dyDescent="0.25">
      <c r="A697">
        <v>696</v>
      </c>
      <c r="B697" s="2">
        <v>1</v>
      </c>
      <c r="C697" s="4">
        <v>2</v>
      </c>
    </row>
    <row r="698" spans="1:5" x14ac:dyDescent="0.25">
      <c r="A698">
        <v>697</v>
      </c>
      <c r="B698" s="2">
        <v>1</v>
      </c>
      <c r="C698" s="4">
        <v>2</v>
      </c>
    </row>
    <row r="699" spans="1:5" x14ac:dyDescent="0.25">
      <c r="A699">
        <v>698</v>
      </c>
      <c r="B699" s="2">
        <v>1</v>
      </c>
    </row>
    <row r="700" spans="1:5" x14ac:dyDescent="0.25">
      <c r="A700">
        <v>699</v>
      </c>
      <c r="B700" s="2">
        <v>1</v>
      </c>
    </row>
    <row r="701" spans="1:5" x14ac:dyDescent="0.25">
      <c r="A701">
        <v>700</v>
      </c>
      <c r="B701" s="2">
        <v>1</v>
      </c>
    </row>
    <row r="702" spans="1:5" x14ac:dyDescent="0.25">
      <c r="A702">
        <v>701</v>
      </c>
      <c r="B702" s="2">
        <v>1</v>
      </c>
    </row>
    <row r="703" spans="1:5" x14ac:dyDescent="0.25">
      <c r="A703">
        <v>702</v>
      </c>
      <c r="B703" s="2">
        <v>1</v>
      </c>
      <c r="E703" s="3">
        <v>4</v>
      </c>
    </row>
    <row r="704" spans="1:5" x14ac:dyDescent="0.25">
      <c r="A704">
        <v>703</v>
      </c>
      <c r="D704" s="5">
        <v>3</v>
      </c>
      <c r="E704" s="3">
        <v>4</v>
      </c>
    </row>
    <row r="705" spans="1:5" x14ac:dyDescent="0.25">
      <c r="A705">
        <v>704</v>
      </c>
      <c r="D705" s="5">
        <v>3</v>
      </c>
      <c r="E705" s="3">
        <v>4</v>
      </c>
    </row>
    <row r="706" spans="1:5" x14ac:dyDescent="0.25">
      <c r="A706">
        <v>705</v>
      </c>
      <c r="D706" s="5">
        <v>3</v>
      </c>
      <c r="E706" s="3">
        <v>4</v>
      </c>
    </row>
    <row r="707" spans="1:5" x14ac:dyDescent="0.25">
      <c r="A707">
        <v>706</v>
      </c>
      <c r="D707" s="5">
        <v>3</v>
      </c>
      <c r="E707" s="3">
        <v>4</v>
      </c>
    </row>
    <row r="708" spans="1:5" x14ac:dyDescent="0.25">
      <c r="A708">
        <v>707</v>
      </c>
      <c r="D708" s="5">
        <v>3</v>
      </c>
      <c r="E708" s="3">
        <v>4</v>
      </c>
    </row>
    <row r="709" spans="1:5" x14ac:dyDescent="0.25">
      <c r="A709">
        <v>708</v>
      </c>
      <c r="D709" s="5">
        <v>3</v>
      </c>
      <c r="E709" s="3">
        <v>4</v>
      </c>
    </row>
    <row r="710" spans="1:5" x14ac:dyDescent="0.25">
      <c r="A710">
        <v>709</v>
      </c>
      <c r="D710" s="5">
        <v>3</v>
      </c>
      <c r="E710" s="3">
        <v>4</v>
      </c>
    </row>
    <row r="711" spans="1:5" x14ac:dyDescent="0.25">
      <c r="A711">
        <v>710</v>
      </c>
      <c r="D711" s="5">
        <v>3</v>
      </c>
      <c r="E711" s="3">
        <v>4</v>
      </c>
    </row>
    <row r="712" spans="1:5" x14ac:dyDescent="0.25">
      <c r="A712">
        <v>711</v>
      </c>
      <c r="D712" s="5">
        <v>3</v>
      </c>
      <c r="E712" s="3">
        <v>4</v>
      </c>
    </row>
    <row r="713" spans="1:5" x14ac:dyDescent="0.25">
      <c r="A713">
        <v>712</v>
      </c>
    </row>
    <row r="714" spans="1:5" x14ac:dyDescent="0.25">
      <c r="A714">
        <v>713</v>
      </c>
      <c r="C714" s="4">
        <v>2</v>
      </c>
    </row>
    <row r="715" spans="1:5" x14ac:dyDescent="0.25">
      <c r="A715">
        <v>714</v>
      </c>
      <c r="C715" s="4">
        <v>2</v>
      </c>
    </row>
    <row r="716" spans="1:5" x14ac:dyDescent="0.25">
      <c r="A716">
        <v>715</v>
      </c>
      <c r="C716" s="4">
        <v>2</v>
      </c>
    </row>
    <row r="717" spans="1:5" x14ac:dyDescent="0.25">
      <c r="A717">
        <v>716</v>
      </c>
      <c r="C717" s="4">
        <v>2</v>
      </c>
    </row>
    <row r="718" spans="1:5" x14ac:dyDescent="0.25">
      <c r="A718">
        <v>717</v>
      </c>
      <c r="B718" s="2">
        <v>1</v>
      </c>
      <c r="C718" s="4">
        <v>2</v>
      </c>
    </row>
    <row r="719" spans="1:5" x14ac:dyDescent="0.25">
      <c r="A719">
        <v>718</v>
      </c>
      <c r="B719" s="2">
        <v>1</v>
      </c>
      <c r="C719" s="4">
        <v>2</v>
      </c>
    </row>
    <row r="720" spans="1:5" x14ac:dyDescent="0.25">
      <c r="A720">
        <v>719</v>
      </c>
      <c r="B720" s="2">
        <v>1</v>
      </c>
      <c r="C720" s="4">
        <v>2</v>
      </c>
    </row>
    <row r="721" spans="1:5" x14ac:dyDescent="0.25">
      <c r="A721">
        <v>720</v>
      </c>
      <c r="B721" s="2">
        <v>1</v>
      </c>
      <c r="C721" s="4">
        <v>2</v>
      </c>
    </row>
    <row r="722" spans="1:5" x14ac:dyDescent="0.25">
      <c r="A722">
        <v>721</v>
      </c>
      <c r="B722" s="2">
        <v>1</v>
      </c>
      <c r="C722" s="4">
        <v>2</v>
      </c>
    </row>
    <row r="723" spans="1:5" x14ac:dyDescent="0.25">
      <c r="A723">
        <v>722</v>
      </c>
      <c r="B723" s="2">
        <v>1</v>
      </c>
    </row>
    <row r="724" spans="1:5" x14ac:dyDescent="0.25">
      <c r="A724">
        <v>723</v>
      </c>
      <c r="B724" s="2">
        <v>1</v>
      </c>
    </row>
    <row r="725" spans="1:5" x14ac:dyDescent="0.25">
      <c r="A725">
        <v>724</v>
      </c>
      <c r="B725" s="2">
        <v>1</v>
      </c>
    </row>
    <row r="726" spans="1:5" x14ac:dyDescent="0.25">
      <c r="A726">
        <v>725</v>
      </c>
      <c r="E726" s="3">
        <v>4</v>
      </c>
    </row>
    <row r="727" spans="1:5" x14ac:dyDescent="0.25">
      <c r="A727">
        <v>726</v>
      </c>
      <c r="D727" s="5">
        <v>3</v>
      </c>
      <c r="E727" s="3">
        <v>4</v>
      </c>
    </row>
    <row r="728" spans="1:5" x14ac:dyDescent="0.25">
      <c r="A728">
        <v>727</v>
      </c>
      <c r="D728" s="5">
        <v>3</v>
      </c>
      <c r="E728" s="3">
        <v>4</v>
      </c>
    </row>
    <row r="729" spans="1:5" x14ac:dyDescent="0.25">
      <c r="A729">
        <v>728</v>
      </c>
      <c r="D729" s="5">
        <v>3</v>
      </c>
      <c r="E729" s="3">
        <v>4</v>
      </c>
    </row>
    <row r="730" spans="1:5" x14ac:dyDescent="0.25">
      <c r="A730">
        <v>729</v>
      </c>
      <c r="D730" s="5">
        <v>3</v>
      </c>
      <c r="E730" s="3">
        <v>4</v>
      </c>
    </row>
    <row r="731" spans="1:5" x14ac:dyDescent="0.25">
      <c r="A731">
        <v>730</v>
      </c>
      <c r="D731" s="5">
        <v>3</v>
      </c>
      <c r="E731" s="3">
        <v>4</v>
      </c>
    </row>
    <row r="732" spans="1:5" x14ac:dyDescent="0.25">
      <c r="A732">
        <v>731</v>
      </c>
      <c r="C732" s="4">
        <v>2</v>
      </c>
      <c r="D732" s="5">
        <v>3</v>
      </c>
      <c r="E732" s="3">
        <v>4</v>
      </c>
    </row>
    <row r="733" spans="1:5" x14ac:dyDescent="0.25">
      <c r="A733">
        <v>732</v>
      </c>
      <c r="C733" s="4">
        <v>2</v>
      </c>
      <c r="D733" s="5">
        <v>3</v>
      </c>
      <c r="E733" s="3">
        <v>4</v>
      </c>
    </row>
    <row r="734" spans="1:5" x14ac:dyDescent="0.25">
      <c r="A734">
        <v>733</v>
      </c>
      <c r="C734" s="4">
        <v>2</v>
      </c>
      <c r="D734" s="5">
        <v>3</v>
      </c>
      <c r="E734" s="3">
        <v>4</v>
      </c>
    </row>
    <row r="735" spans="1:5" x14ac:dyDescent="0.25">
      <c r="A735">
        <v>734</v>
      </c>
      <c r="C735" s="4">
        <v>2</v>
      </c>
      <c r="D735" s="5">
        <v>3</v>
      </c>
    </row>
    <row r="736" spans="1:5" x14ac:dyDescent="0.25">
      <c r="A736">
        <v>735</v>
      </c>
      <c r="C736" s="4">
        <v>2</v>
      </c>
    </row>
    <row r="737" spans="1:5" x14ac:dyDescent="0.25">
      <c r="A737">
        <v>736</v>
      </c>
      <c r="B737" s="2">
        <v>1</v>
      </c>
      <c r="C737" s="4">
        <v>2</v>
      </c>
    </row>
    <row r="738" spans="1:5" x14ac:dyDescent="0.25">
      <c r="A738">
        <v>737</v>
      </c>
      <c r="B738" s="2">
        <v>1</v>
      </c>
      <c r="C738" s="4">
        <v>2</v>
      </c>
    </row>
    <row r="739" spans="1:5" x14ac:dyDescent="0.25">
      <c r="A739">
        <v>738</v>
      </c>
      <c r="B739" s="2">
        <v>1</v>
      </c>
      <c r="C739" s="4">
        <v>2</v>
      </c>
    </row>
    <row r="740" spans="1:5" x14ac:dyDescent="0.25">
      <c r="A740">
        <v>739</v>
      </c>
      <c r="B740" s="2">
        <v>1</v>
      </c>
      <c r="C740" s="4">
        <v>2</v>
      </c>
    </row>
    <row r="741" spans="1:5" x14ac:dyDescent="0.25">
      <c r="A741">
        <v>740</v>
      </c>
      <c r="B741" s="2">
        <v>1</v>
      </c>
      <c r="C741" s="4">
        <v>2</v>
      </c>
    </row>
    <row r="742" spans="1:5" x14ac:dyDescent="0.25">
      <c r="A742">
        <v>741</v>
      </c>
      <c r="B742" s="2">
        <v>1</v>
      </c>
    </row>
    <row r="743" spans="1:5" x14ac:dyDescent="0.25">
      <c r="A743">
        <v>742</v>
      </c>
      <c r="B743" s="2">
        <v>1</v>
      </c>
    </row>
    <row r="744" spans="1:5" x14ac:dyDescent="0.25">
      <c r="A744">
        <v>743</v>
      </c>
      <c r="B744" s="2">
        <v>1</v>
      </c>
    </row>
    <row r="745" spans="1:5" x14ac:dyDescent="0.25">
      <c r="A745">
        <v>744</v>
      </c>
      <c r="B745" s="2">
        <v>1</v>
      </c>
    </row>
    <row r="746" spans="1:5" x14ac:dyDescent="0.25">
      <c r="A746">
        <v>745</v>
      </c>
      <c r="B746" s="2">
        <v>1</v>
      </c>
    </row>
    <row r="747" spans="1:5" x14ac:dyDescent="0.25">
      <c r="A747">
        <v>746</v>
      </c>
      <c r="E747" s="3">
        <v>4</v>
      </c>
    </row>
    <row r="748" spans="1:5" x14ac:dyDescent="0.25">
      <c r="A748">
        <v>747</v>
      </c>
      <c r="E748" s="3">
        <v>4</v>
      </c>
    </row>
    <row r="749" spans="1:5" x14ac:dyDescent="0.25">
      <c r="A749">
        <v>748</v>
      </c>
      <c r="D749" s="5">
        <v>3</v>
      </c>
      <c r="E749" s="3">
        <v>4</v>
      </c>
    </row>
    <row r="750" spans="1:5" x14ac:dyDescent="0.25">
      <c r="A750">
        <v>749</v>
      </c>
      <c r="D750" s="5">
        <v>3</v>
      </c>
      <c r="E750" s="3">
        <v>4</v>
      </c>
    </row>
    <row r="751" spans="1:5" x14ac:dyDescent="0.25">
      <c r="A751">
        <v>750</v>
      </c>
      <c r="D751" s="5">
        <v>3</v>
      </c>
      <c r="E751" s="3">
        <v>4</v>
      </c>
    </row>
    <row r="752" spans="1:5" x14ac:dyDescent="0.25">
      <c r="A752">
        <v>751</v>
      </c>
      <c r="D752" s="5">
        <v>3</v>
      </c>
      <c r="E752" s="3">
        <v>4</v>
      </c>
    </row>
    <row r="753" spans="1:5" x14ac:dyDescent="0.25">
      <c r="A753">
        <v>752</v>
      </c>
      <c r="C753" s="4">
        <v>2</v>
      </c>
      <c r="D753" s="5">
        <v>3</v>
      </c>
      <c r="E753" s="3">
        <v>4</v>
      </c>
    </row>
    <row r="754" spans="1:5" x14ac:dyDescent="0.25">
      <c r="A754">
        <v>753</v>
      </c>
      <c r="C754" s="4">
        <v>2</v>
      </c>
      <c r="D754" s="5">
        <v>3</v>
      </c>
      <c r="E754" s="3">
        <v>4</v>
      </c>
    </row>
    <row r="755" spans="1:5" x14ac:dyDescent="0.25">
      <c r="A755">
        <v>754</v>
      </c>
      <c r="C755" s="4">
        <v>2</v>
      </c>
      <c r="D755" s="5">
        <v>3</v>
      </c>
      <c r="E755" s="3">
        <v>4</v>
      </c>
    </row>
    <row r="756" spans="1:5" x14ac:dyDescent="0.25">
      <c r="A756">
        <v>755</v>
      </c>
      <c r="C756" s="4">
        <v>2</v>
      </c>
      <c r="D756" s="5">
        <v>3</v>
      </c>
      <c r="E756" s="3">
        <v>4</v>
      </c>
    </row>
    <row r="757" spans="1:5" x14ac:dyDescent="0.25">
      <c r="A757">
        <v>756</v>
      </c>
      <c r="C757" s="4">
        <v>2</v>
      </c>
      <c r="D757" s="5">
        <v>3</v>
      </c>
    </row>
    <row r="758" spans="1:5" x14ac:dyDescent="0.25">
      <c r="A758">
        <v>757</v>
      </c>
      <c r="C758" s="4">
        <v>2</v>
      </c>
      <c r="D758" s="5">
        <v>3</v>
      </c>
    </row>
    <row r="759" spans="1:5" x14ac:dyDescent="0.25">
      <c r="A759">
        <v>758</v>
      </c>
      <c r="C759" s="4">
        <v>2</v>
      </c>
      <c r="D759" s="5">
        <v>3</v>
      </c>
    </row>
    <row r="760" spans="1:5" x14ac:dyDescent="0.25">
      <c r="A760">
        <v>759</v>
      </c>
      <c r="C760" s="4">
        <v>2</v>
      </c>
    </row>
    <row r="761" spans="1:5" x14ac:dyDescent="0.25">
      <c r="A761">
        <v>760</v>
      </c>
      <c r="C761" s="4">
        <v>2</v>
      </c>
    </row>
    <row r="762" spans="1:5" x14ac:dyDescent="0.25">
      <c r="A762">
        <v>761</v>
      </c>
      <c r="B762" s="2">
        <v>1</v>
      </c>
      <c r="C762" s="4">
        <v>2</v>
      </c>
    </row>
    <row r="763" spans="1:5" x14ac:dyDescent="0.25">
      <c r="A763">
        <v>762</v>
      </c>
      <c r="B763" s="2">
        <v>1</v>
      </c>
      <c r="C763" s="4">
        <v>2</v>
      </c>
    </row>
    <row r="764" spans="1:5" x14ac:dyDescent="0.25">
      <c r="A764">
        <v>763</v>
      </c>
      <c r="B764" s="2">
        <v>1</v>
      </c>
      <c r="C764" s="4">
        <v>2</v>
      </c>
    </row>
    <row r="765" spans="1:5" x14ac:dyDescent="0.25">
      <c r="A765">
        <v>764</v>
      </c>
      <c r="B765" s="2">
        <v>1</v>
      </c>
    </row>
    <row r="766" spans="1:5" x14ac:dyDescent="0.25">
      <c r="A766">
        <v>765</v>
      </c>
      <c r="B766" s="2">
        <v>1</v>
      </c>
    </row>
    <row r="767" spans="1:5" x14ac:dyDescent="0.25">
      <c r="A767">
        <v>766</v>
      </c>
      <c r="B767" s="2">
        <v>1</v>
      </c>
    </row>
    <row r="768" spans="1:5" x14ac:dyDescent="0.25">
      <c r="A768">
        <v>767</v>
      </c>
      <c r="B768" s="2">
        <v>1</v>
      </c>
    </row>
    <row r="769" spans="1:5" x14ac:dyDescent="0.25">
      <c r="A769">
        <v>768</v>
      </c>
      <c r="B769" s="2">
        <v>1</v>
      </c>
      <c r="E769" s="3">
        <v>4</v>
      </c>
    </row>
    <row r="770" spans="1:5" x14ac:dyDescent="0.25">
      <c r="A770">
        <v>769</v>
      </c>
      <c r="B770" s="2">
        <v>1</v>
      </c>
      <c r="E770" s="3">
        <v>4</v>
      </c>
    </row>
    <row r="771" spans="1:5" x14ac:dyDescent="0.25">
      <c r="A771">
        <v>770</v>
      </c>
      <c r="B771" s="2">
        <v>1</v>
      </c>
      <c r="E771" s="3">
        <v>4</v>
      </c>
    </row>
    <row r="772" spans="1:5" x14ac:dyDescent="0.25">
      <c r="A772">
        <v>771</v>
      </c>
      <c r="B772" s="2">
        <v>1</v>
      </c>
      <c r="D772" s="5">
        <v>3</v>
      </c>
      <c r="E772" s="3">
        <v>4</v>
      </c>
    </row>
    <row r="773" spans="1:5" x14ac:dyDescent="0.25">
      <c r="A773">
        <v>772</v>
      </c>
      <c r="D773" s="5">
        <v>3</v>
      </c>
      <c r="E773" s="3">
        <v>4</v>
      </c>
    </row>
    <row r="774" spans="1:5" x14ac:dyDescent="0.25">
      <c r="A774">
        <v>773</v>
      </c>
      <c r="D774" s="5">
        <v>3</v>
      </c>
      <c r="E774" s="3">
        <v>4</v>
      </c>
    </row>
    <row r="775" spans="1:5" x14ac:dyDescent="0.25">
      <c r="A775">
        <v>774</v>
      </c>
      <c r="D775" s="5">
        <v>3</v>
      </c>
      <c r="E775" s="3">
        <v>4</v>
      </c>
    </row>
    <row r="776" spans="1:5" x14ac:dyDescent="0.25">
      <c r="A776">
        <v>775</v>
      </c>
      <c r="D776" s="5">
        <v>3</v>
      </c>
      <c r="E776" s="3">
        <v>4</v>
      </c>
    </row>
    <row r="777" spans="1:5" x14ac:dyDescent="0.25">
      <c r="A777">
        <v>776</v>
      </c>
      <c r="D777" s="5">
        <v>3</v>
      </c>
      <c r="E777" s="3">
        <v>4</v>
      </c>
    </row>
    <row r="778" spans="1:5" x14ac:dyDescent="0.25">
      <c r="A778">
        <v>777</v>
      </c>
      <c r="C778" s="4">
        <v>2</v>
      </c>
      <c r="D778" s="5">
        <v>3</v>
      </c>
      <c r="E778" s="3">
        <v>4</v>
      </c>
    </row>
    <row r="779" spans="1:5" x14ac:dyDescent="0.25">
      <c r="A779">
        <v>778</v>
      </c>
      <c r="C779" s="4">
        <v>2</v>
      </c>
      <c r="D779" s="5">
        <v>3</v>
      </c>
      <c r="E779" s="3">
        <v>4</v>
      </c>
    </row>
    <row r="780" spans="1:5" x14ac:dyDescent="0.25">
      <c r="A780">
        <v>779</v>
      </c>
      <c r="C780" s="4">
        <v>2</v>
      </c>
      <c r="D780" s="5">
        <v>3</v>
      </c>
      <c r="E780" s="3">
        <v>4</v>
      </c>
    </row>
    <row r="781" spans="1:5" x14ac:dyDescent="0.25">
      <c r="A781">
        <v>780</v>
      </c>
      <c r="C781" s="4">
        <v>2</v>
      </c>
      <c r="D781" s="5">
        <v>3</v>
      </c>
    </row>
    <row r="782" spans="1:5" x14ac:dyDescent="0.25">
      <c r="A782">
        <v>781</v>
      </c>
      <c r="C782" s="4">
        <v>2</v>
      </c>
      <c r="D782" s="5">
        <v>3</v>
      </c>
    </row>
    <row r="783" spans="1:5" x14ac:dyDescent="0.25">
      <c r="A783">
        <v>782</v>
      </c>
      <c r="C783" s="4">
        <v>2</v>
      </c>
      <c r="D783" s="5">
        <v>3</v>
      </c>
    </row>
    <row r="784" spans="1:5" x14ac:dyDescent="0.25">
      <c r="A784">
        <v>783</v>
      </c>
      <c r="C784" s="4">
        <v>2</v>
      </c>
      <c r="D784" s="5">
        <v>3</v>
      </c>
    </row>
    <row r="785" spans="1:5" x14ac:dyDescent="0.25">
      <c r="A785">
        <v>784</v>
      </c>
      <c r="C785" s="4">
        <v>2</v>
      </c>
    </row>
    <row r="786" spans="1:5" x14ac:dyDescent="0.25">
      <c r="A786">
        <v>785</v>
      </c>
      <c r="C786" s="4">
        <v>2</v>
      </c>
    </row>
    <row r="787" spans="1:5" x14ac:dyDescent="0.25">
      <c r="A787">
        <v>786</v>
      </c>
      <c r="B787" s="2">
        <v>1</v>
      </c>
      <c r="C787" s="4">
        <v>2</v>
      </c>
    </row>
    <row r="788" spans="1:5" x14ac:dyDescent="0.25">
      <c r="A788">
        <v>787</v>
      </c>
      <c r="B788" s="2">
        <v>1</v>
      </c>
      <c r="C788" s="4">
        <v>2</v>
      </c>
    </row>
    <row r="789" spans="1:5" x14ac:dyDescent="0.25">
      <c r="A789">
        <v>788</v>
      </c>
      <c r="B789" s="2">
        <v>1</v>
      </c>
      <c r="C789" s="4">
        <v>2</v>
      </c>
    </row>
    <row r="790" spans="1:5" x14ac:dyDescent="0.25">
      <c r="A790">
        <v>789</v>
      </c>
      <c r="B790" s="2">
        <v>1</v>
      </c>
      <c r="C790" s="4">
        <v>2</v>
      </c>
    </row>
    <row r="791" spans="1:5" x14ac:dyDescent="0.25">
      <c r="A791">
        <v>790</v>
      </c>
      <c r="B791" s="2">
        <v>1</v>
      </c>
    </row>
    <row r="792" spans="1:5" x14ac:dyDescent="0.25">
      <c r="A792">
        <v>791</v>
      </c>
      <c r="B792" s="2">
        <v>1</v>
      </c>
    </row>
    <row r="793" spans="1:5" x14ac:dyDescent="0.25">
      <c r="A793">
        <v>792</v>
      </c>
      <c r="B793" s="2">
        <v>1</v>
      </c>
      <c r="E793" s="3">
        <v>4</v>
      </c>
    </row>
    <row r="794" spans="1:5" x14ac:dyDescent="0.25">
      <c r="A794">
        <v>793</v>
      </c>
      <c r="B794" s="2">
        <v>1</v>
      </c>
      <c r="E794" s="3">
        <v>4</v>
      </c>
    </row>
    <row r="795" spans="1:5" x14ac:dyDescent="0.25">
      <c r="A795">
        <v>794</v>
      </c>
      <c r="B795" s="2">
        <v>1</v>
      </c>
      <c r="E795" s="3">
        <v>4</v>
      </c>
    </row>
    <row r="796" spans="1:5" x14ac:dyDescent="0.25">
      <c r="A796">
        <v>795</v>
      </c>
      <c r="B796" s="2">
        <v>1</v>
      </c>
      <c r="E796" s="3">
        <v>4</v>
      </c>
    </row>
    <row r="797" spans="1:5" x14ac:dyDescent="0.25">
      <c r="A797">
        <v>796</v>
      </c>
      <c r="B797" s="2">
        <v>1</v>
      </c>
      <c r="E797" s="3">
        <v>4</v>
      </c>
    </row>
    <row r="798" spans="1:5" x14ac:dyDescent="0.25">
      <c r="A798">
        <v>797</v>
      </c>
      <c r="B798" s="2">
        <v>1</v>
      </c>
      <c r="E798" s="3">
        <v>4</v>
      </c>
    </row>
    <row r="799" spans="1:5" x14ac:dyDescent="0.25">
      <c r="A799">
        <v>798</v>
      </c>
      <c r="D799" s="5">
        <v>3</v>
      </c>
      <c r="E799" s="3">
        <v>4</v>
      </c>
    </row>
    <row r="800" spans="1:5" x14ac:dyDescent="0.25">
      <c r="A800">
        <v>799</v>
      </c>
      <c r="D800" s="5">
        <v>3</v>
      </c>
      <c r="E800" s="3">
        <v>4</v>
      </c>
    </row>
    <row r="801" spans="1:5" x14ac:dyDescent="0.25">
      <c r="A801">
        <v>800</v>
      </c>
      <c r="D801" s="5">
        <v>3</v>
      </c>
      <c r="E801" s="3">
        <v>4</v>
      </c>
    </row>
    <row r="802" spans="1:5" x14ac:dyDescent="0.25">
      <c r="A802">
        <v>801</v>
      </c>
      <c r="D802" s="5">
        <v>3</v>
      </c>
      <c r="E802" s="3">
        <v>4</v>
      </c>
    </row>
    <row r="803" spans="1:5" x14ac:dyDescent="0.25">
      <c r="A803">
        <v>802</v>
      </c>
      <c r="C803" s="4">
        <v>2</v>
      </c>
      <c r="D803" s="5">
        <v>3</v>
      </c>
      <c r="E803" s="3">
        <v>4</v>
      </c>
    </row>
    <row r="804" spans="1:5" x14ac:dyDescent="0.25">
      <c r="A804">
        <v>803</v>
      </c>
      <c r="C804" s="4">
        <v>2</v>
      </c>
      <c r="D804" s="5">
        <v>3</v>
      </c>
      <c r="E804" s="3">
        <v>4</v>
      </c>
    </row>
    <row r="805" spans="1:5" x14ac:dyDescent="0.25">
      <c r="A805">
        <v>804</v>
      </c>
      <c r="C805" s="4">
        <v>2</v>
      </c>
      <c r="D805" s="5">
        <v>3</v>
      </c>
    </row>
    <row r="806" spans="1:5" x14ac:dyDescent="0.25">
      <c r="A806">
        <v>805</v>
      </c>
      <c r="C806" s="4">
        <v>2</v>
      </c>
      <c r="D806" s="5">
        <v>3</v>
      </c>
    </row>
    <row r="807" spans="1:5" x14ac:dyDescent="0.25">
      <c r="A807">
        <v>806</v>
      </c>
      <c r="C807" s="4">
        <v>2</v>
      </c>
      <c r="D807" s="5">
        <v>3</v>
      </c>
    </row>
    <row r="808" spans="1:5" x14ac:dyDescent="0.25">
      <c r="A808">
        <v>807</v>
      </c>
      <c r="C808" s="4">
        <v>2</v>
      </c>
      <c r="D808" s="5">
        <v>3</v>
      </c>
    </row>
    <row r="809" spans="1:5" x14ac:dyDescent="0.25">
      <c r="A809">
        <v>808</v>
      </c>
      <c r="C809" s="4">
        <v>2</v>
      </c>
      <c r="D809" s="5">
        <v>3</v>
      </c>
    </row>
    <row r="810" spans="1:5" x14ac:dyDescent="0.25">
      <c r="A810">
        <v>809</v>
      </c>
      <c r="C810" s="4">
        <v>2</v>
      </c>
      <c r="D810" s="5">
        <v>3</v>
      </c>
    </row>
    <row r="811" spans="1:5" x14ac:dyDescent="0.25">
      <c r="A811">
        <v>810</v>
      </c>
      <c r="C811" s="4">
        <v>2</v>
      </c>
      <c r="D811" s="5">
        <v>3</v>
      </c>
    </row>
    <row r="812" spans="1:5" x14ac:dyDescent="0.25">
      <c r="A812">
        <v>811</v>
      </c>
      <c r="C812" s="4">
        <v>2</v>
      </c>
    </row>
    <row r="813" spans="1:5" x14ac:dyDescent="0.25">
      <c r="A813">
        <v>812</v>
      </c>
      <c r="B813" s="2">
        <v>1</v>
      </c>
      <c r="C813" s="4">
        <v>2</v>
      </c>
    </row>
    <row r="814" spans="1:5" x14ac:dyDescent="0.25">
      <c r="A814">
        <v>813</v>
      </c>
      <c r="B814" s="2">
        <v>1</v>
      </c>
      <c r="C814" s="4">
        <v>2</v>
      </c>
    </row>
    <row r="815" spans="1:5" x14ac:dyDescent="0.25">
      <c r="A815">
        <v>814</v>
      </c>
      <c r="B815" s="2">
        <v>1</v>
      </c>
      <c r="C815" s="4">
        <v>2</v>
      </c>
    </row>
    <row r="816" spans="1:5" x14ac:dyDescent="0.25">
      <c r="A816">
        <v>815</v>
      </c>
      <c r="B816" s="2">
        <v>1</v>
      </c>
    </row>
    <row r="817" spans="1:6" x14ac:dyDescent="0.25">
      <c r="A817">
        <v>816</v>
      </c>
      <c r="B817" s="2">
        <v>1</v>
      </c>
    </row>
    <row r="818" spans="1:6" x14ac:dyDescent="0.25">
      <c r="A818">
        <v>817</v>
      </c>
      <c r="B818" s="2">
        <v>1</v>
      </c>
      <c r="E818" s="3">
        <v>4</v>
      </c>
      <c r="F818" t="s">
        <v>22</v>
      </c>
    </row>
    <row r="819" spans="1:6" x14ac:dyDescent="0.25">
      <c r="A819">
        <v>818</v>
      </c>
    </row>
    <row r="820" spans="1:6" x14ac:dyDescent="0.25">
      <c r="A820">
        <v>819</v>
      </c>
      <c r="F820" t="s">
        <v>22</v>
      </c>
    </row>
    <row r="821" spans="1:6" x14ac:dyDescent="0.25">
      <c r="A821">
        <v>820</v>
      </c>
      <c r="C821" s="4">
        <v>2</v>
      </c>
      <c r="D821" s="5">
        <v>3</v>
      </c>
    </row>
    <row r="822" spans="1:6" x14ac:dyDescent="0.25">
      <c r="A822">
        <v>821</v>
      </c>
      <c r="C822" s="4">
        <v>2</v>
      </c>
      <c r="D822" s="5">
        <v>3</v>
      </c>
    </row>
    <row r="823" spans="1:6" x14ac:dyDescent="0.25">
      <c r="A823">
        <v>822</v>
      </c>
      <c r="C823" s="4">
        <v>2</v>
      </c>
      <c r="D823" s="5">
        <v>3</v>
      </c>
    </row>
    <row r="824" spans="1:6" x14ac:dyDescent="0.25">
      <c r="A824">
        <v>823</v>
      </c>
      <c r="C824" s="4">
        <v>2</v>
      </c>
      <c r="D824" s="5">
        <v>3</v>
      </c>
    </row>
    <row r="825" spans="1:6" x14ac:dyDescent="0.25">
      <c r="A825">
        <v>824</v>
      </c>
      <c r="C825" s="4">
        <v>2</v>
      </c>
      <c r="D825" s="5">
        <v>3</v>
      </c>
    </row>
    <row r="826" spans="1:6" x14ac:dyDescent="0.25">
      <c r="A826">
        <v>825</v>
      </c>
      <c r="C826" s="4">
        <v>2</v>
      </c>
      <c r="D826" s="5">
        <v>3</v>
      </c>
    </row>
    <row r="827" spans="1:6" x14ac:dyDescent="0.25">
      <c r="A827">
        <v>826</v>
      </c>
      <c r="C827" s="4">
        <v>2</v>
      </c>
      <c r="D827" s="5">
        <v>3</v>
      </c>
    </row>
    <row r="828" spans="1:6" x14ac:dyDescent="0.25">
      <c r="A828">
        <v>827</v>
      </c>
      <c r="C828" s="4">
        <v>2</v>
      </c>
      <c r="D828" s="5">
        <v>3</v>
      </c>
    </row>
    <row r="829" spans="1:6" x14ac:dyDescent="0.25">
      <c r="A829">
        <v>828</v>
      </c>
      <c r="C829" s="4">
        <v>2</v>
      </c>
      <c r="D829" s="5">
        <v>3</v>
      </c>
    </row>
    <row r="830" spans="1:6" x14ac:dyDescent="0.25">
      <c r="A830">
        <v>829</v>
      </c>
      <c r="C830" s="4">
        <v>2</v>
      </c>
      <c r="D830" s="5">
        <v>3</v>
      </c>
    </row>
    <row r="831" spans="1:6" x14ac:dyDescent="0.25">
      <c r="A831">
        <v>830</v>
      </c>
      <c r="C831" s="4">
        <v>2</v>
      </c>
      <c r="D831" s="5">
        <v>3</v>
      </c>
    </row>
    <row r="832" spans="1:6" x14ac:dyDescent="0.25">
      <c r="A832">
        <v>831</v>
      </c>
      <c r="C832" s="4">
        <v>2</v>
      </c>
      <c r="D832" s="5">
        <v>3</v>
      </c>
    </row>
    <row r="833" spans="1:5" x14ac:dyDescent="0.25">
      <c r="A833">
        <v>832</v>
      </c>
      <c r="C833" s="4">
        <v>2</v>
      </c>
      <c r="D833" s="5">
        <v>3</v>
      </c>
    </row>
    <row r="834" spans="1:5" x14ac:dyDescent="0.25">
      <c r="A834">
        <v>833</v>
      </c>
      <c r="C834" s="4">
        <v>2</v>
      </c>
      <c r="D834" s="5">
        <v>3</v>
      </c>
    </row>
    <row r="835" spans="1:5" x14ac:dyDescent="0.25">
      <c r="A835">
        <v>834</v>
      </c>
      <c r="C835" s="4">
        <v>2</v>
      </c>
      <c r="D835" s="5">
        <v>3</v>
      </c>
    </row>
    <row r="836" spans="1:5" x14ac:dyDescent="0.25">
      <c r="A836">
        <v>835</v>
      </c>
      <c r="C836" s="4">
        <v>2</v>
      </c>
      <c r="D836" s="5">
        <v>3</v>
      </c>
    </row>
    <row r="837" spans="1:5" x14ac:dyDescent="0.25">
      <c r="A837">
        <v>836</v>
      </c>
    </row>
    <row r="838" spans="1:5" x14ac:dyDescent="0.25">
      <c r="A838">
        <v>837</v>
      </c>
      <c r="B838" s="2">
        <v>1</v>
      </c>
      <c r="E838" s="3">
        <v>4</v>
      </c>
    </row>
    <row r="839" spans="1:5" x14ac:dyDescent="0.25">
      <c r="A839">
        <v>838</v>
      </c>
      <c r="B839" s="2">
        <v>1</v>
      </c>
      <c r="E839" s="3">
        <v>4</v>
      </c>
    </row>
    <row r="840" spans="1:5" x14ac:dyDescent="0.25">
      <c r="A840">
        <v>839</v>
      </c>
      <c r="B840" s="2">
        <v>1</v>
      </c>
      <c r="E840" s="3">
        <v>4</v>
      </c>
    </row>
    <row r="841" spans="1:5" x14ac:dyDescent="0.25">
      <c r="A841">
        <v>840</v>
      </c>
      <c r="B841" s="2">
        <v>1</v>
      </c>
      <c r="E841" s="3">
        <v>4</v>
      </c>
    </row>
    <row r="842" spans="1:5" x14ac:dyDescent="0.25">
      <c r="A842">
        <v>841</v>
      </c>
      <c r="B842" s="2">
        <v>1</v>
      </c>
      <c r="E842" s="3">
        <v>4</v>
      </c>
    </row>
    <row r="843" spans="1:5" x14ac:dyDescent="0.25">
      <c r="A843">
        <v>842</v>
      </c>
      <c r="B843" s="2">
        <v>1</v>
      </c>
      <c r="E843" s="3">
        <v>4</v>
      </c>
    </row>
    <row r="844" spans="1:5" x14ac:dyDescent="0.25">
      <c r="A844">
        <v>843</v>
      </c>
      <c r="B844" s="2">
        <v>1</v>
      </c>
      <c r="E844" s="3">
        <v>4</v>
      </c>
    </row>
    <row r="845" spans="1:5" x14ac:dyDescent="0.25">
      <c r="A845">
        <v>844</v>
      </c>
      <c r="B845" s="2">
        <v>1</v>
      </c>
      <c r="E845" s="3">
        <v>4</v>
      </c>
    </row>
    <row r="846" spans="1:5" x14ac:dyDescent="0.25">
      <c r="A846">
        <v>845</v>
      </c>
      <c r="B846" s="2">
        <v>1</v>
      </c>
      <c r="E846" s="3">
        <v>4</v>
      </c>
    </row>
    <row r="847" spans="1:5" x14ac:dyDescent="0.25">
      <c r="A847">
        <v>846</v>
      </c>
      <c r="B847" s="2">
        <v>1</v>
      </c>
      <c r="E847" s="3">
        <v>4</v>
      </c>
    </row>
    <row r="848" spans="1:5" x14ac:dyDescent="0.25">
      <c r="A848">
        <v>847</v>
      </c>
      <c r="B848" s="2">
        <v>1</v>
      </c>
      <c r="E848" s="3">
        <v>4</v>
      </c>
    </row>
    <row r="849" spans="1:5" x14ac:dyDescent="0.25">
      <c r="A849">
        <v>848</v>
      </c>
      <c r="E849" s="3">
        <v>4</v>
      </c>
    </row>
    <row r="850" spans="1:5" x14ac:dyDescent="0.25">
      <c r="A850">
        <v>849</v>
      </c>
      <c r="E850" s="3">
        <v>4</v>
      </c>
    </row>
    <row r="851" spans="1:5" x14ac:dyDescent="0.25">
      <c r="A851">
        <v>850</v>
      </c>
    </row>
    <row r="852" spans="1:5" x14ac:dyDescent="0.25">
      <c r="A852">
        <v>851</v>
      </c>
      <c r="C852" s="4">
        <v>2</v>
      </c>
    </row>
    <row r="853" spans="1:5" x14ac:dyDescent="0.25">
      <c r="A853">
        <v>852</v>
      </c>
      <c r="C853" s="4">
        <v>2</v>
      </c>
    </row>
    <row r="854" spans="1:5" x14ac:dyDescent="0.25">
      <c r="A854">
        <v>853</v>
      </c>
      <c r="C854" s="4">
        <v>2</v>
      </c>
      <c r="D854" s="5">
        <v>3</v>
      </c>
    </row>
    <row r="855" spans="1:5" x14ac:dyDescent="0.25">
      <c r="A855">
        <v>854</v>
      </c>
      <c r="C855" s="4">
        <v>2</v>
      </c>
      <c r="D855" s="5">
        <v>3</v>
      </c>
    </row>
    <row r="856" spans="1:5" x14ac:dyDescent="0.25">
      <c r="A856">
        <v>855</v>
      </c>
      <c r="C856" s="4">
        <v>2</v>
      </c>
      <c r="D856" s="5">
        <v>3</v>
      </c>
    </row>
    <row r="857" spans="1:5" x14ac:dyDescent="0.25">
      <c r="A857">
        <v>856</v>
      </c>
      <c r="C857" s="4">
        <v>2</v>
      </c>
      <c r="D857" s="5">
        <v>3</v>
      </c>
    </row>
    <row r="858" spans="1:5" x14ac:dyDescent="0.25">
      <c r="A858">
        <v>857</v>
      </c>
      <c r="C858" s="4">
        <v>2</v>
      </c>
      <c r="D858" s="5">
        <v>3</v>
      </c>
    </row>
    <row r="859" spans="1:5" x14ac:dyDescent="0.25">
      <c r="A859">
        <v>858</v>
      </c>
      <c r="C859" s="4">
        <v>2</v>
      </c>
      <c r="D859" s="5">
        <v>3</v>
      </c>
    </row>
    <row r="860" spans="1:5" x14ac:dyDescent="0.25">
      <c r="A860">
        <v>859</v>
      </c>
      <c r="C860" s="4">
        <v>2</v>
      </c>
      <c r="D860" s="5">
        <v>3</v>
      </c>
    </row>
    <row r="861" spans="1:5" x14ac:dyDescent="0.25">
      <c r="A861">
        <v>860</v>
      </c>
      <c r="D861" s="5">
        <v>3</v>
      </c>
    </row>
    <row r="862" spans="1:5" x14ac:dyDescent="0.25">
      <c r="A862">
        <v>861</v>
      </c>
      <c r="D862" s="5">
        <v>3</v>
      </c>
    </row>
    <row r="863" spans="1:5" x14ac:dyDescent="0.25">
      <c r="A863">
        <v>862</v>
      </c>
      <c r="D863" s="5">
        <v>3</v>
      </c>
    </row>
    <row r="864" spans="1:5" x14ac:dyDescent="0.25">
      <c r="A864">
        <v>863</v>
      </c>
      <c r="E864" s="3">
        <v>4</v>
      </c>
    </row>
    <row r="865" spans="1:5" x14ac:dyDescent="0.25">
      <c r="A865">
        <v>864</v>
      </c>
      <c r="E865" s="3">
        <v>4</v>
      </c>
    </row>
    <row r="866" spans="1:5" x14ac:dyDescent="0.25">
      <c r="A866">
        <v>865</v>
      </c>
      <c r="B866" s="2">
        <v>1</v>
      </c>
      <c r="E866" s="3">
        <v>4</v>
      </c>
    </row>
    <row r="867" spans="1:5" x14ac:dyDescent="0.25">
      <c r="A867">
        <v>866</v>
      </c>
      <c r="B867" s="2">
        <v>1</v>
      </c>
      <c r="E867" s="3">
        <v>4</v>
      </c>
    </row>
    <row r="868" spans="1:5" x14ac:dyDescent="0.25">
      <c r="A868">
        <v>867</v>
      </c>
      <c r="B868" s="2">
        <v>1</v>
      </c>
      <c r="E868" s="3">
        <v>4</v>
      </c>
    </row>
    <row r="869" spans="1:5" x14ac:dyDescent="0.25">
      <c r="A869">
        <v>868</v>
      </c>
      <c r="B869" s="2">
        <v>1</v>
      </c>
      <c r="E869" s="3">
        <v>4</v>
      </c>
    </row>
    <row r="870" spans="1:5" x14ac:dyDescent="0.25">
      <c r="A870">
        <v>869</v>
      </c>
      <c r="B870" s="2">
        <v>1</v>
      </c>
      <c r="E870" s="3">
        <v>4</v>
      </c>
    </row>
    <row r="871" spans="1:5" x14ac:dyDescent="0.25">
      <c r="A871">
        <v>870</v>
      </c>
      <c r="B871" s="2">
        <v>1</v>
      </c>
      <c r="E871" s="3">
        <v>4</v>
      </c>
    </row>
    <row r="872" spans="1:5" x14ac:dyDescent="0.25">
      <c r="A872">
        <v>871</v>
      </c>
      <c r="B872" s="2">
        <v>1</v>
      </c>
      <c r="E872" s="3">
        <v>4</v>
      </c>
    </row>
    <row r="873" spans="1:5" x14ac:dyDescent="0.25">
      <c r="A873">
        <v>872</v>
      </c>
      <c r="B873" s="2">
        <v>1</v>
      </c>
    </row>
    <row r="874" spans="1:5" x14ac:dyDescent="0.25">
      <c r="A874">
        <v>873</v>
      </c>
      <c r="C874" s="4">
        <v>2</v>
      </c>
    </row>
    <row r="875" spans="1:5" x14ac:dyDescent="0.25">
      <c r="A875">
        <v>874</v>
      </c>
      <c r="C875" s="4">
        <v>2</v>
      </c>
    </row>
    <row r="876" spans="1:5" x14ac:dyDescent="0.25">
      <c r="A876">
        <v>875</v>
      </c>
      <c r="C876" s="4">
        <v>2</v>
      </c>
    </row>
    <row r="877" spans="1:5" x14ac:dyDescent="0.25">
      <c r="A877">
        <v>876</v>
      </c>
      <c r="C877" s="4">
        <v>2</v>
      </c>
    </row>
    <row r="878" spans="1:5" x14ac:dyDescent="0.25">
      <c r="A878">
        <v>877</v>
      </c>
      <c r="C878" s="4">
        <v>2</v>
      </c>
    </row>
    <row r="879" spans="1:5" x14ac:dyDescent="0.25">
      <c r="A879">
        <v>878</v>
      </c>
      <c r="C879" s="4">
        <v>2</v>
      </c>
    </row>
    <row r="880" spans="1:5" x14ac:dyDescent="0.25">
      <c r="A880">
        <v>879</v>
      </c>
      <c r="C880" s="4">
        <v>2</v>
      </c>
      <c r="D880" s="5">
        <v>3</v>
      </c>
    </row>
    <row r="881" spans="1:5" x14ac:dyDescent="0.25">
      <c r="A881">
        <v>880</v>
      </c>
      <c r="C881" s="4">
        <v>2</v>
      </c>
      <c r="D881" s="5">
        <v>3</v>
      </c>
    </row>
    <row r="882" spans="1:5" x14ac:dyDescent="0.25">
      <c r="A882">
        <v>881</v>
      </c>
      <c r="D882" s="5">
        <v>3</v>
      </c>
    </row>
    <row r="883" spans="1:5" x14ac:dyDescent="0.25">
      <c r="A883">
        <v>882</v>
      </c>
      <c r="D883" s="5">
        <v>3</v>
      </c>
      <c r="E883" s="3">
        <v>4</v>
      </c>
    </row>
    <row r="884" spans="1:5" x14ac:dyDescent="0.25">
      <c r="A884">
        <v>883</v>
      </c>
      <c r="D884" s="5">
        <v>3</v>
      </c>
      <c r="E884" s="3">
        <v>4</v>
      </c>
    </row>
    <row r="885" spans="1:5" x14ac:dyDescent="0.25">
      <c r="A885">
        <v>884</v>
      </c>
      <c r="D885" s="5">
        <v>3</v>
      </c>
      <c r="E885" s="3">
        <v>4</v>
      </c>
    </row>
    <row r="886" spans="1:5" x14ac:dyDescent="0.25">
      <c r="A886">
        <v>885</v>
      </c>
      <c r="D886" s="5">
        <v>3</v>
      </c>
      <c r="E886" s="3">
        <v>4</v>
      </c>
    </row>
    <row r="887" spans="1:5" x14ac:dyDescent="0.25">
      <c r="A887">
        <v>886</v>
      </c>
      <c r="D887" s="5">
        <v>3</v>
      </c>
      <c r="E887" s="3">
        <v>4</v>
      </c>
    </row>
    <row r="888" spans="1:5" x14ac:dyDescent="0.25">
      <c r="A888">
        <v>887</v>
      </c>
      <c r="D888" s="5">
        <v>3</v>
      </c>
      <c r="E888" s="3">
        <v>4</v>
      </c>
    </row>
    <row r="889" spans="1:5" x14ac:dyDescent="0.25">
      <c r="A889">
        <v>888</v>
      </c>
      <c r="B889" s="2">
        <v>1</v>
      </c>
      <c r="D889" s="5">
        <v>3</v>
      </c>
      <c r="E889" s="3">
        <v>4</v>
      </c>
    </row>
    <row r="890" spans="1:5" x14ac:dyDescent="0.25">
      <c r="A890">
        <v>889</v>
      </c>
      <c r="B890" s="2">
        <v>1</v>
      </c>
      <c r="E890" s="3">
        <v>4</v>
      </c>
    </row>
    <row r="891" spans="1:5" x14ac:dyDescent="0.25">
      <c r="A891">
        <v>890</v>
      </c>
      <c r="B891" s="2">
        <v>1</v>
      </c>
      <c r="E891" s="3">
        <v>4</v>
      </c>
    </row>
    <row r="892" spans="1:5" x14ac:dyDescent="0.25">
      <c r="A892">
        <v>891</v>
      </c>
      <c r="B892" s="2">
        <v>1</v>
      </c>
    </row>
    <row r="893" spans="1:5" x14ac:dyDescent="0.25">
      <c r="A893">
        <v>892</v>
      </c>
      <c r="B893" s="2">
        <v>1</v>
      </c>
    </row>
    <row r="894" spans="1:5" x14ac:dyDescent="0.25">
      <c r="A894">
        <v>893</v>
      </c>
      <c r="B894" s="2">
        <v>1</v>
      </c>
    </row>
    <row r="895" spans="1:5" x14ac:dyDescent="0.25">
      <c r="A895">
        <v>894</v>
      </c>
      <c r="B895" s="2">
        <v>1</v>
      </c>
      <c r="C895" s="4">
        <v>2</v>
      </c>
    </row>
    <row r="896" spans="1:5" x14ac:dyDescent="0.25">
      <c r="A896">
        <v>895</v>
      </c>
      <c r="B896" s="2">
        <v>1</v>
      </c>
      <c r="C896" s="4">
        <v>2</v>
      </c>
    </row>
    <row r="897" spans="1:5" x14ac:dyDescent="0.25">
      <c r="A897">
        <v>896</v>
      </c>
      <c r="B897" s="2">
        <v>1</v>
      </c>
      <c r="C897" s="4">
        <v>2</v>
      </c>
    </row>
    <row r="898" spans="1:5" x14ac:dyDescent="0.25">
      <c r="A898">
        <v>897</v>
      </c>
      <c r="B898" s="2">
        <v>1</v>
      </c>
      <c r="C898" s="4">
        <v>2</v>
      </c>
    </row>
    <row r="899" spans="1:5" x14ac:dyDescent="0.25">
      <c r="A899">
        <v>898</v>
      </c>
      <c r="C899" s="4">
        <v>2</v>
      </c>
    </row>
    <row r="900" spans="1:5" x14ac:dyDescent="0.25">
      <c r="A900">
        <v>899</v>
      </c>
      <c r="C900" s="4">
        <v>2</v>
      </c>
    </row>
    <row r="901" spans="1:5" x14ac:dyDescent="0.25">
      <c r="A901">
        <v>900</v>
      </c>
      <c r="C901" s="4">
        <v>2</v>
      </c>
    </row>
    <row r="902" spans="1:5" x14ac:dyDescent="0.25">
      <c r="A902">
        <v>901</v>
      </c>
      <c r="C902" s="4">
        <v>2</v>
      </c>
      <c r="D902" s="5">
        <v>3</v>
      </c>
    </row>
    <row r="903" spans="1:5" x14ac:dyDescent="0.25">
      <c r="A903">
        <v>902</v>
      </c>
      <c r="C903" s="4">
        <v>2</v>
      </c>
      <c r="D903" s="5">
        <v>3</v>
      </c>
    </row>
    <row r="904" spans="1:5" x14ac:dyDescent="0.25">
      <c r="A904">
        <v>903</v>
      </c>
      <c r="D904" s="5">
        <v>3</v>
      </c>
      <c r="E904" s="3">
        <v>4</v>
      </c>
    </row>
    <row r="905" spans="1:5" x14ac:dyDescent="0.25">
      <c r="A905">
        <v>904</v>
      </c>
      <c r="D905" s="5">
        <v>3</v>
      </c>
      <c r="E905" s="3">
        <v>4</v>
      </c>
    </row>
    <row r="906" spans="1:5" x14ac:dyDescent="0.25">
      <c r="A906">
        <v>905</v>
      </c>
      <c r="D906" s="5">
        <v>3</v>
      </c>
      <c r="E906" s="3">
        <v>4</v>
      </c>
    </row>
    <row r="907" spans="1:5" x14ac:dyDescent="0.25">
      <c r="A907">
        <v>906</v>
      </c>
      <c r="D907" s="5">
        <v>3</v>
      </c>
      <c r="E907" s="3">
        <v>4</v>
      </c>
    </row>
    <row r="908" spans="1:5" x14ac:dyDescent="0.25">
      <c r="A908">
        <v>907</v>
      </c>
      <c r="D908" s="5">
        <v>3</v>
      </c>
      <c r="E908" s="3">
        <v>4</v>
      </c>
    </row>
    <row r="909" spans="1:5" x14ac:dyDescent="0.25">
      <c r="A909">
        <v>908</v>
      </c>
      <c r="D909" s="5">
        <v>3</v>
      </c>
      <c r="E909" s="3">
        <v>4</v>
      </c>
    </row>
    <row r="910" spans="1:5" x14ac:dyDescent="0.25">
      <c r="A910">
        <v>909</v>
      </c>
      <c r="B910" s="2">
        <v>1</v>
      </c>
      <c r="D910" s="5">
        <v>3</v>
      </c>
      <c r="E910" s="3">
        <v>4</v>
      </c>
    </row>
    <row r="911" spans="1:5" x14ac:dyDescent="0.25">
      <c r="A911">
        <v>910</v>
      </c>
      <c r="B911" s="2">
        <v>1</v>
      </c>
      <c r="D911" s="5">
        <v>3</v>
      </c>
      <c r="E911" s="3">
        <v>4</v>
      </c>
    </row>
    <row r="912" spans="1:5" x14ac:dyDescent="0.25">
      <c r="A912">
        <v>911</v>
      </c>
      <c r="B912" s="2">
        <v>1</v>
      </c>
      <c r="E912" s="3">
        <v>4</v>
      </c>
    </row>
    <row r="913" spans="1:5" x14ac:dyDescent="0.25">
      <c r="A913">
        <v>912</v>
      </c>
      <c r="B913" s="2">
        <v>1</v>
      </c>
      <c r="E913" s="3">
        <v>4</v>
      </c>
    </row>
    <row r="914" spans="1:5" x14ac:dyDescent="0.25">
      <c r="A914">
        <v>913</v>
      </c>
      <c r="B914" s="2">
        <v>1</v>
      </c>
    </row>
    <row r="915" spans="1:5" x14ac:dyDescent="0.25">
      <c r="A915">
        <v>914</v>
      </c>
      <c r="B915" s="2">
        <v>1</v>
      </c>
    </row>
    <row r="916" spans="1:5" x14ac:dyDescent="0.25">
      <c r="A916">
        <v>915</v>
      </c>
      <c r="B916" s="2">
        <v>1</v>
      </c>
    </row>
    <row r="917" spans="1:5" x14ac:dyDescent="0.25">
      <c r="A917">
        <v>916</v>
      </c>
      <c r="B917" s="2">
        <v>1</v>
      </c>
    </row>
    <row r="918" spans="1:5" x14ac:dyDescent="0.25">
      <c r="A918">
        <v>917</v>
      </c>
      <c r="B918" s="2">
        <v>1</v>
      </c>
      <c r="C918" s="4">
        <v>2</v>
      </c>
    </row>
    <row r="919" spans="1:5" x14ac:dyDescent="0.25">
      <c r="A919">
        <v>918</v>
      </c>
      <c r="B919" s="2">
        <v>1</v>
      </c>
      <c r="C919" s="4">
        <v>2</v>
      </c>
    </row>
    <row r="920" spans="1:5" x14ac:dyDescent="0.25">
      <c r="A920">
        <v>919</v>
      </c>
      <c r="C920" s="4">
        <v>2</v>
      </c>
    </row>
    <row r="921" spans="1:5" x14ac:dyDescent="0.25">
      <c r="A921">
        <v>920</v>
      </c>
      <c r="C921" s="4">
        <v>2</v>
      </c>
    </row>
    <row r="922" spans="1:5" x14ac:dyDescent="0.25">
      <c r="A922">
        <v>921</v>
      </c>
      <c r="C922" s="4">
        <v>2</v>
      </c>
    </row>
    <row r="923" spans="1:5" x14ac:dyDescent="0.25">
      <c r="A923">
        <v>922</v>
      </c>
      <c r="C923" s="4">
        <v>2</v>
      </c>
    </row>
    <row r="924" spans="1:5" x14ac:dyDescent="0.25">
      <c r="A924">
        <v>923</v>
      </c>
      <c r="C924" s="4">
        <v>2</v>
      </c>
    </row>
    <row r="925" spans="1:5" x14ac:dyDescent="0.25">
      <c r="A925">
        <v>924</v>
      </c>
      <c r="C925" s="4">
        <v>2</v>
      </c>
      <c r="D925" s="5">
        <v>3</v>
      </c>
    </row>
    <row r="926" spans="1:5" x14ac:dyDescent="0.25">
      <c r="A926">
        <v>925</v>
      </c>
      <c r="C926" s="4">
        <v>2</v>
      </c>
      <c r="D926" s="5">
        <v>3</v>
      </c>
    </row>
    <row r="927" spans="1:5" x14ac:dyDescent="0.25">
      <c r="A927">
        <v>926</v>
      </c>
      <c r="D927" s="5">
        <v>3</v>
      </c>
      <c r="E927" s="3">
        <v>4</v>
      </c>
    </row>
    <row r="928" spans="1:5" x14ac:dyDescent="0.25">
      <c r="A928">
        <v>927</v>
      </c>
      <c r="D928" s="5">
        <v>3</v>
      </c>
      <c r="E928" s="3">
        <v>4</v>
      </c>
    </row>
    <row r="929" spans="1:5" x14ac:dyDescent="0.25">
      <c r="A929">
        <v>928</v>
      </c>
      <c r="D929" s="5">
        <v>3</v>
      </c>
      <c r="E929" s="3">
        <v>4</v>
      </c>
    </row>
    <row r="930" spans="1:5" x14ac:dyDescent="0.25">
      <c r="A930">
        <v>929</v>
      </c>
      <c r="D930" s="5">
        <v>3</v>
      </c>
      <c r="E930" s="3">
        <v>4</v>
      </c>
    </row>
    <row r="931" spans="1:5" x14ac:dyDescent="0.25">
      <c r="A931">
        <v>930</v>
      </c>
      <c r="D931" s="5">
        <v>3</v>
      </c>
      <c r="E931" s="3">
        <v>4</v>
      </c>
    </row>
    <row r="932" spans="1:5" x14ac:dyDescent="0.25">
      <c r="A932">
        <v>931</v>
      </c>
      <c r="B932" s="2">
        <v>1</v>
      </c>
      <c r="D932" s="5">
        <v>3</v>
      </c>
      <c r="E932" s="3">
        <v>4</v>
      </c>
    </row>
    <row r="933" spans="1:5" x14ac:dyDescent="0.25">
      <c r="A933">
        <v>932</v>
      </c>
      <c r="B933" s="2">
        <v>1</v>
      </c>
      <c r="D933" s="5">
        <v>3</v>
      </c>
      <c r="E933" s="3">
        <v>4</v>
      </c>
    </row>
    <row r="934" spans="1:5" x14ac:dyDescent="0.25">
      <c r="A934">
        <v>933</v>
      </c>
      <c r="B934" s="2">
        <v>1</v>
      </c>
      <c r="E934" s="3">
        <v>4</v>
      </c>
    </row>
    <row r="935" spans="1:5" x14ac:dyDescent="0.25">
      <c r="A935">
        <v>934</v>
      </c>
      <c r="B935" s="2">
        <v>1</v>
      </c>
      <c r="E935" s="3">
        <v>4</v>
      </c>
    </row>
    <row r="936" spans="1:5" x14ac:dyDescent="0.25">
      <c r="A936">
        <v>935</v>
      </c>
      <c r="B936" s="2">
        <v>1</v>
      </c>
      <c r="E936" s="3">
        <v>4</v>
      </c>
    </row>
    <row r="937" spans="1:5" x14ac:dyDescent="0.25">
      <c r="A937">
        <v>936</v>
      </c>
      <c r="B937" s="2">
        <v>1</v>
      </c>
      <c r="E937" s="3">
        <v>4</v>
      </c>
    </row>
    <row r="938" spans="1:5" x14ac:dyDescent="0.25">
      <c r="A938">
        <v>937</v>
      </c>
      <c r="B938" s="2">
        <v>1</v>
      </c>
    </row>
    <row r="939" spans="1:5" x14ac:dyDescent="0.25">
      <c r="A939">
        <v>938</v>
      </c>
      <c r="B939" s="2">
        <v>1</v>
      </c>
      <c r="C939" s="4">
        <v>2</v>
      </c>
    </row>
    <row r="940" spans="1:5" x14ac:dyDescent="0.25">
      <c r="A940">
        <v>939</v>
      </c>
      <c r="B940" s="2">
        <v>1</v>
      </c>
      <c r="C940" s="4">
        <v>2</v>
      </c>
    </row>
    <row r="941" spans="1:5" x14ac:dyDescent="0.25">
      <c r="A941">
        <v>940</v>
      </c>
      <c r="B941" s="2">
        <v>1</v>
      </c>
      <c r="C941" s="4">
        <v>2</v>
      </c>
    </row>
    <row r="942" spans="1:5" x14ac:dyDescent="0.25">
      <c r="A942">
        <v>941</v>
      </c>
      <c r="B942" s="2">
        <v>1</v>
      </c>
      <c r="C942" s="4">
        <v>2</v>
      </c>
    </row>
    <row r="943" spans="1:5" x14ac:dyDescent="0.25">
      <c r="A943">
        <v>942</v>
      </c>
      <c r="C943" s="4">
        <v>2</v>
      </c>
    </row>
    <row r="944" spans="1:5" x14ac:dyDescent="0.25">
      <c r="A944">
        <v>943</v>
      </c>
      <c r="C944" s="4">
        <v>2</v>
      </c>
    </row>
    <row r="945" spans="1:5" x14ac:dyDescent="0.25">
      <c r="A945">
        <v>944</v>
      </c>
      <c r="C945" s="4">
        <v>2</v>
      </c>
    </row>
    <row r="946" spans="1:5" x14ac:dyDescent="0.25">
      <c r="A946">
        <v>945</v>
      </c>
      <c r="C946" s="4">
        <v>2</v>
      </c>
    </row>
    <row r="947" spans="1:5" x14ac:dyDescent="0.25">
      <c r="A947">
        <v>946</v>
      </c>
      <c r="C947" s="4">
        <v>2</v>
      </c>
      <c r="D947" s="5">
        <v>3</v>
      </c>
    </row>
    <row r="948" spans="1:5" x14ac:dyDescent="0.25">
      <c r="A948">
        <v>947</v>
      </c>
      <c r="C948" s="4">
        <v>2</v>
      </c>
      <c r="D948" s="5">
        <v>3</v>
      </c>
    </row>
    <row r="949" spans="1:5" x14ac:dyDescent="0.25">
      <c r="A949">
        <v>948</v>
      </c>
      <c r="C949" s="4">
        <v>2</v>
      </c>
      <c r="D949" s="5">
        <v>3</v>
      </c>
    </row>
    <row r="950" spans="1:5" x14ac:dyDescent="0.25">
      <c r="A950">
        <v>949</v>
      </c>
      <c r="D950" s="5">
        <v>3</v>
      </c>
    </row>
    <row r="951" spans="1:5" x14ac:dyDescent="0.25">
      <c r="A951">
        <v>950</v>
      </c>
      <c r="D951" s="5">
        <v>3</v>
      </c>
      <c r="E951" s="3">
        <v>4</v>
      </c>
    </row>
    <row r="952" spans="1:5" x14ac:dyDescent="0.25">
      <c r="A952">
        <v>951</v>
      </c>
      <c r="D952" s="5">
        <v>3</v>
      </c>
      <c r="E952" s="3">
        <v>4</v>
      </c>
    </row>
    <row r="953" spans="1:5" x14ac:dyDescent="0.25">
      <c r="A953">
        <v>952</v>
      </c>
      <c r="D953" s="5">
        <v>3</v>
      </c>
      <c r="E953" s="3">
        <v>4</v>
      </c>
    </row>
    <row r="954" spans="1:5" x14ac:dyDescent="0.25">
      <c r="A954">
        <v>953</v>
      </c>
      <c r="D954" s="5">
        <v>3</v>
      </c>
      <c r="E954" s="3">
        <v>4</v>
      </c>
    </row>
    <row r="955" spans="1:5" x14ac:dyDescent="0.25">
      <c r="A955">
        <v>954</v>
      </c>
      <c r="B955" s="2">
        <v>1</v>
      </c>
      <c r="D955" s="5">
        <v>3</v>
      </c>
      <c r="E955" s="3">
        <v>4</v>
      </c>
    </row>
    <row r="956" spans="1:5" x14ac:dyDescent="0.25">
      <c r="A956">
        <v>955</v>
      </c>
      <c r="B956" s="2">
        <v>1</v>
      </c>
      <c r="D956" s="5">
        <v>3</v>
      </c>
      <c r="E956" s="3">
        <v>4</v>
      </c>
    </row>
    <row r="957" spans="1:5" x14ac:dyDescent="0.25">
      <c r="A957">
        <v>956</v>
      </c>
      <c r="B957" s="2">
        <v>1</v>
      </c>
      <c r="D957" s="5">
        <v>3</v>
      </c>
      <c r="E957" s="3">
        <v>4</v>
      </c>
    </row>
    <row r="958" spans="1:5" x14ac:dyDescent="0.25">
      <c r="A958">
        <v>957</v>
      </c>
      <c r="B958" s="2">
        <v>1</v>
      </c>
      <c r="E958" s="3">
        <v>4</v>
      </c>
    </row>
    <row r="959" spans="1:5" x14ac:dyDescent="0.25">
      <c r="A959">
        <v>958</v>
      </c>
      <c r="B959" s="2">
        <v>1</v>
      </c>
      <c r="E959" s="3">
        <v>4</v>
      </c>
    </row>
    <row r="960" spans="1:5" x14ac:dyDescent="0.25">
      <c r="A960">
        <v>959</v>
      </c>
      <c r="B960" s="2">
        <v>1</v>
      </c>
      <c r="E960" s="3">
        <v>4</v>
      </c>
    </row>
    <row r="961" spans="1:5" x14ac:dyDescent="0.25">
      <c r="A961">
        <v>960</v>
      </c>
      <c r="B961" s="2">
        <v>1</v>
      </c>
      <c r="E961" s="3">
        <v>4</v>
      </c>
    </row>
    <row r="962" spans="1:5" x14ac:dyDescent="0.25">
      <c r="A962">
        <v>961</v>
      </c>
      <c r="B962" s="2">
        <v>1</v>
      </c>
      <c r="E962" s="3">
        <v>4</v>
      </c>
    </row>
    <row r="963" spans="1:5" x14ac:dyDescent="0.25">
      <c r="A963">
        <v>962</v>
      </c>
      <c r="B963" s="2">
        <v>1</v>
      </c>
    </row>
    <row r="964" spans="1:5" x14ac:dyDescent="0.25">
      <c r="A964">
        <v>963</v>
      </c>
      <c r="B964" s="2">
        <v>1</v>
      </c>
    </row>
    <row r="965" spans="1:5" x14ac:dyDescent="0.25">
      <c r="A965">
        <v>964</v>
      </c>
      <c r="B965" s="2">
        <v>1</v>
      </c>
      <c r="C965" s="4">
        <v>2</v>
      </c>
    </row>
    <row r="966" spans="1:5" x14ac:dyDescent="0.25">
      <c r="A966">
        <v>965</v>
      </c>
      <c r="B966" s="2">
        <v>1</v>
      </c>
      <c r="C966" s="4">
        <v>2</v>
      </c>
    </row>
    <row r="967" spans="1:5" x14ac:dyDescent="0.25">
      <c r="A967">
        <v>966</v>
      </c>
      <c r="B967" s="2">
        <v>1</v>
      </c>
      <c r="C967" s="4">
        <v>2</v>
      </c>
    </row>
    <row r="968" spans="1:5" x14ac:dyDescent="0.25">
      <c r="A968">
        <v>967</v>
      </c>
      <c r="C968" s="4">
        <v>2</v>
      </c>
    </row>
    <row r="969" spans="1:5" x14ac:dyDescent="0.25">
      <c r="A969">
        <v>968</v>
      </c>
      <c r="C969" s="4">
        <v>2</v>
      </c>
    </row>
    <row r="970" spans="1:5" x14ac:dyDescent="0.25">
      <c r="A970">
        <v>969</v>
      </c>
      <c r="C970" s="4">
        <v>2</v>
      </c>
    </row>
    <row r="971" spans="1:5" x14ac:dyDescent="0.25">
      <c r="A971">
        <v>970</v>
      </c>
      <c r="C971" s="4">
        <v>2</v>
      </c>
      <c r="D971" s="5">
        <v>3</v>
      </c>
    </row>
    <row r="972" spans="1:5" x14ac:dyDescent="0.25">
      <c r="A972">
        <v>971</v>
      </c>
      <c r="C972" s="4">
        <v>2</v>
      </c>
      <c r="D972" s="5">
        <v>3</v>
      </c>
    </row>
    <row r="973" spans="1:5" x14ac:dyDescent="0.25">
      <c r="A973">
        <v>972</v>
      </c>
      <c r="C973" s="4">
        <v>2</v>
      </c>
      <c r="D973" s="5">
        <v>3</v>
      </c>
    </row>
    <row r="974" spans="1:5" x14ac:dyDescent="0.25">
      <c r="A974">
        <v>973</v>
      </c>
      <c r="C974" s="4">
        <v>2</v>
      </c>
      <c r="D974" s="5">
        <v>3</v>
      </c>
    </row>
    <row r="975" spans="1:5" x14ac:dyDescent="0.25">
      <c r="A975">
        <v>974</v>
      </c>
      <c r="C975" s="4">
        <v>2</v>
      </c>
      <c r="D975" s="5">
        <v>3</v>
      </c>
    </row>
    <row r="976" spans="1:5" x14ac:dyDescent="0.25">
      <c r="A976">
        <v>975</v>
      </c>
      <c r="C976" s="4">
        <v>2</v>
      </c>
      <c r="D976" s="5">
        <v>3</v>
      </c>
      <c r="E976" s="3">
        <v>4</v>
      </c>
    </row>
    <row r="977" spans="1:5" x14ac:dyDescent="0.25">
      <c r="A977">
        <v>976</v>
      </c>
      <c r="D977" s="5">
        <v>3</v>
      </c>
      <c r="E977" s="3">
        <v>4</v>
      </c>
    </row>
    <row r="978" spans="1:5" x14ac:dyDescent="0.25">
      <c r="A978">
        <v>977</v>
      </c>
      <c r="D978" s="5">
        <v>3</v>
      </c>
      <c r="E978" s="3">
        <v>4</v>
      </c>
    </row>
    <row r="979" spans="1:5" x14ac:dyDescent="0.25">
      <c r="A979">
        <v>978</v>
      </c>
      <c r="D979" s="5">
        <v>3</v>
      </c>
      <c r="E979" s="3">
        <v>4</v>
      </c>
    </row>
    <row r="980" spans="1:5" x14ac:dyDescent="0.25">
      <c r="A980">
        <v>979</v>
      </c>
      <c r="D980" s="5">
        <v>3</v>
      </c>
      <c r="E980" s="3">
        <v>4</v>
      </c>
    </row>
    <row r="981" spans="1:5" x14ac:dyDescent="0.25">
      <c r="A981">
        <v>980</v>
      </c>
      <c r="D981" s="5">
        <v>3</v>
      </c>
      <c r="E981" s="3">
        <v>4</v>
      </c>
    </row>
    <row r="982" spans="1:5" x14ac:dyDescent="0.25">
      <c r="A982">
        <v>981</v>
      </c>
      <c r="D982" s="5">
        <v>3</v>
      </c>
      <c r="E982" s="3">
        <v>4</v>
      </c>
    </row>
    <row r="983" spans="1:5" x14ac:dyDescent="0.25">
      <c r="A983">
        <v>982</v>
      </c>
      <c r="E983" s="3">
        <v>4</v>
      </c>
    </row>
    <row r="984" spans="1:5" x14ac:dyDescent="0.25">
      <c r="A984">
        <v>983</v>
      </c>
      <c r="B984" s="2">
        <v>1</v>
      </c>
      <c r="E984" s="3">
        <v>4</v>
      </c>
    </row>
    <row r="985" spans="1:5" x14ac:dyDescent="0.25">
      <c r="A985">
        <v>984</v>
      </c>
      <c r="B985" s="2">
        <v>1</v>
      </c>
      <c r="E985" s="3">
        <v>4</v>
      </c>
    </row>
    <row r="986" spans="1:5" x14ac:dyDescent="0.25">
      <c r="A986">
        <v>985</v>
      </c>
      <c r="B986" s="2">
        <v>1</v>
      </c>
      <c r="E986" s="3">
        <v>4</v>
      </c>
    </row>
    <row r="987" spans="1:5" x14ac:dyDescent="0.25">
      <c r="A987">
        <v>986</v>
      </c>
      <c r="B987" s="2">
        <v>1</v>
      </c>
    </row>
    <row r="988" spans="1:5" x14ac:dyDescent="0.25">
      <c r="A988">
        <v>987</v>
      </c>
      <c r="B988" s="2">
        <v>1</v>
      </c>
    </row>
    <row r="989" spans="1:5" x14ac:dyDescent="0.25">
      <c r="A989">
        <v>988</v>
      </c>
      <c r="B989" s="2">
        <v>1</v>
      </c>
    </row>
    <row r="990" spans="1:5" x14ac:dyDescent="0.25">
      <c r="A990">
        <v>989</v>
      </c>
      <c r="B990" s="2">
        <v>1</v>
      </c>
    </row>
    <row r="991" spans="1:5" x14ac:dyDescent="0.25">
      <c r="A991">
        <v>990</v>
      </c>
      <c r="B991" s="2">
        <v>1</v>
      </c>
      <c r="C991" s="4">
        <v>2</v>
      </c>
    </row>
    <row r="992" spans="1:5" x14ac:dyDescent="0.25">
      <c r="A992">
        <v>991</v>
      </c>
      <c r="B992" s="2">
        <v>1</v>
      </c>
      <c r="C992" s="4">
        <v>2</v>
      </c>
    </row>
    <row r="993" spans="1:5" x14ac:dyDescent="0.25">
      <c r="A993">
        <v>992</v>
      </c>
      <c r="B993" s="2">
        <v>1</v>
      </c>
      <c r="C993" s="4">
        <v>2</v>
      </c>
    </row>
    <row r="994" spans="1:5" x14ac:dyDescent="0.25">
      <c r="A994">
        <v>993</v>
      </c>
      <c r="B994" s="2">
        <v>1</v>
      </c>
      <c r="C994" s="4">
        <v>2</v>
      </c>
    </row>
    <row r="995" spans="1:5" x14ac:dyDescent="0.25">
      <c r="A995">
        <v>994</v>
      </c>
      <c r="C995" s="4">
        <v>2</v>
      </c>
    </row>
    <row r="996" spans="1:5" x14ac:dyDescent="0.25">
      <c r="A996">
        <v>995</v>
      </c>
      <c r="C996" s="4">
        <v>2</v>
      </c>
    </row>
    <row r="997" spans="1:5" x14ac:dyDescent="0.25">
      <c r="A997">
        <v>996</v>
      </c>
      <c r="C997" s="4">
        <v>2</v>
      </c>
    </row>
    <row r="998" spans="1:5" x14ac:dyDescent="0.25">
      <c r="A998">
        <v>997</v>
      </c>
      <c r="C998" s="4">
        <v>2</v>
      </c>
      <c r="D998" s="5">
        <v>3</v>
      </c>
    </row>
    <row r="999" spans="1:5" x14ac:dyDescent="0.25">
      <c r="A999">
        <v>998</v>
      </c>
      <c r="C999" s="4">
        <v>2</v>
      </c>
      <c r="D999" s="5">
        <v>3</v>
      </c>
    </row>
    <row r="1000" spans="1:5" x14ac:dyDescent="0.25">
      <c r="A1000">
        <v>999</v>
      </c>
      <c r="C1000" s="4">
        <v>2</v>
      </c>
      <c r="D1000" s="5">
        <v>3</v>
      </c>
    </row>
    <row r="1001" spans="1:5" x14ac:dyDescent="0.25">
      <c r="A1001">
        <v>1000</v>
      </c>
      <c r="D1001" s="5">
        <v>3</v>
      </c>
      <c r="E1001" s="3">
        <v>4</v>
      </c>
    </row>
    <row r="1002" spans="1:5" x14ac:dyDescent="0.25">
      <c r="A1002">
        <v>1001</v>
      </c>
      <c r="D1002" s="5">
        <v>3</v>
      </c>
      <c r="E1002" s="3">
        <v>4</v>
      </c>
    </row>
    <row r="1003" spans="1:5" x14ac:dyDescent="0.25">
      <c r="A1003">
        <v>1002</v>
      </c>
      <c r="D1003" s="5">
        <v>3</v>
      </c>
      <c r="E1003" s="3">
        <v>4</v>
      </c>
    </row>
    <row r="1004" spans="1:5" x14ac:dyDescent="0.25">
      <c r="A1004">
        <v>1003</v>
      </c>
      <c r="D1004" s="5">
        <v>3</v>
      </c>
      <c r="E1004" s="3">
        <v>4</v>
      </c>
    </row>
    <row r="1005" spans="1:5" x14ac:dyDescent="0.25">
      <c r="A1005">
        <v>1004</v>
      </c>
      <c r="D1005" s="5">
        <v>3</v>
      </c>
      <c r="E1005" s="3">
        <v>4</v>
      </c>
    </row>
    <row r="1006" spans="1:5" x14ac:dyDescent="0.25">
      <c r="A1006">
        <v>1005</v>
      </c>
      <c r="D1006" s="5">
        <v>3</v>
      </c>
      <c r="E1006" s="3">
        <v>4</v>
      </c>
    </row>
    <row r="1007" spans="1:5" x14ac:dyDescent="0.25">
      <c r="A1007">
        <v>1006</v>
      </c>
      <c r="D1007" s="5">
        <v>3</v>
      </c>
      <c r="E1007" s="3">
        <v>4</v>
      </c>
    </row>
    <row r="1008" spans="1:5" x14ac:dyDescent="0.25">
      <c r="A1008">
        <v>1007</v>
      </c>
      <c r="B1008" s="2">
        <v>1</v>
      </c>
      <c r="D1008" s="5">
        <v>3</v>
      </c>
      <c r="E1008" s="3">
        <v>4</v>
      </c>
    </row>
    <row r="1009" spans="1:5" x14ac:dyDescent="0.25">
      <c r="A1009">
        <v>1008</v>
      </c>
      <c r="B1009" s="2">
        <v>1</v>
      </c>
      <c r="E1009" s="3">
        <v>4</v>
      </c>
    </row>
    <row r="1010" spans="1:5" x14ac:dyDescent="0.25">
      <c r="A1010">
        <v>1009</v>
      </c>
      <c r="B1010" s="2">
        <v>1</v>
      </c>
      <c r="E1010" s="3">
        <v>4</v>
      </c>
    </row>
    <row r="1011" spans="1:5" x14ac:dyDescent="0.25">
      <c r="A1011">
        <v>1010</v>
      </c>
      <c r="B1011" s="2">
        <v>1</v>
      </c>
    </row>
    <row r="1012" spans="1:5" x14ac:dyDescent="0.25">
      <c r="A1012">
        <v>1011</v>
      </c>
      <c r="B1012" s="2">
        <v>1</v>
      </c>
    </row>
    <row r="1013" spans="1:5" x14ac:dyDescent="0.25">
      <c r="A1013">
        <v>1012</v>
      </c>
      <c r="B1013" s="2">
        <v>1</v>
      </c>
    </row>
    <row r="1014" spans="1:5" x14ac:dyDescent="0.25">
      <c r="A1014">
        <v>1013</v>
      </c>
      <c r="B1014" s="2">
        <v>1</v>
      </c>
      <c r="C1014" s="4">
        <v>2</v>
      </c>
    </row>
    <row r="1015" spans="1:5" x14ac:dyDescent="0.25">
      <c r="A1015">
        <v>1014</v>
      </c>
      <c r="B1015" s="2">
        <v>1</v>
      </c>
      <c r="C1015" s="4">
        <v>2</v>
      </c>
    </row>
    <row r="1016" spans="1:5" x14ac:dyDescent="0.25">
      <c r="A1016">
        <v>1015</v>
      </c>
      <c r="B1016" s="2">
        <v>1</v>
      </c>
      <c r="C1016" s="4">
        <v>2</v>
      </c>
    </row>
    <row r="1017" spans="1:5" x14ac:dyDescent="0.25">
      <c r="A1017">
        <v>1016</v>
      </c>
      <c r="B1017" s="2">
        <v>1</v>
      </c>
      <c r="C1017" s="4">
        <v>2</v>
      </c>
    </row>
    <row r="1018" spans="1:5" x14ac:dyDescent="0.25">
      <c r="A1018">
        <v>1017</v>
      </c>
      <c r="B1018" s="2">
        <v>1</v>
      </c>
      <c r="C1018" s="4">
        <v>2</v>
      </c>
    </row>
    <row r="1019" spans="1:5" x14ac:dyDescent="0.25">
      <c r="A1019">
        <v>1018</v>
      </c>
      <c r="C1019" s="4">
        <v>2</v>
      </c>
    </row>
    <row r="1020" spans="1:5" x14ac:dyDescent="0.25">
      <c r="A1020">
        <v>1019</v>
      </c>
      <c r="C1020" s="4">
        <v>2</v>
      </c>
    </row>
    <row r="1021" spans="1:5" x14ac:dyDescent="0.25">
      <c r="A1021">
        <v>1020</v>
      </c>
      <c r="C1021" s="4">
        <v>2</v>
      </c>
    </row>
    <row r="1022" spans="1:5" x14ac:dyDescent="0.25">
      <c r="A1022">
        <v>1021</v>
      </c>
      <c r="C1022" s="4">
        <v>2</v>
      </c>
      <c r="D1022" s="5">
        <v>3</v>
      </c>
    </row>
    <row r="1023" spans="1:5" x14ac:dyDescent="0.25">
      <c r="A1023">
        <v>1022</v>
      </c>
      <c r="C1023" s="4">
        <v>2</v>
      </c>
      <c r="D1023" s="5">
        <v>3</v>
      </c>
    </row>
    <row r="1024" spans="1:5" x14ac:dyDescent="0.25">
      <c r="A1024">
        <v>1023</v>
      </c>
      <c r="C1024" s="4">
        <v>2</v>
      </c>
      <c r="D1024" s="5">
        <v>3</v>
      </c>
      <c r="E1024" s="3">
        <v>4</v>
      </c>
    </row>
    <row r="1025" spans="1:5" x14ac:dyDescent="0.25">
      <c r="A1025">
        <v>1024</v>
      </c>
      <c r="D1025" s="5">
        <v>3</v>
      </c>
      <c r="E1025" s="3">
        <v>4</v>
      </c>
    </row>
    <row r="1026" spans="1:5" x14ac:dyDescent="0.25">
      <c r="A1026">
        <v>1025</v>
      </c>
      <c r="D1026" s="5">
        <v>3</v>
      </c>
      <c r="E1026" s="3">
        <v>4</v>
      </c>
    </row>
    <row r="1027" spans="1:5" x14ac:dyDescent="0.25">
      <c r="A1027">
        <v>1026</v>
      </c>
      <c r="D1027" s="5">
        <v>3</v>
      </c>
      <c r="E1027" s="3">
        <v>4</v>
      </c>
    </row>
    <row r="1028" spans="1:5" x14ac:dyDescent="0.25">
      <c r="A1028">
        <v>1027</v>
      </c>
      <c r="D1028" s="5">
        <v>3</v>
      </c>
      <c r="E1028" s="3">
        <v>4</v>
      </c>
    </row>
    <row r="1029" spans="1:5" x14ac:dyDescent="0.25">
      <c r="A1029">
        <v>1028</v>
      </c>
      <c r="D1029" s="5">
        <v>3</v>
      </c>
      <c r="E1029" s="3">
        <v>4</v>
      </c>
    </row>
    <row r="1030" spans="1:5" x14ac:dyDescent="0.25">
      <c r="A1030">
        <v>1029</v>
      </c>
      <c r="D1030" s="5">
        <v>3</v>
      </c>
      <c r="E1030" s="3">
        <v>4</v>
      </c>
    </row>
    <row r="1031" spans="1:5" x14ac:dyDescent="0.25">
      <c r="A1031">
        <v>1030</v>
      </c>
      <c r="B1031" s="2">
        <v>1</v>
      </c>
      <c r="D1031" s="5">
        <v>3</v>
      </c>
      <c r="E1031" s="3">
        <v>4</v>
      </c>
    </row>
    <row r="1032" spans="1:5" x14ac:dyDescent="0.25">
      <c r="A1032">
        <v>1031</v>
      </c>
      <c r="B1032" s="2">
        <v>1</v>
      </c>
      <c r="D1032" s="5">
        <v>3</v>
      </c>
      <c r="E1032" s="3">
        <v>4</v>
      </c>
    </row>
    <row r="1033" spans="1:5" x14ac:dyDescent="0.25">
      <c r="A1033">
        <v>1032</v>
      </c>
      <c r="B1033" s="2">
        <v>1</v>
      </c>
      <c r="D1033" s="5">
        <v>3</v>
      </c>
      <c r="E1033" s="3">
        <v>4</v>
      </c>
    </row>
    <row r="1034" spans="1:5" x14ac:dyDescent="0.25">
      <c r="A1034">
        <v>1033</v>
      </c>
      <c r="B1034" s="2">
        <v>1</v>
      </c>
      <c r="E1034" s="3">
        <v>4</v>
      </c>
    </row>
    <row r="1035" spans="1:5" x14ac:dyDescent="0.25">
      <c r="A1035">
        <v>1034</v>
      </c>
      <c r="B1035" s="2">
        <v>1</v>
      </c>
      <c r="E1035" s="3">
        <v>4</v>
      </c>
    </row>
    <row r="1036" spans="1:5" x14ac:dyDescent="0.25">
      <c r="A1036">
        <v>1035</v>
      </c>
      <c r="B1036" s="2">
        <v>1</v>
      </c>
    </row>
    <row r="1037" spans="1:5" x14ac:dyDescent="0.25">
      <c r="A1037">
        <v>1036</v>
      </c>
      <c r="B1037" s="2">
        <v>1</v>
      </c>
    </row>
    <row r="1038" spans="1:5" x14ac:dyDescent="0.25">
      <c r="A1038">
        <v>1037</v>
      </c>
      <c r="B1038" s="2">
        <v>1</v>
      </c>
      <c r="C1038" s="4">
        <v>2</v>
      </c>
    </row>
    <row r="1039" spans="1:5" x14ac:dyDescent="0.25">
      <c r="A1039">
        <v>1038</v>
      </c>
      <c r="B1039" s="2">
        <v>1</v>
      </c>
      <c r="C1039" s="4">
        <v>2</v>
      </c>
    </row>
    <row r="1040" spans="1:5" x14ac:dyDescent="0.25">
      <c r="A1040">
        <v>1039</v>
      </c>
      <c r="B1040" s="2">
        <v>1</v>
      </c>
      <c r="C1040" s="4">
        <v>2</v>
      </c>
    </row>
    <row r="1041" spans="1:5" x14ac:dyDescent="0.25">
      <c r="A1041">
        <v>1040</v>
      </c>
      <c r="B1041" s="2">
        <v>1</v>
      </c>
      <c r="C1041" s="4">
        <v>2</v>
      </c>
    </row>
    <row r="1042" spans="1:5" x14ac:dyDescent="0.25">
      <c r="A1042">
        <v>1041</v>
      </c>
      <c r="C1042" s="4">
        <v>2</v>
      </c>
    </row>
    <row r="1043" spans="1:5" x14ac:dyDescent="0.25">
      <c r="A1043">
        <v>1042</v>
      </c>
      <c r="C1043" s="4">
        <v>2</v>
      </c>
    </row>
    <row r="1044" spans="1:5" x14ac:dyDescent="0.25">
      <c r="A1044">
        <v>1043</v>
      </c>
      <c r="C1044" s="4">
        <v>2</v>
      </c>
    </row>
    <row r="1045" spans="1:5" x14ac:dyDescent="0.25">
      <c r="A1045">
        <v>1044</v>
      </c>
      <c r="C1045" s="4">
        <v>2</v>
      </c>
    </row>
    <row r="1046" spans="1:5" x14ac:dyDescent="0.25">
      <c r="A1046">
        <v>1045</v>
      </c>
      <c r="C1046" s="4">
        <v>2</v>
      </c>
      <c r="D1046" s="5">
        <v>3</v>
      </c>
    </row>
    <row r="1047" spans="1:5" x14ac:dyDescent="0.25">
      <c r="A1047">
        <v>1046</v>
      </c>
      <c r="C1047" s="4">
        <v>2</v>
      </c>
      <c r="D1047" s="5">
        <v>3</v>
      </c>
    </row>
    <row r="1048" spans="1:5" x14ac:dyDescent="0.25">
      <c r="A1048">
        <v>1047</v>
      </c>
      <c r="C1048" s="4">
        <v>2</v>
      </c>
      <c r="D1048" s="5">
        <v>3</v>
      </c>
    </row>
    <row r="1049" spans="1:5" x14ac:dyDescent="0.25">
      <c r="A1049">
        <v>1048</v>
      </c>
      <c r="D1049" s="5">
        <v>3</v>
      </c>
    </row>
    <row r="1050" spans="1:5" x14ac:dyDescent="0.25">
      <c r="A1050">
        <v>1049</v>
      </c>
      <c r="D1050" s="5">
        <v>3</v>
      </c>
      <c r="E1050" s="3">
        <v>4</v>
      </c>
    </row>
    <row r="1051" spans="1:5" x14ac:dyDescent="0.25">
      <c r="A1051">
        <v>1050</v>
      </c>
      <c r="D1051" s="5">
        <v>3</v>
      </c>
      <c r="E1051" s="3">
        <v>4</v>
      </c>
    </row>
    <row r="1052" spans="1:5" x14ac:dyDescent="0.25">
      <c r="A1052">
        <v>1051</v>
      </c>
      <c r="D1052" s="5">
        <v>3</v>
      </c>
      <c r="E1052" s="3">
        <v>4</v>
      </c>
    </row>
    <row r="1053" spans="1:5" x14ac:dyDescent="0.25">
      <c r="A1053">
        <v>1052</v>
      </c>
      <c r="D1053" s="5">
        <v>3</v>
      </c>
      <c r="E1053" s="3">
        <v>4</v>
      </c>
    </row>
    <row r="1054" spans="1:5" x14ac:dyDescent="0.25">
      <c r="A1054">
        <v>1053</v>
      </c>
      <c r="B1054" s="2">
        <v>1</v>
      </c>
      <c r="D1054" s="5">
        <v>3</v>
      </c>
      <c r="E1054" s="3">
        <v>4</v>
      </c>
    </row>
    <row r="1055" spans="1:5" x14ac:dyDescent="0.25">
      <c r="A1055">
        <v>1054</v>
      </c>
      <c r="B1055" s="2">
        <v>1</v>
      </c>
      <c r="D1055" s="5">
        <v>3</v>
      </c>
      <c r="E1055" s="3">
        <v>4</v>
      </c>
    </row>
    <row r="1056" spans="1:5" x14ac:dyDescent="0.25">
      <c r="A1056">
        <v>1055</v>
      </c>
      <c r="B1056" s="2">
        <v>1</v>
      </c>
      <c r="D1056" s="5">
        <v>3</v>
      </c>
      <c r="E1056" s="3">
        <v>4</v>
      </c>
    </row>
    <row r="1057" spans="1:5" x14ac:dyDescent="0.25">
      <c r="A1057">
        <v>1056</v>
      </c>
      <c r="B1057" s="2">
        <v>1</v>
      </c>
      <c r="E1057" s="3">
        <v>4</v>
      </c>
    </row>
    <row r="1058" spans="1:5" x14ac:dyDescent="0.25">
      <c r="A1058">
        <v>1057</v>
      </c>
      <c r="B1058" s="2">
        <v>1</v>
      </c>
      <c r="E1058" s="3">
        <v>4</v>
      </c>
    </row>
    <row r="1059" spans="1:5" x14ac:dyDescent="0.25">
      <c r="A1059">
        <v>1058</v>
      </c>
      <c r="B1059" s="2">
        <v>1</v>
      </c>
      <c r="E1059" s="3">
        <v>4</v>
      </c>
    </row>
    <row r="1060" spans="1:5" x14ac:dyDescent="0.25">
      <c r="A1060">
        <v>1059</v>
      </c>
      <c r="B1060" s="2">
        <v>1</v>
      </c>
      <c r="E1060" s="3">
        <v>4</v>
      </c>
    </row>
    <row r="1061" spans="1:5" x14ac:dyDescent="0.25">
      <c r="A1061">
        <v>1060</v>
      </c>
      <c r="B1061" s="2">
        <v>1</v>
      </c>
      <c r="E1061" s="3">
        <v>4</v>
      </c>
    </row>
    <row r="1062" spans="1:5" x14ac:dyDescent="0.25">
      <c r="A1062">
        <v>1061</v>
      </c>
      <c r="B1062" s="2">
        <v>1</v>
      </c>
      <c r="E1062" s="3">
        <v>4</v>
      </c>
    </row>
    <row r="1063" spans="1:5" x14ac:dyDescent="0.25">
      <c r="A1063">
        <v>1062</v>
      </c>
      <c r="B1063" s="2">
        <v>1</v>
      </c>
      <c r="C1063" s="4">
        <v>2</v>
      </c>
      <c r="E1063" s="3">
        <v>4</v>
      </c>
    </row>
    <row r="1064" spans="1:5" x14ac:dyDescent="0.25">
      <c r="A1064">
        <v>1063</v>
      </c>
      <c r="B1064" s="2">
        <v>1</v>
      </c>
      <c r="C1064" s="4">
        <v>2</v>
      </c>
    </row>
    <row r="1065" spans="1:5" x14ac:dyDescent="0.25">
      <c r="A1065">
        <v>1064</v>
      </c>
      <c r="B1065" s="2">
        <v>1</v>
      </c>
      <c r="C1065" s="4">
        <v>2</v>
      </c>
    </row>
    <row r="1066" spans="1:5" x14ac:dyDescent="0.25">
      <c r="A1066">
        <v>1065</v>
      </c>
      <c r="B1066" s="2">
        <v>1</v>
      </c>
      <c r="C1066" s="4">
        <v>2</v>
      </c>
    </row>
    <row r="1067" spans="1:5" x14ac:dyDescent="0.25">
      <c r="A1067">
        <v>1066</v>
      </c>
      <c r="B1067" s="2">
        <v>1</v>
      </c>
      <c r="C1067" s="4">
        <v>2</v>
      </c>
    </row>
    <row r="1068" spans="1:5" x14ac:dyDescent="0.25">
      <c r="A1068">
        <v>1067</v>
      </c>
      <c r="B1068" s="2">
        <v>1</v>
      </c>
      <c r="C1068" s="4">
        <v>2</v>
      </c>
    </row>
    <row r="1069" spans="1:5" x14ac:dyDescent="0.25">
      <c r="A1069">
        <v>1068</v>
      </c>
      <c r="C1069" s="4">
        <v>2</v>
      </c>
    </row>
    <row r="1070" spans="1:5" x14ac:dyDescent="0.25">
      <c r="A1070">
        <v>1069</v>
      </c>
      <c r="C1070" s="4">
        <v>2</v>
      </c>
    </row>
    <row r="1071" spans="1:5" x14ac:dyDescent="0.25">
      <c r="A1071">
        <v>1070</v>
      </c>
      <c r="C1071" s="4">
        <v>2</v>
      </c>
      <c r="D1071" s="5">
        <v>3</v>
      </c>
    </row>
    <row r="1072" spans="1:5" x14ac:dyDescent="0.25">
      <c r="A1072">
        <v>1071</v>
      </c>
      <c r="C1072" s="4">
        <v>2</v>
      </c>
      <c r="D1072" s="5">
        <v>3</v>
      </c>
    </row>
    <row r="1073" spans="1:6" x14ac:dyDescent="0.25">
      <c r="A1073">
        <v>1072</v>
      </c>
      <c r="C1073" s="4">
        <v>2</v>
      </c>
      <c r="D1073" s="5">
        <v>3</v>
      </c>
    </row>
    <row r="1074" spans="1:6" x14ac:dyDescent="0.25">
      <c r="A1074">
        <v>1073</v>
      </c>
      <c r="C1074" s="4">
        <v>2</v>
      </c>
      <c r="D1074" s="5">
        <v>3</v>
      </c>
    </row>
    <row r="1075" spans="1:6" x14ac:dyDescent="0.25">
      <c r="A1075">
        <v>1074</v>
      </c>
      <c r="C1075" s="4">
        <v>2</v>
      </c>
      <c r="D1075" s="5">
        <v>3</v>
      </c>
    </row>
    <row r="1076" spans="1:6" x14ac:dyDescent="0.25">
      <c r="A1076">
        <v>1075</v>
      </c>
      <c r="C1076" s="4">
        <v>2</v>
      </c>
      <c r="D1076" s="5">
        <v>3</v>
      </c>
    </row>
    <row r="1077" spans="1:6" x14ac:dyDescent="0.25">
      <c r="A1077">
        <v>1076</v>
      </c>
      <c r="C1077" s="4">
        <v>2</v>
      </c>
      <c r="D1077" s="5">
        <v>3</v>
      </c>
    </row>
    <row r="1078" spans="1:6" x14ac:dyDescent="0.25">
      <c r="A1078">
        <v>1077</v>
      </c>
      <c r="D1078" s="5">
        <v>3</v>
      </c>
    </row>
    <row r="1079" spans="1:6" x14ac:dyDescent="0.25">
      <c r="A1079">
        <v>1078</v>
      </c>
      <c r="D1079" s="5">
        <v>3</v>
      </c>
      <c r="E1079" s="3">
        <v>4</v>
      </c>
      <c r="F1079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3D934-52F4-4EEC-93B9-B1B4B70A73B0}">
  <dimension ref="A1:EA51"/>
  <sheetViews>
    <sheetView tabSelected="1" topLeftCell="V1" workbookViewId="0">
      <selection activeCell="EC1" sqref="EC1:EE3"/>
    </sheetView>
  </sheetViews>
  <sheetFormatPr defaultRowHeight="15" x14ac:dyDescent="0.25"/>
  <cols>
    <col min="1" max="1" width="11" bestFit="1" customWidth="1"/>
    <col min="2" max="2" width="10" bestFit="1" customWidth="1"/>
    <col min="3" max="3" width="11" bestFit="1" customWidth="1"/>
    <col min="4" max="4" width="10" bestFit="1" customWidth="1"/>
    <col min="5" max="5" width="11" bestFit="1" customWidth="1"/>
    <col min="6" max="6" width="10" bestFit="1" customWidth="1"/>
    <col min="7" max="7" width="11" bestFit="1" customWidth="1"/>
    <col min="8" max="8" width="10" bestFit="1" customWidth="1"/>
    <col min="9" max="9" width="6.85546875" bestFit="1" customWidth="1"/>
    <col min="11" max="11" width="16" bestFit="1" customWidth="1"/>
    <col min="12" max="12" width="15.7109375" bestFit="1" customWidth="1"/>
    <col min="13" max="13" width="16.140625" bestFit="1" customWidth="1"/>
    <col min="14" max="14" width="15.85546875" bestFit="1" customWidth="1"/>
    <col min="16" max="16" width="16.7109375" bestFit="1" customWidth="1"/>
    <col min="17" max="17" width="16.42578125" bestFit="1" customWidth="1"/>
    <col min="18" max="18" width="16.85546875" bestFit="1" customWidth="1"/>
    <col min="19" max="19" width="16.5703125" bestFit="1" customWidth="1"/>
    <col min="21" max="21" width="15.85546875" bestFit="1" customWidth="1"/>
    <col min="22" max="22" width="15.5703125" bestFit="1" customWidth="1"/>
    <col min="23" max="23" width="16" bestFit="1" customWidth="1"/>
    <col min="24" max="24" width="15.7109375" bestFit="1" customWidth="1"/>
    <col min="26" max="26" width="15.85546875" bestFit="1" customWidth="1"/>
    <col min="27" max="27" width="15.5703125" bestFit="1" customWidth="1"/>
    <col min="28" max="28" width="16" bestFit="1" customWidth="1"/>
    <col min="29" max="29" width="15.7109375" bestFit="1" customWidth="1"/>
    <col min="31" max="31" width="19.85546875" bestFit="1" customWidth="1"/>
    <col min="32" max="32" width="19.5703125" bestFit="1" customWidth="1"/>
    <col min="33" max="33" width="20" bestFit="1" customWidth="1"/>
    <col min="34" max="34" width="19.7109375" bestFit="1" customWidth="1"/>
    <col min="36" max="36" width="20" bestFit="1" customWidth="1"/>
    <col min="37" max="37" width="19.7109375" bestFit="1" customWidth="1"/>
    <col min="38" max="38" width="20.140625" bestFit="1" customWidth="1"/>
    <col min="39" max="39" width="19.85546875" bestFit="1" customWidth="1"/>
    <col min="41" max="41" width="21.7109375" bestFit="1" customWidth="1"/>
    <col min="42" max="42" width="21.42578125" bestFit="1" customWidth="1"/>
    <col min="43" max="43" width="21.85546875" bestFit="1" customWidth="1"/>
    <col min="44" max="44" width="21.5703125" bestFit="1" customWidth="1"/>
    <col min="46" max="46" width="19.140625" bestFit="1" customWidth="1"/>
    <col min="48" max="51" width="12" bestFit="1" customWidth="1"/>
    <col min="53" max="56" width="12" bestFit="1" customWidth="1"/>
    <col min="58" max="58" width="18.7109375" bestFit="1" customWidth="1"/>
    <col min="59" max="59" width="18.140625" bestFit="1" customWidth="1"/>
    <col min="61" max="61" width="18" bestFit="1" customWidth="1"/>
    <col min="62" max="62" width="17.42578125" bestFit="1" customWidth="1"/>
    <col min="64" max="64" width="16.42578125" bestFit="1" customWidth="1"/>
    <col min="65" max="65" width="15" bestFit="1" customWidth="1"/>
    <col min="67" max="68" width="17.85546875" bestFit="1" customWidth="1"/>
    <col min="70" max="70" width="17.5703125" bestFit="1" customWidth="1"/>
    <col min="71" max="71" width="17.28515625" bestFit="1" customWidth="1"/>
    <col min="73" max="73" width="6.28515625" bestFit="1" customWidth="1"/>
    <col min="74" max="74" width="15.28515625" bestFit="1" customWidth="1"/>
    <col min="75" max="75" width="15.7109375" bestFit="1" customWidth="1"/>
    <col min="76" max="76" width="15.42578125" bestFit="1" customWidth="1"/>
    <col min="77" max="77" width="6" bestFit="1" customWidth="1"/>
    <col min="78" max="78" width="15.28515625" bestFit="1" customWidth="1"/>
    <col min="79" max="79" width="15.42578125" bestFit="1" customWidth="1"/>
    <col min="80" max="80" width="15.140625" bestFit="1" customWidth="1"/>
    <col min="81" max="81" width="6.42578125" bestFit="1" customWidth="1"/>
    <col min="82" max="82" width="15.7109375" bestFit="1" customWidth="1"/>
    <col min="83" max="83" width="15.42578125" bestFit="1" customWidth="1"/>
    <col min="84" max="84" width="15.5703125" bestFit="1" customWidth="1"/>
    <col min="85" max="85" width="6.140625" bestFit="1" customWidth="1"/>
    <col min="86" max="86" width="15.42578125" bestFit="1" customWidth="1"/>
    <col min="87" max="87" width="15.140625" bestFit="1" customWidth="1"/>
    <col min="88" max="88" width="15.5703125" bestFit="1" customWidth="1"/>
    <col min="90" max="90" width="5.5703125" bestFit="1" customWidth="1"/>
    <col min="91" max="91" width="14.5703125" bestFit="1" customWidth="1"/>
    <col min="92" max="92" width="15" bestFit="1" customWidth="1"/>
    <col min="93" max="93" width="14.7109375" bestFit="1" customWidth="1"/>
    <col min="94" max="94" width="5.28515625" bestFit="1" customWidth="1"/>
    <col min="95" max="95" width="14.5703125" bestFit="1" customWidth="1"/>
    <col min="96" max="96" width="14.7109375" bestFit="1" customWidth="1"/>
    <col min="97" max="97" width="14.42578125" bestFit="1" customWidth="1"/>
    <col min="98" max="98" width="5.7109375" bestFit="1" customWidth="1"/>
    <col min="99" max="99" width="15" bestFit="1" customWidth="1"/>
    <col min="100" max="100" width="14.7109375" bestFit="1" customWidth="1"/>
    <col min="101" max="101" width="14.85546875" bestFit="1" customWidth="1"/>
    <col min="102" max="102" width="5.42578125" bestFit="1" customWidth="1"/>
    <col min="103" max="103" width="14.7109375" bestFit="1" customWidth="1"/>
    <col min="104" max="104" width="14.42578125" bestFit="1" customWidth="1"/>
    <col min="105" max="105" width="14.85546875" bestFit="1" customWidth="1"/>
    <col min="107" max="107" width="14.140625" bestFit="1" customWidth="1"/>
    <col min="108" max="108" width="14.5703125" bestFit="1" customWidth="1"/>
    <col min="109" max="109" width="14.28515625" bestFit="1" customWidth="1"/>
    <col min="110" max="110" width="14.140625" bestFit="1" customWidth="1"/>
    <col min="111" max="111" width="14.28515625" bestFit="1" customWidth="1"/>
    <col min="112" max="112" width="14" bestFit="1" customWidth="1"/>
    <col min="113" max="113" width="14.5703125" bestFit="1" customWidth="1"/>
    <col min="114" max="114" width="14.28515625" bestFit="1" customWidth="1"/>
    <col min="115" max="115" width="14.42578125" bestFit="1" customWidth="1"/>
    <col min="116" max="116" width="14.28515625" bestFit="1" customWidth="1"/>
    <col min="117" max="117" width="14" bestFit="1" customWidth="1"/>
    <col min="118" max="118" width="14.42578125" bestFit="1" customWidth="1"/>
    <col min="120" max="120" width="14.85546875" bestFit="1" customWidth="1"/>
    <col min="121" max="121" width="15.28515625" bestFit="1" customWidth="1"/>
    <col min="122" max="122" width="15" bestFit="1" customWidth="1"/>
    <col min="123" max="123" width="14.85546875" bestFit="1" customWidth="1"/>
    <col min="124" max="124" width="15" bestFit="1" customWidth="1"/>
    <col min="125" max="125" width="14.7109375" bestFit="1" customWidth="1"/>
    <col min="126" max="126" width="15.28515625" bestFit="1" customWidth="1"/>
    <col min="127" max="127" width="15" bestFit="1" customWidth="1"/>
    <col min="128" max="128" width="15.140625" bestFit="1" customWidth="1"/>
    <col min="129" max="129" width="15" bestFit="1" customWidth="1"/>
    <col min="130" max="130" width="14.7109375" bestFit="1" customWidth="1"/>
    <col min="131" max="131" width="15.140625" bestFit="1" customWidth="1"/>
  </cols>
  <sheetData>
    <row r="1" spans="1:131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s="1" t="s">
        <v>111</v>
      </c>
      <c r="K1" t="s">
        <v>79</v>
      </c>
      <c r="L1" t="s">
        <v>80</v>
      </c>
      <c r="M1" t="s">
        <v>81</v>
      </c>
      <c r="N1" t="s">
        <v>82</v>
      </c>
      <c r="P1" t="s">
        <v>83</v>
      </c>
      <c r="Q1" t="s">
        <v>84</v>
      </c>
      <c r="R1" t="s">
        <v>85</v>
      </c>
      <c r="S1" t="s">
        <v>86</v>
      </c>
      <c r="U1" t="s">
        <v>87</v>
      </c>
      <c r="V1" t="s">
        <v>88</v>
      </c>
      <c r="W1" t="s">
        <v>89</v>
      </c>
      <c r="X1" t="s">
        <v>90</v>
      </c>
      <c r="Z1" t="s">
        <v>23</v>
      </c>
      <c r="AA1" t="s">
        <v>24</v>
      </c>
      <c r="AB1" t="s">
        <v>25</v>
      </c>
      <c r="AC1" t="s">
        <v>26</v>
      </c>
      <c r="AE1" t="s">
        <v>124</v>
      </c>
      <c r="AF1" t="s">
        <v>125</v>
      </c>
      <c r="AG1" t="s">
        <v>126</v>
      </c>
      <c r="AH1" t="s">
        <v>127</v>
      </c>
      <c r="AJ1" t="s">
        <v>132</v>
      </c>
      <c r="AK1" t="s">
        <v>133</v>
      </c>
      <c r="AL1" t="s">
        <v>134</v>
      </c>
      <c r="AM1" t="s">
        <v>135</v>
      </c>
      <c r="AO1" t="s">
        <v>291</v>
      </c>
      <c r="AP1" t="s">
        <v>292</v>
      </c>
      <c r="AQ1" t="s">
        <v>293</v>
      </c>
      <c r="AR1" t="s">
        <v>294</v>
      </c>
      <c r="AT1" t="s">
        <v>295</v>
      </c>
      <c r="AV1" t="s">
        <v>91</v>
      </c>
      <c r="AW1" t="s">
        <v>92</v>
      </c>
      <c r="AX1" t="s">
        <v>93</v>
      </c>
      <c r="AY1" t="s">
        <v>94</v>
      </c>
      <c r="BA1" t="s">
        <v>95</v>
      </c>
      <c r="BB1" t="s">
        <v>96</v>
      </c>
      <c r="BC1" t="s">
        <v>97</v>
      </c>
      <c r="BD1" t="s">
        <v>98</v>
      </c>
      <c r="BF1" t="s">
        <v>27</v>
      </c>
      <c r="BG1" t="s">
        <v>28</v>
      </c>
      <c r="BI1" t="s">
        <v>34</v>
      </c>
      <c r="BJ1" t="s">
        <v>35</v>
      </c>
      <c r="BL1" t="s">
        <v>37</v>
      </c>
      <c r="BM1" t="s">
        <v>38</v>
      </c>
      <c r="BO1" t="s">
        <v>42</v>
      </c>
      <c r="BP1" t="s">
        <v>43</v>
      </c>
      <c r="BR1" t="s">
        <v>313</v>
      </c>
      <c r="BS1" t="s">
        <v>314</v>
      </c>
      <c r="BU1" t="s">
        <v>47</v>
      </c>
      <c r="BV1" t="s">
        <v>48</v>
      </c>
      <c r="BW1" t="s">
        <v>49</v>
      </c>
      <c r="BX1" t="s">
        <v>50</v>
      </c>
      <c r="BY1" t="s">
        <v>51</v>
      </c>
      <c r="BZ1" t="s">
        <v>52</v>
      </c>
      <c r="CA1" t="s">
        <v>53</v>
      </c>
      <c r="CB1" t="s">
        <v>54</v>
      </c>
      <c r="CC1" t="s">
        <v>55</v>
      </c>
      <c r="CD1" t="s">
        <v>56</v>
      </c>
      <c r="CE1" t="s">
        <v>57</v>
      </c>
      <c r="CF1" t="s">
        <v>58</v>
      </c>
      <c r="CG1" t="s">
        <v>59</v>
      </c>
      <c r="CH1" t="s">
        <v>60</v>
      </c>
      <c r="CI1" t="s">
        <v>61</v>
      </c>
      <c r="CJ1" t="s">
        <v>62</v>
      </c>
      <c r="CL1" t="s">
        <v>63</v>
      </c>
      <c r="CM1" t="s">
        <v>64</v>
      </c>
      <c r="CN1" t="s">
        <v>65</v>
      </c>
      <c r="CO1" t="s">
        <v>66</v>
      </c>
      <c r="CP1" t="s">
        <v>67</v>
      </c>
      <c r="CQ1" t="s">
        <v>68</v>
      </c>
      <c r="CR1" t="s">
        <v>69</v>
      </c>
      <c r="CS1" t="s">
        <v>70</v>
      </c>
      <c r="CT1" t="s">
        <v>71</v>
      </c>
      <c r="CU1" t="s">
        <v>72</v>
      </c>
      <c r="CV1" t="s">
        <v>73</v>
      </c>
      <c r="CW1" t="s">
        <v>74</v>
      </c>
      <c r="CX1" t="s">
        <v>75</v>
      </c>
      <c r="CY1" t="s">
        <v>76</v>
      </c>
      <c r="CZ1" t="s">
        <v>77</v>
      </c>
      <c r="DA1" t="s">
        <v>78</v>
      </c>
      <c r="DC1" t="s">
        <v>140</v>
      </c>
      <c r="DD1" t="s">
        <v>141</v>
      </c>
      <c r="DE1" t="s">
        <v>142</v>
      </c>
      <c r="DF1" t="s">
        <v>143</v>
      </c>
      <c r="DG1" t="s">
        <v>144</v>
      </c>
      <c r="DH1" t="s">
        <v>145</v>
      </c>
      <c r="DI1" t="s">
        <v>146</v>
      </c>
      <c r="DJ1" t="s">
        <v>147</v>
      </c>
      <c r="DK1" t="s">
        <v>148</v>
      </c>
      <c r="DL1" t="s">
        <v>149</v>
      </c>
      <c r="DM1" t="s">
        <v>150</v>
      </c>
      <c r="DN1" t="s">
        <v>151</v>
      </c>
      <c r="DP1" t="s">
        <v>152</v>
      </c>
      <c r="DQ1" t="s">
        <v>153</v>
      </c>
      <c r="DR1" t="s">
        <v>154</v>
      </c>
      <c r="DS1" t="s">
        <v>155</v>
      </c>
      <c r="DT1" t="s">
        <v>156</v>
      </c>
      <c r="DU1" t="s">
        <v>157</v>
      </c>
      <c r="DV1" t="s">
        <v>158</v>
      </c>
      <c r="DW1" t="s">
        <v>159</v>
      </c>
      <c r="DX1" t="s">
        <v>160</v>
      </c>
      <c r="DY1" t="s">
        <v>161</v>
      </c>
      <c r="DZ1" t="s">
        <v>162</v>
      </c>
      <c r="EA1" t="s">
        <v>163</v>
      </c>
    </row>
    <row r="2" spans="1:131" x14ac:dyDescent="0.25">
      <c r="A2">
        <v>246.26460499999999</v>
      </c>
      <c r="B2">
        <v>4.6446899999999998</v>
      </c>
      <c r="C2">
        <v>236.99706699999999</v>
      </c>
      <c r="D2">
        <v>7.1704970000000001</v>
      </c>
      <c r="E2">
        <v>247.58848</v>
      </c>
      <c r="F2">
        <v>4.6424789999999998</v>
      </c>
      <c r="G2">
        <v>256.71639499999998</v>
      </c>
      <c r="H2">
        <v>7.762149</v>
      </c>
      <c r="K2">
        <f>(15/200)</f>
        <v>7.4999999999999997E-2</v>
      </c>
      <c r="L2">
        <f>(14/200)</f>
        <v>7.0000000000000007E-2</v>
      </c>
      <c r="M2">
        <f>(12/200)</f>
        <v>0.06</v>
      </c>
      <c r="N2">
        <f>(13/200)</f>
        <v>6.5000000000000002E-2</v>
      </c>
      <c r="P2">
        <f>(16/200)</f>
        <v>0.08</v>
      </c>
      <c r="Q2">
        <f>(15/200)</f>
        <v>7.4999999999999997E-2</v>
      </c>
      <c r="R2">
        <f>(16/200)</f>
        <v>0.08</v>
      </c>
      <c r="S2">
        <f>(17/200)</f>
        <v>8.5000000000000006E-2</v>
      </c>
      <c r="U2">
        <f>0.075+0.08</f>
        <v>0.155</v>
      </c>
      <c r="V2">
        <f>0.07+0.075</f>
        <v>0.14500000000000002</v>
      </c>
      <c r="W2">
        <f>0.06+0.08</f>
        <v>0.14000000000000001</v>
      </c>
      <c r="X2">
        <f>0.065+0.085</f>
        <v>0.15000000000000002</v>
      </c>
      <c r="Z2">
        <f>SQRT((ABS($A$3-$A$2)^2+(ABS($B$3-$B$2)^2)))</f>
        <v>19.894068736702007</v>
      </c>
      <c r="AA2">
        <f>SQRT((ABS($C$3-$C$2)^2+(ABS($D$3-$D$2)^2)))</f>
        <v>19.254043885885292</v>
      </c>
      <c r="AB2">
        <f>SQRT((ABS($E$3-$E$2)^2+(ABS($F$3-$F$2)^2)))</f>
        <v>20.482314318662819</v>
      </c>
      <c r="AC2">
        <f>SQRT((ABS($G$3-$G$2)^2+(ABS($H$3-$H$2)^2)))</f>
        <v>18.780708297572676</v>
      </c>
      <c r="AE2">
        <f>(COUNTA(U2:U12)/SUM(U2:U12))</f>
        <v>8.097165991902834</v>
      </c>
      <c r="AF2">
        <f>(COUNTA(V2:V12)/SUM(V2:V12))</f>
        <v>8.230452674897121</v>
      </c>
      <c r="AG2">
        <f>(COUNTA(W2:W12)/SUM(W2:W12))</f>
        <v>8.1632653061224492</v>
      </c>
      <c r="AH2">
        <f>(COUNTA(X2:X12)/SUM(X2:X12))</f>
        <v>8.148148148148147</v>
      </c>
      <c r="AJ2">
        <f>1/0.155</f>
        <v>6.4516129032258069</v>
      </c>
      <c r="AK2">
        <f>1/0.145</f>
        <v>6.8965517241379315</v>
      </c>
      <c r="AL2">
        <f>1/0.14</f>
        <v>7.1428571428571423</v>
      </c>
      <c r="AM2">
        <f>1/0.15</f>
        <v>6.666666666666667</v>
      </c>
      <c r="AO2">
        <f>$Z2/$U2</f>
        <v>128.3488305593678</v>
      </c>
      <c r="AP2">
        <f>$AA2/$V2</f>
        <v>132.78650955782959</v>
      </c>
      <c r="AQ2">
        <f>$AB2/$W2</f>
        <v>146.30224513330583</v>
      </c>
      <c r="AR2">
        <f>$AC2/$X2</f>
        <v>125.20472198381782</v>
      </c>
      <c r="AT2">
        <f>AT4/AT6</f>
        <v>178.94811794297647</v>
      </c>
      <c r="AV2">
        <f>((0.075/0.155)*100)</f>
        <v>48.387096774193544</v>
      </c>
      <c r="AW2">
        <f>((0.07/0.145)*100)</f>
        <v>48.275862068965523</v>
      </c>
      <c r="AX2">
        <f>((0.06/0.14)*100)</f>
        <v>42.857142857142847</v>
      </c>
      <c r="AY2">
        <f>((0.065/0.15)*100)</f>
        <v>43.333333333333336</v>
      </c>
      <c r="BA2">
        <f>((0.08/0.155)*100)</f>
        <v>51.612903225806448</v>
      </c>
      <c r="BB2">
        <f>((0.075/0.145)*100)</f>
        <v>51.724137931034484</v>
      </c>
      <c r="BC2">
        <f>((0.08/0.14)*100)</f>
        <v>57.142857142857139</v>
      </c>
      <c r="BD2">
        <f>((0.085/0.15)*100)</f>
        <v>56.666666666666679</v>
      </c>
      <c r="BF2">
        <f>ABS($B$2-$D$2)</f>
        <v>2.5258070000000004</v>
      </c>
      <c r="BG2">
        <f>ABS($F$2-$H$2)</f>
        <v>3.1196700000000002</v>
      </c>
      <c r="BL2">
        <f>SQRT((ABS($A$2-$E$2)^2+(ABS($B$2-$F$2)^2)))</f>
        <v>1.3238768462912403</v>
      </c>
      <c r="BM2">
        <f>SQRT((ABS($C$2-$G$3)^2+(ABS($D$2-$H$3)^2)))</f>
        <v>1.1727778246147134</v>
      </c>
      <c r="BO2">
        <f>SQRT((ABS($A$2-$G$2)^2+(ABS($B$2-$H$2)^2)))</f>
        <v>10.906808186668581</v>
      </c>
      <c r="BP2">
        <f>SQRT((ABS($C$2-$E$2)^2+(ABS($D$2-$F$2)^2)))</f>
        <v>10.888934949979882</v>
      </c>
      <c r="BR2">
        <f>DEGREES(ACOS((10.1787821692421^2+20.4823143186628^2-11.2258285238903^2)/(2*10.1787821692421*20.4823143186628)))</f>
        <v>17.753121619084464</v>
      </c>
      <c r="BS2">
        <f>DEGREES(ACOS((11.2258285238903^2+21.3065885854265^2-10.9526905259705^2)/(2*11.2258285238903*21.3065885854265)))</f>
        <v>15.916589514672461</v>
      </c>
      <c r="BU2">
        <v>15</v>
      </c>
      <c r="BV2">
        <v>1</v>
      </c>
      <c r="BW2">
        <v>1</v>
      </c>
      <c r="BX2">
        <v>13</v>
      </c>
      <c r="BY2">
        <v>14</v>
      </c>
      <c r="BZ2">
        <v>1</v>
      </c>
      <c r="CA2">
        <v>11</v>
      </c>
      <c r="CB2">
        <v>2</v>
      </c>
      <c r="CC2">
        <v>12</v>
      </c>
      <c r="CD2">
        <v>1</v>
      </c>
      <c r="CE2">
        <v>11</v>
      </c>
      <c r="CF2">
        <v>2</v>
      </c>
      <c r="CG2">
        <v>13</v>
      </c>
      <c r="CH2">
        <v>13</v>
      </c>
      <c r="CI2">
        <v>1</v>
      </c>
      <c r="CJ2">
        <v>0</v>
      </c>
      <c r="CL2">
        <v>16</v>
      </c>
      <c r="CM2">
        <v>1</v>
      </c>
      <c r="CN2">
        <v>0</v>
      </c>
      <c r="CO2">
        <v>15</v>
      </c>
      <c r="CP2">
        <v>15</v>
      </c>
      <c r="CQ2">
        <v>1</v>
      </c>
      <c r="CR2">
        <v>13</v>
      </c>
      <c r="CS2">
        <v>3</v>
      </c>
      <c r="CT2">
        <v>16</v>
      </c>
      <c r="CU2">
        <v>2</v>
      </c>
      <c r="CV2">
        <v>13</v>
      </c>
      <c r="CW2">
        <v>3</v>
      </c>
      <c r="CX2">
        <v>17</v>
      </c>
      <c r="CY2">
        <v>15</v>
      </c>
      <c r="CZ2">
        <v>3</v>
      </c>
      <c r="DA2">
        <v>1</v>
      </c>
      <c r="DC2">
        <f>((1/15)*100)</f>
        <v>6.666666666666667</v>
      </c>
      <c r="DD2">
        <f>((1/15)*100)</f>
        <v>6.666666666666667</v>
      </c>
      <c r="DE2">
        <f>((13/15)*100)</f>
        <v>86.666666666666671</v>
      </c>
      <c r="DF2">
        <f>((1/14)*100)</f>
        <v>7.1428571428571423</v>
      </c>
      <c r="DG2">
        <f>((11/14)*100)</f>
        <v>78.571428571428569</v>
      </c>
      <c r="DH2">
        <f>((2/14)*100)</f>
        <v>14.285714285714285</v>
      </c>
      <c r="DI2">
        <f>((1/12)*100)</f>
        <v>8.3333333333333321</v>
      </c>
      <c r="DJ2">
        <f>((11/12)*100)</f>
        <v>91.666666666666657</v>
      </c>
      <c r="DK2">
        <f>((2/12)*100)</f>
        <v>16.666666666666664</v>
      </c>
      <c r="DL2">
        <f>((13/13)*100)</f>
        <v>100</v>
      </c>
      <c r="DM2">
        <f>((1/13)*100)</f>
        <v>7.6923076923076925</v>
      </c>
      <c r="DN2">
        <f>((0/13)*100)</f>
        <v>0</v>
      </c>
      <c r="DP2">
        <f>((1/16)*100)</f>
        <v>6.25</v>
      </c>
      <c r="DQ2">
        <f>((0/16)*100)</f>
        <v>0</v>
      </c>
      <c r="DR2">
        <f>((15/16)*100)</f>
        <v>93.75</v>
      </c>
      <c r="DS2">
        <f>((1/15)*100)</f>
        <v>6.666666666666667</v>
      </c>
      <c r="DT2">
        <f>((13/15)*100)</f>
        <v>86.666666666666671</v>
      </c>
      <c r="DU2">
        <f>((3/15)*100)</f>
        <v>20</v>
      </c>
      <c r="DV2">
        <f>((2/16)*100)</f>
        <v>12.5</v>
      </c>
      <c r="DW2">
        <f>((13/16)*100)</f>
        <v>81.25</v>
      </c>
      <c r="DX2">
        <f>((3/16)*100)</f>
        <v>18.75</v>
      </c>
      <c r="DY2">
        <f>((15/17)*100)</f>
        <v>88.235294117647058</v>
      </c>
      <c r="DZ2">
        <f>((3/17)*100)</f>
        <v>17.647058823529413</v>
      </c>
      <c r="EA2">
        <f>((1/17)*100)</f>
        <v>5.8823529411764701</v>
      </c>
    </row>
    <row r="3" spans="1:131" x14ac:dyDescent="0.25">
      <c r="A3">
        <v>226.41202100000001</v>
      </c>
      <c r="B3">
        <v>5.9287770000000002</v>
      </c>
      <c r="C3">
        <v>217.74471299999999</v>
      </c>
      <c r="D3">
        <v>7.4255880000000003</v>
      </c>
      <c r="E3">
        <v>227.10793200000001</v>
      </c>
      <c r="F3">
        <v>4.9114649999999997</v>
      </c>
      <c r="G3">
        <v>237.936015</v>
      </c>
      <c r="H3">
        <v>7.8731949999999999</v>
      </c>
      <c r="K3">
        <f>(13/200)</f>
        <v>6.5000000000000002E-2</v>
      </c>
      <c r="L3">
        <f>(14/200)</f>
        <v>7.0000000000000007E-2</v>
      </c>
      <c r="M3">
        <f>(13/200)</f>
        <v>6.5000000000000002E-2</v>
      </c>
      <c r="N3">
        <f>(15/200)</f>
        <v>7.4999999999999997E-2</v>
      </c>
      <c r="P3">
        <f>(13/200)</f>
        <v>6.5000000000000002E-2</v>
      </c>
      <c r="Q3">
        <f>(11/200)</f>
        <v>5.5E-2</v>
      </c>
      <c r="R3">
        <f>(11/200)</f>
        <v>5.5E-2</v>
      </c>
      <c r="S3">
        <f>(12/200)</f>
        <v>0.06</v>
      </c>
      <c r="U3">
        <f>0.065+0.065</f>
        <v>0.13</v>
      </c>
      <c r="V3">
        <f>0.07+0.055</f>
        <v>0.125</v>
      </c>
      <c r="W3">
        <f>0.065+0.055</f>
        <v>0.12</v>
      </c>
      <c r="X3">
        <f>0.075+0.06</f>
        <v>0.13500000000000001</v>
      </c>
      <c r="Z3">
        <f>SQRT((ABS($A$4-$A$3)^2+(ABS($B$4-$B$3)^2)))</f>
        <v>19.501805670691368</v>
      </c>
      <c r="AA3">
        <f>SQRT((ABS($C$4-$C$3)^2+(ABS($D$4-$D$3)^2)))</f>
        <v>22.675398747222243</v>
      </c>
      <c r="AB3">
        <f>SQRT((ABS($E$4-$E$3)^2+(ABS($F$4-$F$3)^2)))</f>
        <v>20.8767123552411</v>
      </c>
      <c r="AC3">
        <f>SQRT((ABS($G$4-$G$3)^2+(ABS($H$4-$H$3)^2)))</f>
        <v>21.306588585426468</v>
      </c>
      <c r="AJ3">
        <f>1/0.13</f>
        <v>7.6923076923076916</v>
      </c>
      <c r="AK3">
        <f>1/0.125</f>
        <v>8</v>
      </c>
      <c r="AL3">
        <f>1/0.12</f>
        <v>8.3333333333333339</v>
      </c>
      <c r="AM3">
        <f>1/0.135</f>
        <v>7.4074074074074066</v>
      </c>
      <c r="AO3">
        <f>$Z3/$U3</f>
        <v>150.01388977454897</v>
      </c>
      <c r="AP3">
        <f>$AA3/$V3</f>
        <v>181.40318997777794</v>
      </c>
      <c r="AQ3">
        <f>$AB3/$W3</f>
        <v>173.9726029603425</v>
      </c>
      <c r="AR3">
        <f>$AC3/$X3</f>
        <v>157.82658211427011</v>
      </c>
      <c r="AT3" t="s">
        <v>296</v>
      </c>
      <c r="AV3">
        <f>((0.065/0.13)*100)</f>
        <v>50</v>
      </c>
      <c r="AW3">
        <f>((0.07/0.125)*100)</f>
        <v>56.000000000000007</v>
      </c>
      <c r="AX3">
        <f>((0.065/0.12)*100)</f>
        <v>54.166666666666671</v>
      </c>
      <c r="AY3">
        <f>((0.075/0.135)*100)</f>
        <v>55.55555555555555</v>
      </c>
      <c r="BA3">
        <f>((0.065/0.13)*100)</f>
        <v>50</v>
      </c>
      <c r="BB3">
        <f>((0.055/0.125)*100)</f>
        <v>44</v>
      </c>
      <c r="BC3">
        <f>((0.055/0.12)*100)</f>
        <v>45.833333333333336</v>
      </c>
      <c r="BD3">
        <f>((0.06/0.135)*100)</f>
        <v>44.444444444444443</v>
      </c>
      <c r="BF3">
        <f>ABS($B$3-$D$3)</f>
        <v>1.4968110000000001</v>
      </c>
      <c r="BG3">
        <f>ABS($F$3-$H$3)</f>
        <v>2.9617300000000002</v>
      </c>
      <c r="BL3">
        <f>SQRT((ABS($A$3-$E$3)^2+(ABS($B$3-$F$3)^2)))</f>
        <v>1.2325647347157853</v>
      </c>
      <c r="BM3">
        <f>SQRT((ABS($C$3-$G$4)^2+(ABS($D$3-$H$4)^2)))</f>
        <v>1.3040371081702227</v>
      </c>
      <c r="BO3">
        <f>SQRT((ABS($A$3-$G$3)^2+(ABS($B$3-$H$3)^2)))</f>
        <v>11.686881494682819</v>
      </c>
      <c r="BP3">
        <f>SQRT((ABS($C$3-$E$3)^2+(ABS($D$3-$F$3)^2)))</f>
        <v>9.6948792927550311</v>
      </c>
      <c r="BR3">
        <f>DEGREES(ACOS((10.9526905259705^2+20.8767123552411^2-10.6250480698004^2)/(2*10.9526905259705*20.8767123552411)))</f>
        <v>14.419196646028485</v>
      </c>
      <c r="BS3">
        <f>DEGREES(ACOS((10.6250480698004^2+23.7333901287197^2-13.7649116283202^2)/(2*10.6250480698004*23.7333901287197)))</f>
        <v>15.200299234454317</v>
      </c>
      <c r="BU3">
        <v>13</v>
      </c>
      <c r="BV3">
        <v>2</v>
      </c>
      <c r="BW3">
        <v>2</v>
      </c>
      <c r="BX3">
        <v>13</v>
      </c>
      <c r="BY3">
        <v>14</v>
      </c>
      <c r="BZ3">
        <v>5</v>
      </c>
      <c r="CA3">
        <v>13</v>
      </c>
      <c r="CB3">
        <v>3</v>
      </c>
      <c r="CC3">
        <v>13</v>
      </c>
      <c r="CD3">
        <v>4</v>
      </c>
      <c r="CE3">
        <v>13</v>
      </c>
      <c r="CF3">
        <v>2</v>
      </c>
      <c r="CG3">
        <v>15</v>
      </c>
      <c r="CH3">
        <v>13</v>
      </c>
      <c r="CI3">
        <v>4</v>
      </c>
      <c r="CJ3">
        <v>4</v>
      </c>
      <c r="CL3">
        <v>13</v>
      </c>
      <c r="CM3">
        <v>0</v>
      </c>
      <c r="CN3">
        <v>2</v>
      </c>
      <c r="CO3">
        <v>12</v>
      </c>
      <c r="CP3">
        <v>11</v>
      </c>
      <c r="CQ3">
        <v>0</v>
      </c>
      <c r="CR3">
        <v>10</v>
      </c>
      <c r="CS3">
        <v>0</v>
      </c>
      <c r="CT3">
        <v>11</v>
      </c>
      <c r="CU3">
        <v>0</v>
      </c>
      <c r="CV3">
        <v>10</v>
      </c>
      <c r="CW3">
        <v>0</v>
      </c>
      <c r="CX3">
        <v>12</v>
      </c>
      <c r="CY3">
        <v>12</v>
      </c>
      <c r="CZ3">
        <v>0</v>
      </c>
      <c r="DA3">
        <v>2</v>
      </c>
      <c r="DC3">
        <f>((2/13)*100)</f>
        <v>15.384615384615385</v>
      </c>
      <c r="DD3">
        <f>((2/13)*100)</f>
        <v>15.384615384615385</v>
      </c>
      <c r="DE3">
        <f>((13/13)*100)</f>
        <v>100</v>
      </c>
      <c r="DF3">
        <f>((5/14)*100)</f>
        <v>35.714285714285715</v>
      </c>
      <c r="DG3">
        <f>((13/14)*100)</f>
        <v>92.857142857142861</v>
      </c>
      <c r="DH3">
        <f>((3/14)*100)</f>
        <v>21.428571428571427</v>
      </c>
      <c r="DI3">
        <f>((4/13)*100)</f>
        <v>30.76923076923077</v>
      </c>
      <c r="DJ3">
        <f>((13/13)*100)</f>
        <v>100</v>
      </c>
      <c r="DK3">
        <f>((2/13)*100)</f>
        <v>15.384615384615385</v>
      </c>
      <c r="DL3">
        <f>((13/15)*100)</f>
        <v>86.666666666666671</v>
      </c>
      <c r="DM3">
        <f>((4/15)*100)</f>
        <v>26.666666666666668</v>
      </c>
      <c r="DN3">
        <f>((4/15)*100)</f>
        <v>26.666666666666668</v>
      </c>
      <c r="DP3">
        <f>((0/13)*100)</f>
        <v>0</v>
      </c>
      <c r="DQ3">
        <f>((2/13)*100)</f>
        <v>15.384615384615385</v>
      </c>
      <c r="DR3">
        <f>((12/13)*100)</f>
        <v>92.307692307692307</v>
      </c>
      <c r="DS3">
        <f>((0/11)*100)</f>
        <v>0</v>
      </c>
      <c r="DT3">
        <f>((10/11)*100)</f>
        <v>90.909090909090907</v>
      </c>
      <c r="DU3">
        <f>((0/11)*100)</f>
        <v>0</v>
      </c>
      <c r="DV3">
        <f>((0/11)*100)</f>
        <v>0</v>
      </c>
      <c r="DW3">
        <f>((10/11)*100)</f>
        <v>90.909090909090907</v>
      </c>
      <c r="DX3">
        <f>((0/11)*100)</f>
        <v>0</v>
      </c>
      <c r="DY3">
        <f>((12/12)*100)</f>
        <v>100</v>
      </c>
      <c r="DZ3">
        <f>((0/12)*100)</f>
        <v>0</v>
      </c>
      <c r="EA3">
        <f>((2/12)*100)</f>
        <v>16.666666666666664</v>
      </c>
    </row>
    <row r="4" spans="1:131" x14ac:dyDescent="0.25">
      <c r="A4">
        <v>206.91601800000001</v>
      </c>
      <c r="B4">
        <v>6.4044780000000001</v>
      </c>
      <c r="C4">
        <v>195.09381300000001</v>
      </c>
      <c r="D4">
        <v>8.4793610000000008</v>
      </c>
      <c r="E4">
        <v>206.25147800000002</v>
      </c>
      <c r="F4">
        <v>5.830946</v>
      </c>
      <c r="G4">
        <v>216.63067000000001</v>
      </c>
      <c r="H4">
        <v>8.1033939999999998</v>
      </c>
      <c r="K4">
        <f>(15/200)</f>
        <v>7.4999999999999997E-2</v>
      </c>
      <c r="L4">
        <f>(12/200)</f>
        <v>0.06</v>
      </c>
      <c r="M4">
        <f>(15/200)</f>
        <v>7.4999999999999997E-2</v>
      </c>
      <c r="N4">
        <f>(12/200)</f>
        <v>0.06</v>
      </c>
      <c r="P4">
        <f>(9/200)</f>
        <v>4.4999999999999998E-2</v>
      </c>
      <c r="Q4">
        <f>(10/200)</f>
        <v>0.05</v>
      </c>
      <c r="R4">
        <f>(10/200)</f>
        <v>0.05</v>
      </c>
      <c r="S4">
        <f>(11/200)</f>
        <v>5.5E-2</v>
      </c>
      <c r="U4">
        <f>0.075+0.045</f>
        <v>0.12</v>
      </c>
      <c r="V4">
        <f>0.06+0.05</f>
        <v>0.11</v>
      </c>
      <c r="W4">
        <f>0.075+0.05</f>
        <v>0.125</v>
      </c>
      <c r="X4">
        <f>0.06+0.055</f>
        <v>0.11499999999999999</v>
      </c>
      <c r="Z4">
        <f>SQRT((ABS($A$5-$A$4)^2+(ABS($B$5-$B$4)^2)))</f>
        <v>24.948556874677259</v>
      </c>
      <c r="AA4">
        <f>SQRT((ABS($C$5-$C$4)^2+(ABS($D$5-$D$4)^2)))</f>
        <v>24.315448702064224</v>
      </c>
      <c r="AB4">
        <f>SQRT((ABS($E$5-$E$4)^2+(ABS($F$5-$F$4)^2)))</f>
        <v>26.424292687631315</v>
      </c>
      <c r="AC4">
        <f>SQRT((ABS($G$5-$G$4)^2+(ABS($H$5-$H$4)^2)))</f>
        <v>23.733390128719716</v>
      </c>
      <c r="AJ4">
        <f>1/0.12</f>
        <v>8.3333333333333339</v>
      </c>
      <c r="AK4">
        <f>1/0.11</f>
        <v>9.0909090909090917</v>
      </c>
      <c r="AL4">
        <f>1/0.125</f>
        <v>8</v>
      </c>
      <c r="AM4">
        <f>1/0.115</f>
        <v>8.695652173913043</v>
      </c>
      <c r="AO4">
        <f>$Z4/$U4</f>
        <v>207.9046406223105</v>
      </c>
      <c r="AP4">
        <f>$AA4/$V4</f>
        <v>221.0495336551293</v>
      </c>
      <c r="AQ4">
        <f>$AB4/$W4</f>
        <v>211.39434150105052</v>
      </c>
      <c r="AR4">
        <f>$AC4/$X4</f>
        <v>206.37730546712797</v>
      </c>
      <c r="AT4">
        <f>SUM(Z:AC)</f>
        <v>3451.9091951200153</v>
      </c>
      <c r="AV4">
        <f>((0.075/0.12)*100)</f>
        <v>62.5</v>
      </c>
      <c r="AW4">
        <f>((0.06/0.11)*100)</f>
        <v>54.54545454545454</v>
      </c>
      <c r="AX4">
        <f>((0.075/0.125)*100)</f>
        <v>60</v>
      </c>
      <c r="AY4">
        <f>((0.06/0.115)*100)</f>
        <v>52.173913043478258</v>
      </c>
      <c r="BA4">
        <f>((0.045/0.12)*100)</f>
        <v>37.5</v>
      </c>
      <c r="BB4">
        <f>((0.05/0.11)*100)</f>
        <v>45.45454545454546</v>
      </c>
      <c r="BC4">
        <f>((0.05/0.125)*100)</f>
        <v>40</v>
      </c>
      <c r="BD4">
        <f>((0.055/0.115)*100)</f>
        <v>47.826086956521735</v>
      </c>
      <c r="BF4">
        <f>ABS($B$4-$D$4)</f>
        <v>2.0748830000000007</v>
      </c>
      <c r="BG4">
        <f>ABS($F$4-$H$4)</f>
        <v>2.2724479999999998</v>
      </c>
      <c r="BL4">
        <f>SQRT((ABS($A$4-$E$4)^2+(ABS($B$4-$F$4)^2)))</f>
        <v>0.87781112240845094</v>
      </c>
      <c r="BM4">
        <f>SQRT((ABS($C$4-$G$5)^2+(ABS($D$4-$H$5)^2)))</f>
        <v>2.3116251642072201</v>
      </c>
      <c r="BO4">
        <f>SQRT((ABS($A$4-$G$4)^2+(ABS($B$4-$H$4)^2)))</f>
        <v>9.8620879663568211</v>
      </c>
      <c r="BP4">
        <f>SQRT((ABS($C$4-$E$4)^2+(ABS($D$4-$F$4)^2)))</f>
        <v>11.467675887661379</v>
      </c>
      <c r="BR4">
        <f>DEGREES(ACOS((13.7649116283202^2+26.4242926876313^2-13.4565491580466^2)/(2*13.7649116283202*26.4242926876313)))</f>
        <v>13.740519662003413</v>
      </c>
      <c r="BS4">
        <f>DEGREES(ACOS((13.4565491580466^2+23.5957877848166^2-11.0065958446843^2)/(2*13.4565491580466*23.5957877848166)))</f>
        <v>13.803868086109238</v>
      </c>
      <c r="BU4">
        <v>15</v>
      </c>
      <c r="BV4">
        <v>5</v>
      </c>
      <c r="BW4">
        <v>5</v>
      </c>
      <c r="BX4">
        <v>12</v>
      </c>
      <c r="BY4">
        <v>12</v>
      </c>
      <c r="BZ4">
        <v>4</v>
      </c>
      <c r="CA4">
        <v>12</v>
      </c>
      <c r="CB4">
        <v>2</v>
      </c>
      <c r="CC4">
        <v>15</v>
      </c>
      <c r="CD4">
        <v>7</v>
      </c>
      <c r="CE4">
        <v>12</v>
      </c>
      <c r="CF4">
        <v>5</v>
      </c>
      <c r="CG4">
        <v>12</v>
      </c>
      <c r="CH4">
        <v>12</v>
      </c>
      <c r="CI4">
        <v>2</v>
      </c>
      <c r="CJ4">
        <v>2</v>
      </c>
      <c r="CL4">
        <v>9</v>
      </c>
      <c r="CM4">
        <v>0</v>
      </c>
      <c r="CN4">
        <v>0</v>
      </c>
      <c r="CO4">
        <v>8</v>
      </c>
      <c r="CP4">
        <v>10</v>
      </c>
      <c r="CQ4">
        <v>0</v>
      </c>
      <c r="CR4">
        <v>10</v>
      </c>
      <c r="CS4">
        <v>0</v>
      </c>
      <c r="CT4">
        <v>10</v>
      </c>
      <c r="CU4">
        <v>0</v>
      </c>
      <c r="CV4">
        <v>10</v>
      </c>
      <c r="CW4">
        <v>0</v>
      </c>
      <c r="CX4">
        <v>11</v>
      </c>
      <c r="CY4">
        <v>8</v>
      </c>
      <c r="CZ4">
        <v>0</v>
      </c>
      <c r="DA4">
        <v>0</v>
      </c>
      <c r="DC4">
        <f>((5/15)*100)</f>
        <v>33.333333333333329</v>
      </c>
      <c r="DD4">
        <f>((5/15)*100)</f>
        <v>33.333333333333329</v>
      </c>
      <c r="DE4">
        <f>((12/15)*100)</f>
        <v>80</v>
      </c>
      <c r="DF4">
        <f>((4/12)*100)</f>
        <v>33.333333333333329</v>
      </c>
      <c r="DG4">
        <f>((12/12)*100)</f>
        <v>100</v>
      </c>
      <c r="DH4">
        <f>((2/12)*100)</f>
        <v>16.666666666666664</v>
      </c>
      <c r="DI4">
        <f>((7/15)*100)</f>
        <v>46.666666666666664</v>
      </c>
      <c r="DJ4">
        <f>((12/15)*100)</f>
        <v>80</v>
      </c>
      <c r="DK4">
        <f>((5/15)*100)</f>
        <v>33.333333333333329</v>
      </c>
      <c r="DL4">
        <f>((12/12)*100)</f>
        <v>100</v>
      </c>
      <c r="DM4">
        <f>((2/12)*100)</f>
        <v>16.666666666666664</v>
      </c>
      <c r="DN4">
        <f>((2/12)*100)</f>
        <v>16.666666666666664</v>
      </c>
      <c r="DP4">
        <f>((0/9)*100)</f>
        <v>0</v>
      </c>
      <c r="DQ4">
        <f>((0/9)*100)</f>
        <v>0</v>
      </c>
      <c r="DR4">
        <f>((8/9)*100)</f>
        <v>88.888888888888886</v>
      </c>
      <c r="DS4">
        <f>((0/10)*100)</f>
        <v>0</v>
      </c>
      <c r="DT4">
        <f>((10/10)*100)</f>
        <v>100</v>
      </c>
      <c r="DU4">
        <f>((0/10)*100)</f>
        <v>0</v>
      </c>
      <c r="DV4">
        <f>((0/10)*100)</f>
        <v>0</v>
      </c>
      <c r="DW4">
        <f>((10/10)*100)</f>
        <v>100</v>
      </c>
      <c r="DX4">
        <f>((0/10)*100)</f>
        <v>0</v>
      </c>
      <c r="DY4">
        <f>((8/11)*100)</f>
        <v>72.727272727272734</v>
      </c>
      <c r="DZ4">
        <f>((0/11)*100)</f>
        <v>0</v>
      </c>
      <c r="EA4">
        <f>((0/11)*100)</f>
        <v>0</v>
      </c>
    </row>
    <row r="5" spans="1:131" x14ac:dyDescent="0.25">
      <c r="A5">
        <v>181.96769499999999</v>
      </c>
      <c r="B5">
        <v>6.5125039999999998</v>
      </c>
      <c r="C5">
        <v>170.78353900000002</v>
      </c>
      <c r="D5">
        <v>8.9809819999999991</v>
      </c>
      <c r="E5">
        <v>179.82967600000001</v>
      </c>
      <c r="F5">
        <v>6.1937449999999998</v>
      </c>
      <c r="G5">
        <v>192.926649</v>
      </c>
      <c r="H5">
        <v>9.2837309999999995</v>
      </c>
      <c r="K5">
        <f>(15/200)</f>
        <v>7.4999999999999997E-2</v>
      </c>
      <c r="L5">
        <f>(13/200)</f>
        <v>6.5000000000000002E-2</v>
      </c>
      <c r="M5">
        <f>(14/200)</f>
        <v>7.0000000000000007E-2</v>
      </c>
      <c r="N5">
        <f>(12/200)</f>
        <v>0.06</v>
      </c>
      <c r="P5">
        <f>(8/200)</f>
        <v>0.04</v>
      </c>
      <c r="Q5">
        <f>(10/200)</f>
        <v>0.05</v>
      </c>
      <c r="R5">
        <f>(9/200)</f>
        <v>4.4999999999999998E-2</v>
      </c>
      <c r="S5">
        <f>(10/200)</f>
        <v>0.05</v>
      </c>
      <c r="U5">
        <f>0.075+0.04</f>
        <v>0.11499999999999999</v>
      </c>
      <c r="V5">
        <f>0.065+0.05</f>
        <v>0.115</v>
      </c>
      <c r="W5">
        <f>0.07+0.045</f>
        <v>0.115</v>
      </c>
      <c r="X5">
        <f>0.06+0.05</f>
        <v>0.11</v>
      </c>
      <c r="Z5">
        <f>SQRT((ABS($A$6-$A$5)^2+(ABS($B$6-$B$5)^2)))</f>
        <v>23.050197583105181</v>
      </c>
      <c r="AA5">
        <f>SQRT((ABS($C$6-$C$5)^2+(ABS($D$6-$D$5)^2)))</f>
        <v>19.174601410065609</v>
      </c>
      <c r="AB5">
        <f>SQRT((ABS($E$6-$E$5)^2+(ABS($F$6-$F$5)^2)))</f>
        <v>22.57361110803997</v>
      </c>
      <c r="AC5">
        <f>SQRT((ABS($G$6-$G$5)^2+(ABS($H$6-$H$5)^2)))</f>
        <v>23.595787784816558</v>
      </c>
      <c r="AJ5">
        <f>1/0.115</f>
        <v>8.695652173913043</v>
      </c>
      <c r="AK5">
        <f>1/0.115</f>
        <v>8.695652173913043</v>
      </c>
      <c r="AL5">
        <f>1/0.115</f>
        <v>8.695652173913043</v>
      </c>
      <c r="AM5">
        <f>1/0.11</f>
        <v>9.0909090909090917</v>
      </c>
      <c r="AO5">
        <f>$Z5/$U5</f>
        <v>200.43650072265376</v>
      </c>
      <c r="AP5">
        <f>$AA5/$V5</f>
        <v>166.7356644353531</v>
      </c>
      <c r="AQ5">
        <f>$AB5/$W5</f>
        <v>196.29227050469538</v>
      </c>
      <c r="AR5">
        <f>$AC5/$X5</f>
        <v>214.50716168015052</v>
      </c>
      <c r="AT5" t="s">
        <v>297</v>
      </c>
      <c r="AV5">
        <f>((0.075/0.115)*100)</f>
        <v>65.217391304347814</v>
      </c>
      <c r="AW5">
        <f>((0.065/0.115)*100)</f>
        <v>56.521739130434781</v>
      </c>
      <c r="AX5">
        <f>((0.07/0.115)*100)</f>
        <v>60.869565217391312</v>
      </c>
      <c r="AY5">
        <f>((0.06/0.11)*100)</f>
        <v>54.54545454545454</v>
      </c>
      <c r="BA5">
        <f>((0.04/0.115)*100)</f>
        <v>34.782608695652172</v>
      </c>
      <c r="BB5">
        <f>((0.05/0.115)*100)</f>
        <v>43.478260869565219</v>
      </c>
      <c r="BC5">
        <f>((0.045/0.115)*100)</f>
        <v>39.130434782608688</v>
      </c>
      <c r="BD5">
        <f>((0.05/0.11)*100)</f>
        <v>45.45454545454546</v>
      </c>
      <c r="BF5">
        <f>ABS($B$5-$D$5)</f>
        <v>2.4684779999999993</v>
      </c>
      <c r="BG5">
        <f>ABS($F$5-$H$5)</f>
        <v>3.0899859999999997</v>
      </c>
      <c r="BL5">
        <f>SQRT((ABS($A$5-$E$5)^2+(ABS($B$5-$F$5)^2)))</f>
        <v>2.161650421423857</v>
      </c>
      <c r="BM5">
        <f>SQRT((ABS($C$5-$G$6)^2+(ABS($D$5-$H$6)^2)))</f>
        <v>1.5421662786266213</v>
      </c>
      <c r="BO5">
        <f>SQRT((ABS($A$5-$G$5)^2+(ABS($B$5-$H$5)^2)))</f>
        <v>11.303909582956027</v>
      </c>
      <c r="BP5">
        <f>SQRT((ABS($C$5-$E$5)^2+(ABS($D$5-$F$5)^2)))</f>
        <v>9.4657955142152623</v>
      </c>
      <c r="BR5">
        <f>DEGREES(ACOS((11.0065958446843^2+22.57361110804^2-12.4952295368512^2)/(2*11.0065958446843*22.57361110804)))</f>
        <v>17.243604462150113</v>
      </c>
      <c r="BS5">
        <f>DEGREES(ACOS((12.4952295368512^2+18.4137292830926^2-6.86933316357744^2)/(2*12.4952295368512*18.4137292830926)))</f>
        <v>13.20052746612267</v>
      </c>
      <c r="BU5">
        <v>15</v>
      </c>
      <c r="BV5">
        <v>5</v>
      </c>
      <c r="BW5">
        <v>6</v>
      </c>
      <c r="BX5">
        <v>12</v>
      </c>
      <c r="BY5">
        <v>13</v>
      </c>
      <c r="BZ5">
        <v>3</v>
      </c>
      <c r="CA5">
        <v>11</v>
      </c>
      <c r="CB5">
        <v>4</v>
      </c>
      <c r="CC5">
        <v>14</v>
      </c>
      <c r="CD5">
        <v>4</v>
      </c>
      <c r="CE5">
        <v>11</v>
      </c>
      <c r="CF5">
        <v>5</v>
      </c>
      <c r="CG5">
        <v>12</v>
      </c>
      <c r="CH5">
        <v>12</v>
      </c>
      <c r="CI5">
        <v>2</v>
      </c>
      <c r="CJ5">
        <v>3</v>
      </c>
      <c r="CL5">
        <v>8</v>
      </c>
      <c r="CM5">
        <v>0</v>
      </c>
      <c r="CN5">
        <v>0</v>
      </c>
      <c r="CO5">
        <v>8</v>
      </c>
      <c r="CP5">
        <v>10</v>
      </c>
      <c r="CQ5">
        <v>0</v>
      </c>
      <c r="CR5">
        <v>7</v>
      </c>
      <c r="CS5">
        <v>0</v>
      </c>
      <c r="CT5">
        <v>9</v>
      </c>
      <c r="CU5">
        <v>0</v>
      </c>
      <c r="CV5">
        <v>7</v>
      </c>
      <c r="CW5">
        <v>0</v>
      </c>
      <c r="CX5">
        <v>10</v>
      </c>
      <c r="CY5">
        <v>8</v>
      </c>
      <c r="CZ5">
        <v>0</v>
      </c>
      <c r="DA5">
        <v>0</v>
      </c>
      <c r="DC5">
        <f>((5/15)*100)</f>
        <v>33.333333333333329</v>
      </c>
      <c r="DD5">
        <f>((6/15)*100)</f>
        <v>40</v>
      </c>
      <c r="DE5">
        <f>((12/15)*100)</f>
        <v>80</v>
      </c>
      <c r="DF5">
        <f>((3/13)*100)</f>
        <v>23.076923076923077</v>
      </c>
      <c r="DG5">
        <f>((11/13)*100)</f>
        <v>84.615384615384613</v>
      </c>
      <c r="DH5">
        <f>((4/13)*100)</f>
        <v>30.76923076923077</v>
      </c>
      <c r="DI5">
        <f>((4/14)*100)</f>
        <v>28.571428571428569</v>
      </c>
      <c r="DJ5">
        <f>((11/14)*100)</f>
        <v>78.571428571428569</v>
      </c>
      <c r="DK5">
        <f>((5/14)*100)</f>
        <v>35.714285714285715</v>
      </c>
      <c r="DL5">
        <f>((12/12)*100)</f>
        <v>100</v>
      </c>
      <c r="DM5">
        <f>((2/12)*100)</f>
        <v>16.666666666666664</v>
      </c>
      <c r="DN5">
        <f>((3/12)*100)</f>
        <v>25</v>
      </c>
      <c r="DP5">
        <f>((0/8)*100)</f>
        <v>0</v>
      </c>
      <c r="DQ5">
        <f>((0/8)*100)</f>
        <v>0</v>
      </c>
      <c r="DR5">
        <f>((8/8)*100)</f>
        <v>100</v>
      </c>
      <c r="DS5">
        <f>((0/10)*100)</f>
        <v>0</v>
      </c>
      <c r="DT5">
        <f>((7/10)*100)</f>
        <v>70</v>
      </c>
      <c r="DU5">
        <f>((0/10)*100)</f>
        <v>0</v>
      </c>
      <c r="DV5">
        <f>((0/9)*100)</f>
        <v>0</v>
      </c>
      <c r="DW5">
        <f>((7/9)*100)</f>
        <v>77.777777777777786</v>
      </c>
      <c r="DX5">
        <f>((0/9)*100)</f>
        <v>0</v>
      </c>
      <c r="DY5">
        <f>((8/10)*100)</f>
        <v>80</v>
      </c>
      <c r="DZ5">
        <f>((0/10)*100)</f>
        <v>0</v>
      </c>
      <c r="EA5">
        <f>((0/10)*100)</f>
        <v>0</v>
      </c>
    </row>
    <row r="6" spans="1:131" x14ac:dyDescent="0.25">
      <c r="A6">
        <v>158.91782800000001</v>
      </c>
      <c r="B6">
        <v>6.6359539999999999</v>
      </c>
      <c r="C6">
        <v>151.61207000000002</v>
      </c>
      <c r="D6">
        <v>8.6344049999999992</v>
      </c>
      <c r="E6">
        <v>157.256272</v>
      </c>
      <c r="F6">
        <v>6.2904419999999996</v>
      </c>
      <c r="G6">
        <v>169.33186599999999</v>
      </c>
      <c r="H6">
        <v>9.5014839999999996</v>
      </c>
      <c r="K6">
        <f>(11/200)</f>
        <v>5.5E-2</v>
      </c>
      <c r="L6">
        <f>(12/200)</f>
        <v>0.06</v>
      </c>
      <c r="M6">
        <f>(12/200)</f>
        <v>0.06</v>
      </c>
      <c r="N6">
        <f>(13/200)</f>
        <v>6.5000000000000002E-2</v>
      </c>
      <c r="P6">
        <f>(10/200)</f>
        <v>0.05</v>
      </c>
      <c r="Q6">
        <f>(9/200)</f>
        <v>4.4999999999999998E-2</v>
      </c>
      <c r="R6">
        <f>(10/200)</f>
        <v>0.05</v>
      </c>
      <c r="S6">
        <f>(9/200)</f>
        <v>4.4999999999999998E-2</v>
      </c>
      <c r="U6">
        <f>0.055+0.05</f>
        <v>0.10500000000000001</v>
      </c>
      <c r="V6">
        <f>0.06+0.045</f>
        <v>0.105</v>
      </c>
      <c r="W6">
        <f>0.06+0.05</f>
        <v>0.11</v>
      </c>
      <c r="X6">
        <f>0.065+0.045</f>
        <v>0.11</v>
      </c>
      <c r="Z6">
        <f>SQRT((ABS($A$7-$A$6)^2+(ABS($B$7-$B$6)^2)))</f>
        <v>27.261332250951583</v>
      </c>
      <c r="AA6">
        <f>SQRT((ABS($C$7-$C$6)^2+(ABS($D$7-$D$6)^2)))</f>
        <v>27.80181025762359</v>
      </c>
      <c r="AB6">
        <f>SQRT((ABS($E$7-$E$6)^2+(ABS($F$7-$F$6)^2)))</f>
        <v>25.091726795931056</v>
      </c>
      <c r="AC6">
        <f>SQRT((ABS($G$7-$G$6)^2+(ABS($H$7-$H$6)^2)))</f>
        <v>18.413729283092561</v>
      </c>
      <c r="AJ6">
        <f>1/0.105</f>
        <v>9.5238095238095237</v>
      </c>
      <c r="AK6">
        <f>1/0.105</f>
        <v>9.5238095238095237</v>
      </c>
      <c r="AL6">
        <f>1/0.11</f>
        <v>9.0909090909090917</v>
      </c>
      <c r="AM6">
        <f>1/0.11</f>
        <v>9.0909090909090917</v>
      </c>
      <c r="AO6">
        <f>$Z6/$U6</f>
        <v>259.63173572334836</v>
      </c>
      <c r="AP6">
        <f>$AA6/$V6</f>
        <v>264.77914531070087</v>
      </c>
      <c r="AQ6">
        <f>$AB6/$W6</f>
        <v>228.10660723573687</v>
      </c>
      <c r="AR6">
        <f>$AC6/$X6</f>
        <v>167.3975389372051</v>
      </c>
      <c r="AT6">
        <f>SUM(U:X)</f>
        <v>19.289999999999996</v>
      </c>
      <c r="AV6">
        <f>((0.055/0.105)*100)</f>
        <v>52.380952380952387</v>
      </c>
      <c r="AW6">
        <f>((0.06/0.105)*100)</f>
        <v>57.142857142857139</v>
      </c>
      <c r="AX6">
        <f>((0.06/0.11)*100)</f>
        <v>54.54545454545454</v>
      </c>
      <c r="AY6">
        <f>((0.065/0.11)*100)</f>
        <v>59.090909090909093</v>
      </c>
      <c r="BA6">
        <f>((0.05/0.105)*100)</f>
        <v>47.61904761904762</v>
      </c>
      <c r="BB6">
        <f>((0.045/0.105)*100)</f>
        <v>42.857142857142854</v>
      </c>
      <c r="BC6">
        <f>((0.05/0.11)*100)</f>
        <v>45.45454545454546</v>
      </c>
      <c r="BD6">
        <f>((0.045/0.11)*100)</f>
        <v>40.909090909090907</v>
      </c>
      <c r="BF6">
        <f>ABS($B$6-$D$6)</f>
        <v>1.9984509999999993</v>
      </c>
      <c r="BG6">
        <f>ABS($F$6-$H$6)</f>
        <v>3.211042</v>
      </c>
      <c r="BL6">
        <f>SQRT((ABS($A$6-$E$6)^2+(ABS($B$6-$F$6)^2)))</f>
        <v>1.6970995501973543</v>
      </c>
      <c r="BM6">
        <f>SQRT((ABS($C$6-$G$7)^2+(ABS($D$6-$H$7)^2)))</f>
        <v>0.75853372554291754</v>
      </c>
      <c r="BO6">
        <f>SQRT((ABS($A$6-$G$7)^2+(ABS($B$6-$H$7)^2)))</f>
        <v>8.3222624854173617</v>
      </c>
      <c r="BP6">
        <f>SQRT((ABS($C$6-$E$6)^2+(ABS($D$6-$F$6)^2)))</f>
        <v>6.1115610740769624</v>
      </c>
      <c r="BR6">
        <f>DEGREES(ACOS((6.86933316357744^2+25.0917267959311^2-19.3696634603877^2)/(2*6.86933316357744*25.0917267959311)))</f>
        <v>28.967853189662836</v>
      </c>
      <c r="BS6">
        <f>DEGREES(ACOS((19.3696634603877^2+26.1663274995623^2-8.4163314278268^2)/(2*19.3696634603877*26.1663274995623)))</f>
        <v>12.658847589990129</v>
      </c>
      <c r="BU6">
        <v>11</v>
      </c>
      <c r="BV6">
        <v>2</v>
      </c>
      <c r="BW6">
        <v>3</v>
      </c>
      <c r="BX6">
        <v>11</v>
      </c>
      <c r="BY6">
        <v>12</v>
      </c>
      <c r="BZ6">
        <v>2</v>
      </c>
      <c r="CA6">
        <v>8</v>
      </c>
      <c r="CB6">
        <v>2</v>
      </c>
      <c r="CC6">
        <v>12</v>
      </c>
      <c r="CD6">
        <v>2</v>
      </c>
      <c r="CE6">
        <v>8</v>
      </c>
      <c r="CF6">
        <v>4</v>
      </c>
      <c r="CG6">
        <v>13</v>
      </c>
      <c r="CH6">
        <v>11</v>
      </c>
      <c r="CI6">
        <v>4</v>
      </c>
      <c r="CJ6">
        <v>5</v>
      </c>
      <c r="CL6">
        <v>10</v>
      </c>
      <c r="CM6">
        <v>0</v>
      </c>
      <c r="CN6">
        <v>0</v>
      </c>
      <c r="CO6">
        <v>8</v>
      </c>
      <c r="CP6">
        <v>9</v>
      </c>
      <c r="CQ6">
        <v>0</v>
      </c>
      <c r="CR6">
        <v>6</v>
      </c>
      <c r="CS6">
        <v>0</v>
      </c>
      <c r="CT6">
        <v>10</v>
      </c>
      <c r="CU6">
        <v>2</v>
      </c>
      <c r="CV6">
        <v>6</v>
      </c>
      <c r="CW6">
        <v>2</v>
      </c>
      <c r="CX6">
        <v>9</v>
      </c>
      <c r="CY6">
        <v>8</v>
      </c>
      <c r="CZ6">
        <v>0</v>
      </c>
      <c r="DA6">
        <v>0</v>
      </c>
      <c r="DC6">
        <f>((2/11)*100)</f>
        <v>18.181818181818183</v>
      </c>
      <c r="DD6">
        <f>((3/11)*100)</f>
        <v>27.27272727272727</v>
      </c>
      <c r="DE6">
        <f>((11/11)*100)</f>
        <v>100</v>
      </c>
      <c r="DF6">
        <f>((2/12)*100)</f>
        <v>16.666666666666664</v>
      </c>
      <c r="DG6">
        <f>((8/12)*100)</f>
        <v>66.666666666666657</v>
      </c>
      <c r="DH6">
        <f>((2/12)*100)</f>
        <v>16.666666666666664</v>
      </c>
      <c r="DI6">
        <f>((2/12)*100)</f>
        <v>16.666666666666664</v>
      </c>
      <c r="DJ6">
        <f>((8/12)*100)</f>
        <v>66.666666666666657</v>
      </c>
      <c r="DK6">
        <f>((4/12)*100)</f>
        <v>33.333333333333329</v>
      </c>
      <c r="DL6">
        <f>((11/13)*100)</f>
        <v>84.615384615384613</v>
      </c>
      <c r="DM6">
        <f>((4/13)*100)</f>
        <v>30.76923076923077</v>
      </c>
      <c r="DN6">
        <f>((5/13)*100)</f>
        <v>38.461538461538467</v>
      </c>
      <c r="DP6">
        <f>((0/10)*100)</f>
        <v>0</v>
      </c>
      <c r="DQ6">
        <f>((0/10)*100)</f>
        <v>0</v>
      </c>
      <c r="DR6">
        <f>((8/10)*100)</f>
        <v>80</v>
      </c>
      <c r="DS6">
        <f>((0/9)*100)</f>
        <v>0</v>
      </c>
      <c r="DT6">
        <f>((6/9)*100)</f>
        <v>66.666666666666657</v>
      </c>
      <c r="DU6">
        <f>((0/9)*100)</f>
        <v>0</v>
      </c>
      <c r="DV6">
        <f>((2/10)*100)</f>
        <v>20</v>
      </c>
      <c r="DW6">
        <f>((6/10)*100)</f>
        <v>60</v>
      </c>
      <c r="DX6">
        <f>((2/10)*100)</f>
        <v>20</v>
      </c>
      <c r="DY6">
        <f>((8/9)*100)</f>
        <v>88.888888888888886</v>
      </c>
      <c r="DZ6">
        <f>((0/9)*100)</f>
        <v>0</v>
      </c>
      <c r="EA6">
        <f>((0/9)*100)</f>
        <v>0</v>
      </c>
    </row>
    <row r="7" spans="1:131" x14ac:dyDescent="0.25">
      <c r="A7">
        <v>131.796662</v>
      </c>
      <c r="B7">
        <v>3.8750499999999999</v>
      </c>
      <c r="C7">
        <v>123.92688000000001</v>
      </c>
      <c r="D7">
        <v>6.0906070000000003</v>
      </c>
      <c r="E7">
        <v>132.307309</v>
      </c>
      <c r="F7">
        <v>3.6176159999999999</v>
      </c>
      <c r="G7">
        <v>150.926151</v>
      </c>
      <c r="H7">
        <v>8.9582700000000006</v>
      </c>
      <c r="K7">
        <f>(13/200)</f>
        <v>6.5000000000000002E-2</v>
      </c>
      <c r="L7">
        <f>(14/200)</f>
        <v>7.0000000000000007E-2</v>
      </c>
      <c r="M7">
        <f>(14/200)</f>
        <v>7.0000000000000007E-2</v>
      </c>
      <c r="N7">
        <f>(13/200)</f>
        <v>6.5000000000000002E-2</v>
      </c>
      <c r="P7">
        <f>(12/200)</f>
        <v>0.06</v>
      </c>
      <c r="Q7">
        <f>(13/200)</f>
        <v>6.5000000000000002E-2</v>
      </c>
      <c r="R7">
        <f>(12/200)</f>
        <v>0.06</v>
      </c>
      <c r="S7">
        <f>(10/200)</f>
        <v>0.05</v>
      </c>
      <c r="U7">
        <f>0.065+0.06</f>
        <v>0.125</v>
      </c>
      <c r="V7">
        <f>0.07+0.065</f>
        <v>0.13500000000000001</v>
      </c>
      <c r="W7">
        <f>0.07+0.06</f>
        <v>0.13</v>
      </c>
      <c r="X7">
        <f>0.065+0.05</f>
        <v>0.115</v>
      </c>
      <c r="Z7">
        <f>SQRT((ABS($A$8-$A$7)^2+(ABS($B$8-$B$7)^2)))</f>
        <v>20.605983973112977</v>
      </c>
      <c r="AA7">
        <f>SQRT((ABS($C$8-$C$7)^2+(ABS($D$8-$D$7)^2)))</f>
        <v>22.621589266681067</v>
      </c>
      <c r="AB7">
        <f>SQRT((ABS($E$8-$E$7)^2+(ABS($F$8-$F$7)^2)))</f>
        <v>21.237550094471441</v>
      </c>
      <c r="AC7">
        <f>SQRT((ABS($G$8-$G$7)^2+(ABS($H$8-$H$7)^2)))</f>
        <v>26.166327499562271</v>
      </c>
      <c r="AJ7">
        <f>1/0.125</f>
        <v>8</v>
      </c>
      <c r="AK7">
        <f>1/0.135</f>
        <v>7.4074074074074066</v>
      </c>
      <c r="AL7">
        <f>1/0.13</f>
        <v>7.6923076923076916</v>
      </c>
      <c r="AM7">
        <f>1/0.115</f>
        <v>8.695652173913043</v>
      </c>
      <c r="AO7">
        <f>$Z7/$U7</f>
        <v>164.84787178490382</v>
      </c>
      <c r="AP7">
        <f>$AA7/$V7</f>
        <v>167.56732790134123</v>
      </c>
      <c r="AQ7">
        <f>$AB7/$W7</f>
        <v>163.36576995747262</v>
      </c>
      <c r="AR7">
        <f>$AC7/$X7</f>
        <v>227.53328260488931</v>
      </c>
      <c r="AV7">
        <f>((0.065/0.125)*100)</f>
        <v>52</v>
      </c>
      <c r="AW7">
        <f>((0.07/0.135)*100)</f>
        <v>51.851851851851848</v>
      </c>
      <c r="AX7">
        <f>((0.07/0.13)*100)</f>
        <v>53.846153846153854</v>
      </c>
      <c r="AY7">
        <f>((0.065/0.115)*100)</f>
        <v>56.521739130434781</v>
      </c>
      <c r="BA7">
        <f>((0.06/0.125)*100)</f>
        <v>48</v>
      </c>
      <c r="BB7">
        <f>((0.065/0.135)*100)</f>
        <v>48.148148148148145</v>
      </c>
      <c r="BC7">
        <f>((0.06/0.13)*100)</f>
        <v>46.153846153846153</v>
      </c>
      <c r="BD7">
        <f>((0.05/0.115)*100)</f>
        <v>43.478260869565219</v>
      </c>
      <c r="BF7">
        <f>ABS($B$7-$D$7)</f>
        <v>2.2155570000000004</v>
      </c>
      <c r="BG7">
        <f>ABS($F$7-$H$7)</f>
        <v>5.3406540000000007</v>
      </c>
      <c r="BL7">
        <f>SQRT((ABS($A$7-$E$7)^2+(ABS($B$7-$F$7)^2)))</f>
        <v>0.57186766210811912</v>
      </c>
      <c r="BM7">
        <f>SQRT((ABS($C$7-$G$8)^2+(ABS($D$7-$H$8)^2)))</f>
        <v>1.6020703018784772</v>
      </c>
      <c r="BO7">
        <f>SQRT((ABS($A$7-$G$7)^2+(ABS($B$7-$H$7)^2)))</f>
        <v>19.793344208837507</v>
      </c>
      <c r="BP7">
        <f>SQRT((ABS($C$7-$E$7)^2+(ABS($D$7-$F$7)^2)))</f>
        <v>8.7376927566790705</v>
      </c>
      <c r="BR7">
        <f>DEGREES(ACOS((8.4163314278268^2+21.2375500944714^2-14.0966509456617^2)/(2*8.4163314278268*21.2375500944714)))</f>
        <v>25.316090304876891</v>
      </c>
      <c r="BS7">
        <f>DEGREES(ACOS((14.0966509456617^2+24.6804163547518^2-11.7048845609484^2)/(2*14.0966509456617*24.6804163547518)))</f>
        <v>15.40155318917277</v>
      </c>
      <c r="BU7">
        <v>13</v>
      </c>
      <c r="BV7">
        <v>2</v>
      </c>
      <c r="BW7">
        <v>2</v>
      </c>
      <c r="BX7">
        <v>11</v>
      </c>
      <c r="BY7">
        <v>14</v>
      </c>
      <c r="BZ7">
        <v>2</v>
      </c>
      <c r="CA7">
        <v>11</v>
      </c>
      <c r="CB7">
        <v>2</v>
      </c>
      <c r="CC7">
        <v>14</v>
      </c>
      <c r="CD7">
        <v>2</v>
      </c>
      <c r="CE7">
        <v>11</v>
      </c>
      <c r="CF7">
        <v>5</v>
      </c>
      <c r="CG7">
        <v>13</v>
      </c>
      <c r="CH7">
        <v>11</v>
      </c>
      <c r="CI7">
        <v>0</v>
      </c>
      <c r="CJ7">
        <v>4</v>
      </c>
      <c r="CL7">
        <v>12</v>
      </c>
      <c r="CM7">
        <v>2</v>
      </c>
      <c r="CN7">
        <v>2</v>
      </c>
      <c r="CO7">
        <v>10</v>
      </c>
      <c r="CP7">
        <v>13</v>
      </c>
      <c r="CQ7">
        <v>2</v>
      </c>
      <c r="CR7">
        <v>9</v>
      </c>
      <c r="CS7">
        <v>0</v>
      </c>
      <c r="CT7">
        <v>12</v>
      </c>
      <c r="CU7">
        <v>1</v>
      </c>
      <c r="CV7">
        <v>9</v>
      </c>
      <c r="CW7">
        <v>3</v>
      </c>
      <c r="CX7">
        <v>10</v>
      </c>
      <c r="CY7">
        <v>10</v>
      </c>
      <c r="CZ7">
        <v>0</v>
      </c>
      <c r="DA7">
        <v>2</v>
      </c>
      <c r="DC7">
        <f>((2/13)*100)</f>
        <v>15.384615384615385</v>
      </c>
      <c r="DD7">
        <f>((2/13)*100)</f>
        <v>15.384615384615385</v>
      </c>
      <c r="DE7">
        <f>((11/13)*100)</f>
        <v>84.615384615384613</v>
      </c>
      <c r="DF7">
        <f>((2/14)*100)</f>
        <v>14.285714285714285</v>
      </c>
      <c r="DG7">
        <f>((11/14)*100)</f>
        <v>78.571428571428569</v>
      </c>
      <c r="DH7">
        <f>((2/14)*100)</f>
        <v>14.285714285714285</v>
      </c>
      <c r="DI7">
        <f>((2/14)*100)</f>
        <v>14.285714285714285</v>
      </c>
      <c r="DJ7">
        <f>((11/14)*100)</f>
        <v>78.571428571428569</v>
      </c>
      <c r="DK7">
        <f>((5/14)*100)</f>
        <v>35.714285714285715</v>
      </c>
      <c r="DL7">
        <f>((11/13)*100)</f>
        <v>84.615384615384613</v>
      </c>
      <c r="DM7">
        <f>((0/13)*100)</f>
        <v>0</v>
      </c>
      <c r="DN7">
        <f>((4/13)*100)</f>
        <v>30.76923076923077</v>
      </c>
      <c r="DP7">
        <f>((2/12)*100)</f>
        <v>16.666666666666664</v>
      </c>
      <c r="DQ7">
        <f>((2/12)*100)</f>
        <v>16.666666666666664</v>
      </c>
      <c r="DR7">
        <f>((10/12)*100)</f>
        <v>83.333333333333343</v>
      </c>
      <c r="DS7">
        <f>((2/13)*100)</f>
        <v>15.384615384615385</v>
      </c>
      <c r="DT7">
        <f>((9/13)*100)</f>
        <v>69.230769230769226</v>
      </c>
      <c r="DU7">
        <f>((0/13)*100)</f>
        <v>0</v>
      </c>
      <c r="DV7">
        <f>((1/12)*100)</f>
        <v>8.3333333333333321</v>
      </c>
      <c r="DW7">
        <f>((9/12)*100)</f>
        <v>75</v>
      </c>
      <c r="DX7">
        <f>((3/12)*100)</f>
        <v>25</v>
      </c>
      <c r="DY7">
        <f>((10/10)*100)</f>
        <v>100</v>
      </c>
      <c r="DZ7">
        <f>((0/10)*100)</f>
        <v>0</v>
      </c>
      <c r="EA7">
        <f>((2/10)*100)</f>
        <v>20</v>
      </c>
    </row>
    <row r="8" spans="1:131" x14ac:dyDescent="0.25">
      <c r="A8">
        <v>111.223404</v>
      </c>
      <c r="B8">
        <v>5.0359249999999998</v>
      </c>
      <c r="C8">
        <v>101.36529200000001</v>
      </c>
      <c r="D8">
        <v>7.737133</v>
      </c>
      <c r="E8">
        <v>111.078309</v>
      </c>
      <c r="F8">
        <v>4.2201880000000003</v>
      </c>
      <c r="G8">
        <v>124.80443600000001</v>
      </c>
      <c r="H8">
        <v>7.4309519999999996</v>
      </c>
      <c r="K8">
        <f>(13/200)</f>
        <v>6.5000000000000002E-2</v>
      </c>
      <c r="L8">
        <f>(14/200)</f>
        <v>7.0000000000000007E-2</v>
      </c>
      <c r="M8">
        <f>(15/200)</f>
        <v>7.4999999999999997E-2</v>
      </c>
      <c r="N8">
        <f>(16/200)</f>
        <v>0.08</v>
      </c>
      <c r="P8">
        <f>(13/200)</f>
        <v>6.5000000000000002E-2</v>
      </c>
      <c r="Q8">
        <f>(11/200)</f>
        <v>5.5E-2</v>
      </c>
      <c r="R8">
        <f>(11/200)</f>
        <v>5.5E-2</v>
      </c>
      <c r="S8">
        <f>(12/200)</f>
        <v>0.06</v>
      </c>
      <c r="U8">
        <f>0.065+0.065</f>
        <v>0.13</v>
      </c>
      <c r="V8">
        <f>0.07+0.055</f>
        <v>0.125</v>
      </c>
      <c r="W8">
        <f>0.075+0.055</f>
        <v>0.13</v>
      </c>
      <c r="X8">
        <f>0.08+0.06</f>
        <v>0.14000000000000001</v>
      </c>
      <c r="Z8">
        <f>SQRT((ABS($A$9-$A$8)^2+(ABS($B$9-$B$8)^2)))</f>
        <v>22.94402045834239</v>
      </c>
      <c r="AA8">
        <f>SQRT((ABS($C$9-$C$8)^2+(ABS($D$9-$D$8)^2)))</f>
        <v>21.436190588917075</v>
      </c>
      <c r="AB8">
        <f>SQRT((ABS($E$9-$E$8)^2+(ABS($F$9-$F$8)^2)))</f>
        <v>25.525051863307805</v>
      </c>
      <c r="AC8">
        <f>SQRT((ABS($G$9-$G$8)^2+(ABS($H$9-$H$8)^2)))</f>
        <v>24.680416354751767</v>
      </c>
      <c r="AJ8">
        <f>1/0.13</f>
        <v>7.6923076923076916</v>
      </c>
      <c r="AK8">
        <f>1/0.125</f>
        <v>8</v>
      </c>
      <c r="AL8">
        <f>1/0.13</f>
        <v>7.6923076923076916</v>
      </c>
      <c r="AM8">
        <f>1/0.14</f>
        <v>7.1428571428571423</v>
      </c>
      <c r="AO8">
        <f>$Z8/$U8</f>
        <v>176.49246506417222</v>
      </c>
      <c r="AP8">
        <f>$AA8/$V8</f>
        <v>171.4895247113366</v>
      </c>
      <c r="AQ8">
        <f>$AB8/$W8</f>
        <v>196.3465527946754</v>
      </c>
      <c r="AR8">
        <f>$AC8/$X8</f>
        <v>176.28868824822689</v>
      </c>
      <c r="AV8">
        <f>((0.065/0.13)*100)</f>
        <v>50</v>
      </c>
      <c r="AW8">
        <f>((0.07/0.125)*100)</f>
        <v>56.000000000000007</v>
      </c>
      <c r="AX8">
        <f>((0.075/0.13)*100)</f>
        <v>57.692307692307686</v>
      </c>
      <c r="AY8">
        <f>((0.08/0.14)*100)</f>
        <v>57.142857142857139</v>
      </c>
      <c r="BA8">
        <f>((0.065/0.13)*100)</f>
        <v>50</v>
      </c>
      <c r="BB8">
        <f>((0.055/0.125)*100)</f>
        <v>44</v>
      </c>
      <c r="BC8">
        <f>((0.055/0.13)*100)</f>
        <v>42.307692307692307</v>
      </c>
      <c r="BD8">
        <f>((0.06/0.14)*100)</f>
        <v>42.857142857142847</v>
      </c>
      <c r="BF8">
        <f>ABS($B$8-$D$8)</f>
        <v>2.7012080000000003</v>
      </c>
      <c r="BG8">
        <f>ABS($F$8-$H$8)</f>
        <v>3.2107639999999993</v>
      </c>
      <c r="BL8">
        <f>SQRT((ABS($A$8-$E$8)^2+(ABS($B$8-$F$8)^2)))</f>
        <v>0.82854053141291684</v>
      </c>
      <c r="BM8">
        <f>SQRT((ABS($C$8-$G$9)^2+(ABS($D$8-$H$9)^2)))</f>
        <v>1.3876944672416285</v>
      </c>
      <c r="BO8">
        <f>SQRT((ABS($A$8-$G$9)^2+(ABS($B$8-$H$9)^2)))</f>
        <v>11.578212763899488</v>
      </c>
      <c r="BP8">
        <f>SQRT((ABS($C$8-$E$8)^2+(ABS($D$8-$F$8)^2)))</f>
        <v>10.330130753059899</v>
      </c>
      <c r="BR8">
        <f>DEGREES(ACOS((11.7048845609484^2+25.5250518633078^2-14.6682463694865^2)/(2*11.7048845609484*25.5250518633078)))</f>
        <v>16.348667424342491</v>
      </c>
      <c r="BS8">
        <f>DEGREES(ACOS((14.6682463694865^2+20.4466873382739^2-6.73762103803271^2)/(2*14.6682463694865*20.4466873382739)))</f>
        <v>11.482408426638031</v>
      </c>
      <c r="BU8">
        <v>13</v>
      </c>
      <c r="BV8">
        <v>3</v>
      </c>
      <c r="BW8">
        <v>2</v>
      </c>
      <c r="BX8">
        <v>13</v>
      </c>
      <c r="BY8">
        <v>14</v>
      </c>
      <c r="BZ8">
        <v>3</v>
      </c>
      <c r="CA8">
        <v>11</v>
      </c>
      <c r="CB8">
        <v>4</v>
      </c>
      <c r="CC8">
        <v>15</v>
      </c>
      <c r="CD8">
        <v>4</v>
      </c>
      <c r="CE8">
        <v>11</v>
      </c>
      <c r="CF8">
        <v>5</v>
      </c>
      <c r="CG8">
        <v>16</v>
      </c>
      <c r="CH8">
        <v>13</v>
      </c>
      <c r="CI8">
        <v>5</v>
      </c>
      <c r="CJ8">
        <v>5</v>
      </c>
      <c r="CL8">
        <v>13</v>
      </c>
      <c r="CM8">
        <v>1</v>
      </c>
      <c r="CN8">
        <v>1</v>
      </c>
      <c r="CO8">
        <v>10</v>
      </c>
      <c r="CP8">
        <v>11</v>
      </c>
      <c r="CQ8">
        <v>1</v>
      </c>
      <c r="CR8">
        <v>8</v>
      </c>
      <c r="CS8">
        <v>0</v>
      </c>
      <c r="CT8">
        <v>11</v>
      </c>
      <c r="CU8">
        <v>0</v>
      </c>
      <c r="CV8">
        <v>8</v>
      </c>
      <c r="CW8">
        <v>0</v>
      </c>
      <c r="CX8">
        <v>12</v>
      </c>
      <c r="CY8">
        <v>10</v>
      </c>
      <c r="CZ8">
        <v>0</v>
      </c>
      <c r="DA8">
        <v>3</v>
      </c>
      <c r="DC8">
        <f>((3/13)*100)</f>
        <v>23.076923076923077</v>
      </c>
      <c r="DD8">
        <f>((2/13)*100)</f>
        <v>15.384615384615385</v>
      </c>
      <c r="DE8">
        <f>((13/13)*100)</f>
        <v>100</v>
      </c>
      <c r="DF8">
        <f>((3/14)*100)</f>
        <v>21.428571428571427</v>
      </c>
      <c r="DG8">
        <f>((11/14)*100)</f>
        <v>78.571428571428569</v>
      </c>
      <c r="DH8">
        <f>((4/14)*100)</f>
        <v>28.571428571428569</v>
      </c>
      <c r="DI8">
        <f>((4/15)*100)</f>
        <v>26.666666666666668</v>
      </c>
      <c r="DJ8">
        <f>((11/15)*100)</f>
        <v>73.333333333333329</v>
      </c>
      <c r="DK8">
        <f>((5/15)*100)</f>
        <v>33.333333333333329</v>
      </c>
      <c r="DL8">
        <f>((13/16)*100)</f>
        <v>81.25</v>
      </c>
      <c r="DM8">
        <f>((5/16)*100)</f>
        <v>31.25</v>
      </c>
      <c r="DN8">
        <f>((5/16)*100)</f>
        <v>31.25</v>
      </c>
      <c r="DP8">
        <f>((1/13)*100)</f>
        <v>7.6923076923076925</v>
      </c>
      <c r="DQ8">
        <f>((1/13)*100)</f>
        <v>7.6923076923076925</v>
      </c>
      <c r="DR8">
        <f>((10/13)*100)</f>
        <v>76.923076923076934</v>
      </c>
      <c r="DS8">
        <f>((1/11)*100)</f>
        <v>9.0909090909090917</v>
      </c>
      <c r="DT8">
        <f>((8/11)*100)</f>
        <v>72.727272727272734</v>
      </c>
      <c r="DU8">
        <f>((0/11)*100)</f>
        <v>0</v>
      </c>
      <c r="DV8">
        <f>((0/11)*100)</f>
        <v>0</v>
      </c>
      <c r="DW8">
        <f>((8/11)*100)</f>
        <v>72.727272727272734</v>
      </c>
      <c r="DX8">
        <f>((0/11)*100)</f>
        <v>0</v>
      </c>
      <c r="DY8">
        <f>((10/12)*100)</f>
        <v>83.333333333333343</v>
      </c>
      <c r="DZ8">
        <f>((0/12)*100)</f>
        <v>0</v>
      </c>
      <c r="EA8">
        <f>((3/12)*100)</f>
        <v>25</v>
      </c>
    </row>
    <row r="9" spans="1:131" x14ac:dyDescent="0.25">
      <c r="A9">
        <v>88.334800999999999</v>
      </c>
      <c r="B9">
        <v>6.6296400000000002</v>
      </c>
      <c r="C9">
        <v>79.96791300000001</v>
      </c>
      <c r="D9">
        <v>9.0264889999999998</v>
      </c>
      <c r="E9">
        <v>85.633386000000002</v>
      </c>
      <c r="F9">
        <v>6.2411199999999996</v>
      </c>
      <c r="G9">
        <v>100.142809</v>
      </c>
      <c r="H9">
        <v>8.393815</v>
      </c>
      <c r="K9">
        <f>(13/200)</f>
        <v>6.5000000000000002E-2</v>
      </c>
      <c r="L9">
        <f>(12/200)</f>
        <v>0.06</v>
      </c>
      <c r="M9">
        <f>(13/200)</f>
        <v>6.5000000000000002E-2</v>
      </c>
      <c r="N9">
        <f>(13/200)</f>
        <v>6.5000000000000002E-2</v>
      </c>
      <c r="P9">
        <f>(11/200)</f>
        <v>5.5E-2</v>
      </c>
      <c r="Q9">
        <f>(10/200)</f>
        <v>0.05</v>
      </c>
      <c r="R9">
        <f>(11/200)</f>
        <v>5.5E-2</v>
      </c>
      <c r="S9">
        <f>(10/200)</f>
        <v>0.05</v>
      </c>
      <c r="U9">
        <f>0.065+0.055</f>
        <v>0.12</v>
      </c>
      <c r="V9">
        <f>0.06+0.05</f>
        <v>0.11</v>
      </c>
      <c r="W9">
        <f>0.065+0.055</f>
        <v>0.12</v>
      </c>
      <c r="X9">
        <f>0.065+0.05</f>
        <v>0.115</v>
      </c>
      <c r="Z9">
        <f>SQRT((ABS($A$10-$A$9)^2+(ABS($B$10-$B$9)^2)))</f>
        <v>17.457565311775291</v>
      </c>
      <c r="AA9">
        <f>SQRT((ABS($C$10-$C$9)^2+(ABS($D$10-$D$9)^2)))</f>
        <v>19.23741374948164</v>
      </c>
      <c r="AB9">
        <f>SQRT((ABS($E$10-$E$9)^2+(ABS($F$10-$F$9)^2)))</f>
        <v>19.579042240838341</v>
      </c>
      <c r="AC9">
        <f>SQRT((ABS($G$10-$G$9)^2+(ABS($H$10-$H$9)^2)))</f>
        <v>20.446687338273868</v>
      </c>
      <c r="AJ9">
        <f>1/0.12</f>
        <v>8.3333333333333339</v>
      </c>
      <c r="AK9">
        <f>1/0.11</f>
        <v>9.0909090909090917</v>
      </c>
      <c r="AL9">
        <f>1/0.12</f>
        <v>8.3333333333333339</v>
      </c>
      <c r="AM9">
        <f>1/0.115</f>
        <v>8.695652173913043</v>
      </c>
      <c r="AO9">
        <f>$Z9/$U9</f>
        <v>145.47971093146077</v>
      </c>
      <c r="AP9">
        <f>$AA9/$V9</f>
        <v>174.88557954074219</v>
      </c>
      <c r="AQ9">
        <f>$AB9/$W9</f>
        <v>163.15868534031952</v>
      </c>
      <c r="AR9">
        <f>$AC9/$X9</f>
        <v>177.79728120238147</v>
      </c>
      <c r="AV9">
        <f>((0.065/0.12)*100)</f>
        <v>54.166666666666671</v>
      </c>
      <c r="AW9">
        <f>((0.06/0.11)*100)</f>
        <v>54.54545454545454</v>
      </c>
      <c r="AX9">
        <f>((0.065/0.12)*100)</f>
        <v>54.166666666666671</v>
      </c>
      <c r="AY9">
        <f>((0.065/0.115)*100)</f>
        <v>56.521739130434781</v>
      </c>
      <c r="BA9">
        <f>((0.055/0.12)*100)</f>
        <v>45.833333333333336</v>
      </c>
      <c r="BB9">
        <f>((0.05/0.11)*100)</f>
        <v>45.45454545454546</v>
      </c>
      <c r="BC9">
        <f>((0.055/0.12)*100)</f>
        <v>45.833333333333336</v>
      </c>
      <c r="BD9">
        <f>((0.05/0.115)*100)</f>
        <v>43.478260869565219</v>
      </c>
      <c r="BF9">
        <f>ABS($B$9-$D$9)</f>
        <v>2.3968489999999996</v>
      </c>
      <c r="BG9">
        <f>ABS($F$9-$H$9)</f>
        <v>2.1526950000000005</v>
      </c>
      <c r="BL9">
        <f>SQRT((ABS($A$9-$E$9)^2+(ABS($B$9-$F$9)^2)))</f>
        <v>2.7292106537651111</v>
      </c>
      <c r="BM9">
        <f>SQRT((ABS($C$9-$G$10)^2+(ABS($D$9-$H$10)^2)))</f>
        <v>0.5138993960076258</v>
      </c>
      <c r="BO9">
        <f>SQRT((ABS($A$9-$G$9)^2+(ABS($B$9-$H$9)^2)))</f>
        <v>11.939068906689876</v>
      </c>
      <c r="BP9">
        <f>SQRT((ABS($C$9-$E$9)^2+(ABS($D$9-$F$9)^2)))</f>
        <v>6.3131501471048432</v>
      </c>
      <c r="BR9">
        <f>DEGREES(ACOS((6.73762103803271^2+19.5790422408383^2-13.697579844737^2)/(2*6.73762103803271*19.5790422408383)))</f>
        <v>23.953020029586686</v>
      </c>
      <c r="BS9">
        <f>DEGREES(ACOS((13.697579844737^2+19.203787533374^2-6.40186712275724^2)/(2*13.697579844737*19.203787533374)))</f>
        <v>11.556756207421378</v>
      </c>
      <c r="BU9">
        <v>13</v>
      </c>
      <c r="BV9">
        <v>3</v>
      </c>
      <c r="BW9">
        <v>4</v>
      </c>
      <c r="BX9">
        <v>12</v>
      </c>
      <c r="BY9">
        <v>12</v>
      </c>
      <c r="BZ9">
        <v>3</v>
      </c>
      <c r="CA9">
        <v>7</v>
      </c>
      <c r="CB9">
        <v>2</v>
      </c>
      <c r="CC9">
        <v>13</v>
      </c>
      <c r="CD9">
        <v>5</v>
      </c>
      <c r="CE9">
        <v>7</v>
      </c>
      <c r="CF9">
        <v>5</v>
      </c>
      <c r="CG9">
        <v>13</v>
      </c>
      <c r="CH9">
        <v>12</v>
      </c>
      <c r="CI9">
        <v>3</v>
      </c>
      <c r="CJ9">
        <v>5</v>
      </c>
      <c r="CL9">
        <v>11</v>
      </c>
      <c r="CM9">
        <v>0</v>
      </c>
      <c r="CN9">
        <v>0</v>
      </c>
      <c r="CO9">
        <v>10</v>
      </c>
      <c r="CP9">
        <v>10</v>
      </c>
      <c r="CQ9">
        <v>0</v>
      </c>
      <c r="CR9">
        <v>6</v>
      </c>
      <c r="CS9">
        <v>0</v>
      </c>
      <c r="CT9">
        <v>11</v>
      </c>
      <c r="CU9">
        <v>2</v>
      </c>
      <c r="CV9">
        <v>6</v>
      </c>
      <c r="CW9">
        <v>3</v>
      </c>
      <c r="CX9">
        <v>10</v>
      </c>
      <c r="CY9">
        <v>10</v>
      </c>
      <c r="CZ9">
        <v>0</v>
      </c>
      <c r="DA9">
        <v>0</v>
      </c>
      <c r="DC9">
        <f>((3/13)*100)</f>
        <v>23.076923076923077</v>
      </c>
      <c r="DD9">
        <f>((4/13)*100)</f>
        <v>30.76923076923077</v>
      </c>
      <c r="DE9">
        <f>((12/13)*100)</f>
        <v>92.307692307692307</v>
      </c>
      <c r="DF9">
        <f>((3/12)*100)</f>
        <v>25</v>
      </c>
      <c r="DG9">
        <f>((7/12)*100)</f>
        <v>58.333333333333336</v>
      </c>
      <c r="DH9">
        <f>((2/12)*100)</f>
        <v>16.666666666666664</v>
      </c>
      <c r="DI9">
        <f>((5/13)*100)</f>
        <v>38.461538461538467</v>
      </c>
      <c r="DJ9">
        <f>((7/13)*100)</f>
        <v>53.846153846153847</v>
      </c>
      <c r="DK9">
        <f>((5/13)*100)</f>
        <v>38.461538461538467</v>
      </c>
      <c r="DL9">
        <f>((12/13)*100)</f>
        <v>92.307692307692307</v>
      </c>
      <c r="DM9">
        <f>((3/13)*100)</f>
        <v>23.076923076923077</v>
      </c>
      <c r="DN9">
        <f>((5/13)*100)</f>
        <v>38.461538461538467</v>
      </c>
      <c r="DP9">
        <f>((0/11)*100)</f>
        <v>0</v>
      </c>
      <c r="DQ9">
        <f>((0/11)*100)</f>
        <v>0</v>
      </c>
      <c r="DR9">
        <f>((10/11)*100)</f>
        <v>90.909090909090907</v>
      </c>
      <c r="DS9">
        <f>((0/10)*100)</f>
        <v>0</v>
      </c>
      <c r="DT9">
        <f>((6/10)*100)</f>
        <v>60</v>
      </c>
      <c r="DU9">
        <f>((0/10)*100)</f>
        <v>0</v>
      </c>
      <c r="DV9">
        <f>((2/11)*100)</f>
        <v>18.181818181818183</v>
      </c>
      <c r="DW9">
        <f>((6/11)*100)</f>
        <v>54.54545454545454</v>
      </c>
      <c r="DX9">
        <f>((3/11)*100)</f>
        <v>27.27272727272727</v>
      </c>
      <c r="DY9">
        <f>((10/10)*100)</f>
        <v>100</v>
      </c>
      <c r="DZ9">
        <f>((0/10)*100)</f>
        <v>0</v>
      </c>
      <c r="EA9">
        <f>((0/10)*100)</f>
        <v>0</v>
      </c>
    </row>
    <row r="10" spans="1:131" x14ac:dyDescent="0.25">
      <c r="A10">
        <v>70.889499000000001</v>
      </c>
      <c r="B10">
        <v>7.2838760000000002</v>
      </c>
      <c r="C10">
        <v>60.757270000000005</v>
      </c>
      <c r="D10">
        <v>10.041024999999999</v>
      </c>
      <c r="E10">
        <v>66.122230000000002</v>
      </c>
      <c r="F10">
        <v>7.8701340000000002</v>
      </c>
      <c r="G10">
        <v>79.724957000000003</v>
      </c>
      <c r="H10">
        <v>9.4793299999999991</v>
      </c>
      <c r="K10">
        <f>(13/200)</f>
        <v>6.5000000000000002E-2</v>
      </c>
      <c r="L10">
        <f>(13/200)</f>
        <v>6.5000000000000002E-2</v>
      </c>
      <c r="M10">
        <f>(13/200)</f>
        <v>6.5000000000000002E-2</v>
      </c>
      <c r="N10">
        <f>(10/200)</f>
        <v>0.05</v>
      </c>
      <c r="P10">
        <f>(10/200)</f>
        <v>0.05</v>
      </c>
      <c r="Q10">
        <f>(11/200)</f>
        <v>5.5E-2</v>
      </c>
      <c r="R10">
        <f>(10/200)</f>
        <v>0.05</v>
      </c>
      <c r="S10">
        <f>(11/200)</f>
        <v>5.5E-2</v>
      </c>
      <c r="U10">
        <f>0.065+0.05</f>
        <v>0.115</v>
      </c>
      <c r="V10">
        <f>0.065+0.055</f>
        <v>0.12</v>
      </c>
      <c r="W10">
        <f>0.065+0.05</f>
        <v>0.115</v>
      </c>
      <c r="X10">
        <f>0.05+0.055</f>
        <v>0.10500000000000001</v>
      </c>
      <c r="Z10">
        <f>SQRT((ABS($A$11-$A$10)^2+(ABS($B$11-$B$10)^2)))</f>
        <v>24.480217866746461</v>
      </c>
      <c r="AA10">
        <f>SQRT((ABS($C$11-$C$10)^2+(ABS($D$11-$D$10)^2)))</f>
        <v>22.842290840532279</v>
      </c>
      <c r="AB10">
        <f>SQRT((ABS($E$11-$E$10)^2+(ABS($F$11-$F$10)^2)))</f>
        <v>21.905756429842562</v>
      </c>
      <c r="AC10">
        <f>SQRT((ABS($G$11-$G$10)^2+(ABS($H$11-$H$10)^2)))</f>
        <v>19.203787533373951</v>
      </c>
      <c r="AJ10">
        <f>1/0.115</f>
        <v>8.695652173913043</v>
      </c>
      <c r="AK10">
        <f>1/0.12</f>
        <v>8.3333333333333339</v>
      </c>
      <c r="AL10">
        <f>1/0.115</f>
        <v>8.695652173913043</v>
      </c>
      <c r="AM10">
        <f>1/0.105</f>
        <v>9.5238095238095237</v>
      </c>
      <c r="AO10">
        <f>$Z10/$U10</f>
        <v>212.87145971083879</v>
      </c>
      <c r="AP10">
        <f>$AA10/$V10</f>
        <v>190.35242367110231</v>
      </c>
      <c r="AQ10">
        <f>$AB10/$W10</f>
        <v>190.48483852037009</v>
      </c>
      <c r="AR10">
        <f>$AC10/$X10</f>
        <v>182.89321460356143</v>
      </c>
      <c r="AV10">
        <f>((0.065/0.115)*100)</f>
        <v>56.521739130434781</v>
      </c>
      <c r="AW10">
        <f>((0.065/0.12)*100)</f>
        <v>54.166666666666671</v>
      </c>
      <c r="AX10">
        <f>((0.065/0.115)*100)</f>
        <v>56.521739130434781</v>
      </c>
      <c r="AY10">
        <f>((0.05/0.105)*100)</f>
        <v>47.61904761904762</v>
      </c>
      <c r="BA10">
        <f>((0.05/0.115)*100)</f>
        <v>43.478260869565219</v>
      </c>
      <c r="BB10">
        <f>((0.055/0.12)*100)</f>
        <v>45.833333333333336</v>
      </c>
      <c r="BC10">
        <f>((0.05/0.115)*100)</f>
        <v>43.478260869565219</v>
      </c>
      <c r="BD10">
        <f>((0.055/0.105)*100)</f>
        <v>52.380952380952387</v>
      </c>
      <c r="BF10">
        <f>ABS($B$10-$D$10)</f>
        <v>2.7571489999999992</v>
      </c>
      <c r="BG10">
        <f>ABS($F$10-$H$10)</f>
        <v>1.609195999999999</v>
      </c>
      <c r="BL10">
        <f>SQRT((ABS($A$10-$E$10)^2+(ABS($B$10-$F$10)^2)))</f>
        <v>4.8031814624189444</v>
      </c>
      <c r="BM10">
        <f>SQRT((ABS($C$10-$G$11)^2+(ABS($D$10-$H$11)^2)))</f>
        <v>1.0620398988140698</v>
      </c>
      <c r="BO10">
        <f>SQRT((ABS($A$10-$G$11)^2+(ABS($B$10-$H$11)^2)))</f>
        <v>10.981258163633749</v>
      </c>
      <c r="BP10">
        <f>SQRT((ABS($C$10-$E$10)^2+(ABS($D$10-$F$10)^2)))</f>
        <v>5.7875351865436597</v>
      </c>
      <c r="BR10">
        <f>DEGREES(ACOS((5.77383263326606^2+18.494429332005^2-14.2656713802695^2)/(2*5.77383263326606*18.494429332005)))</f>
        <v>36.412412458197849</v>
      </c>
      <c r="BS10">
        <f>DEGREES(ACOS((16.7662069734956^2+20.9357024270188^2-5.77383263326606^2)/(2*16.7662069734956*20.9357024270188)))</f>
        <v>12.237733731241946</v>
      </c>
      <c r="BU10">
        <v>13</v>
      </c>
      <c r="BV10">
        <v>3</v>
      </c>
      <c r="BW10">
        <v>5</v>
      </c>
      <c r="BX10">
        <v>10</v>
      </c>
      <c r="BY10">
        <v>13</v>
      </c>
      <c r="BZ10">
        <v>3</v>
      </c>
      <c r="CA10">
        <v>8</v>
      </c>
      <c r="CB10">
        <v>2</v>
      </c>
      <c r="CC10">
        <v>13</v>
      </c>
      <c r="CD10">
        <v>3</v>
      </c>
      <c r="CE10">
        <v>8</v>
      </c>
      <c r="CF10">
        <v>7</v>
      </c>
      <c r="CG10">
        <v>10</v>
      </c>
      <c r="CH10">
        <v>10</v>
      </c>
      <c r="CI10">
        <v>0</v>
      </c>
      <c r="CJ10">
        <v>5</v>
      </c>
      <c r="CL10">
        <v>10</v>
      </c>
      <c r="CM10">
        <v>1</v>
      </c>
      <c r="CN10">
        <v>2</v>
      </c>
      <c r="CO10">
        <v>10</v>
      </c>
      <c r="CP10">
        <v>11</v>
      </c>
      <c r="CQ10">
        <v>1</v>
      </c>
      <c r="CR10">
        <v>5</v>
      </c>
      <c r="CS10">
        <v>1</v>
      </c>
      <c r="CT10">
        <v>10</v>
      </c>
      <c r="CU10">
        <v>2</v>
      </c>
      <c r="CV10">
        <v>5</v>
      </c>
      <c r="CW10">
        <v>5</v>
      </c>
      <c r="CX10">
        <v>11</v>
      </c>
      <c r="CY10">
        <v>10</v>
      </c>
      <c r="CZ10">
        <v>1</v>
      </c>
      <c r="DA10">
        <v>3</v>
      </c>
      <c r="DC10">
        <f>((3/13)*100)</f>
        <v>23.076923076923077</v>
      </c>
      <c r="DD10">
        <f>((5/13)*100)</f>
        <v>38.461538461538467</v>
      </c>
      <c r="DE10">
        <f>((10/13)*100)</f>
        <v>76.923076923076934</v>
      </c>
      <c r="DF10">
        <f>((3/13)*100)</f>
        <v>23.076923076923077</v>
      </c>
      <c r="DG10">
        <f>((8/13)*100)</f>
        <v>61.53846153846154</v>
      </c>
      <c r="DH10">
        <f>((2/13)*100)</f>
        <v>15.384615384615385</v>
      </c>
      <c r="DI10">
        <f>((3/13)*100)</f>
        <v>23.076923076923077</v>
      </c>
      <c r="DJ10">
        <f>((8/13)*100)</f>
        <v>61.53846153846154</v>
      </c>
      <c r="DK10">
        <f>((7/13)*100)</f>
        <v>53.846153846153847</v>
      </c>
      <c r="DL10">
        <f>((10/10)*100)</f>
        <v>100</v>
      </c>
      <c r="DM10">
        <f>((0/10)*100)</f>
        <v>0</v>
      </c>
      <c r="DN10">
        <f>((5/10)*100)</f>
        <v>50</v>
      </c>
      <c r="DP10">
        <f>((1/10)*100)</f>
        <v>10</v>
      </c>
      <c r="DQ10">
        <f>((2/10)*100)</f>
        <v>20</v>
      </c>
      <c r="DR10">
        <f>((10/10)*100)</f>
        <v>100</v>
      </c>
      <c r="DS10">
        <f>((1/11)*100)</f>
        <v>9.0909090909090917</v>
      </c>
      <c r="DT10">
        <f>((5/11)*100)</f>
        <v>45.454545454545453</v>
      </c>
      <c r="DU10">
        <f>((1/11)*100)</f>
        <v>9.0909090909090917</v>
      </c>
      <c r="DV10">
        <f>((2/10)*100)</f>
        <v>20</v>
      </c>
      <c r="DW10">
        <f>((5/10)*100)</f>
        <v>50</v>
      </c>
      <c r="DX10">
        <f>((5/10)*100)</f>
        <v>50</v>
      </c>
      <c r="DY10">
        <f>((10/11)*100)</f>
        <v>90.909090909090907</v>
      </c>
      <c r="DZ10">
        <f>((1/11)*100)</f>
        <v>9.0909090909090917</v>
      </c>
      <c r="EA10">
        <f>((3/11)*100)</f>
        <v>27.27272727272727</v>
      </c>
    </row>
    <row r="11" spans="1:131" x14ac:dyDescent="0.25">
      <c r="A11">
        <v>46.415416000000008</v>
      </c>
      <c r="B11">
        <v>7.8318979999999998</v>
      </c>
      <c r="C11">
        <v>37.91569100000001</v>
      </c>
      <c r="D11">
        <v>10.221356999999999</v>
      </c>
      <c r="E11">
        <v>44.22032500000001</v>
      </c>
      <c r="F11">
        <v>7.4593759999999998</v>
      </c>
      <c r="G11">
        <v>60.588802000000008</v>
      </c>
      <c r="H11">
        <v>11.089618</v>
      </c>
      <c r="K11">
        <f>(12/200)</f>
        <v>0.06</v>
      </c>
      <c r="L11">
        <f>(14/200)</f>
        <v>7.0000000000000007E-2</v>
      </c>
      <c r="M11">
        <f>(13/200)</f>
        <v>6.5000000000000002E-2</v>
      </c>
      <c r="N11">
        <f>(12/200)</f>
        <v>0.06</v>
      </c>
      <c r="P11">
        <f>(12/200)</f>
        <v>0.06</v>
      </c>
      <c r="Q11">
        <f>(11/200)</f>
        <v>5.5E-2</v>
      </c>
      <c r="R11">
        <f>(11/200)</f>
        <v>5.5E-2</v>
      </c>
      <c r="S11">
        <f>(11/200)</f>
        <v>5.5E-2</v>
      </c>
      <c r="U11">
        <f>0.06+0.06</f>
        <v>0.12</v>
      </c>
      <c r="V11">
        <f>0.07+0.055</f>
        <v>0.125</v>
      </c>
      <c r="W11">
        <f>0.065+0.055</f>
        <v>0.12</v>
      </c>
      <c r="X11">
        <f>0.06+0.055</f>
        <v>0.11499999999999999</v>
      </c>
      <c r="Z11">
        <f>SQRT((ABS($A$12-$A$11)^2+(ABS($B$12-$B$11)^2)))</f>
        <v>20.834075877999148</v>
      </c>
      <c r="AA11">
        <f>SQRT((ABS($C$12-$C$11)^2+(ABS($D$12-$D$11)^2)))</f>
        <v>19.239023191396306</v>
      </c>
      <c r="AB11">
        <f>SQRT((ABS($E$12-$E$11)^2+(ABS($F$12-$F$11)^2)))</f>
        <v>18.494429332004952</v>
      </c>
      <c r="AC11">
        <f>SQRT((ABS($G$12-$G$11)^2+(ABS($H$12-$H$11)^2)))</f>
        <v>20.9357024270188</v>
      </c>
      <c r="AJ11">
        <f>1/0.12</f>
        <v>8.3333333333333339</v>
      </c>
      <c r="AK11">
        <f>1/0.125</f>
        <v>8</v>
      </c>
      <c r="AL11">
        <f>1/0.12</f>
        <v>8.3333333333333339</v>
      </c>
      <c r="AM11">
        <f>1/0.115</f>
        <v>8.695652173913043</v>
      </c>
      <c r="AO11">
        <f>$Z11/$U11</f>
        <v>173.61729898332624</v>
      </c>
      <c r="AP11">
        <f>$AA11/$V11</f>
        <v>153.91218553117045</v>
      </c>
      <c r="AQ11">
        <f>$AB11/$W11</f>
        <v>154.12024443337461</v>
      </c>
      <c r="AR11">
        <f>$AC11/$X11</f>
        <v>182.04958632190261</v>
      </c>
      <c r="AV11">
        <f>((0.06/0.12)*100)</f>
        <v>50</v>
      </c>
      <c r="AW11">
        <f>((0.07/0.125)*100)</f>
        <v>56.000000000000007</v>
      </c>
      <c r="AX11">
        <f>((0.065/0.12)*100)</f>
        <v>54.166666666666671</v>
      </c>
      <c r="AY11">
        <f>((0.06/0.115)*100)</f>
        <v>52.173913043478258</v>
      </c>
      <c r="BA11">
        <f>((0.06/0.12)*100)</f>
        <v>50</v>
      </c>
      <c r="BB11">
        <f>((0.055/0.125)*100)</f>
        <v>44</v>
      </c>
      <c r="BC11">
        <f>((0.055/0.12)*100)</f>
        <v>45.833333333333336</v>
      </c>
      <c r="BD11">
        <f>((0.055/0.115)*100)</f>
        <v>47.826086956521735</v>
      </c>
      <c r="BF11">
        <f>ABS($B$11-$D$11)</f>
        <v>2.3894589999999996</v>
      </c>
      <c r="BG11">
        <f>ABS($F$11-$H$11)</f>
        <v>3.630242</v>
      </c>
      <c r="BL11">
        <f>SQRT((ABS($A$11-$E$11)^2+(ABS($B$11-$F$11)^2)))</f>
        <v>2.226476395285832</v>
      </c>
      <c r="BM11">
        <f>SQRT((ABS($C$11-$G$12)^2+(ABS($D$11-$H$12)^2)))</f>
        <v>1.9008739849934839</v>
      </c>
      <c r="BO11">
        <f>SQRT((ABS($A$11-$G$12)^2+(ABS($B$11-$H$12)^2)))</f>
        <v>7.464067736992809</v>
      </c>
      <c r="BP11">
        <f>SQRT((ABS($C$11-$E$11)^2+(ABS($D$11-$F$11)^2)))</f>
        <v>6.8830915233139969</v>
      </c>
      <c r="BR11">
        <f>DEGREES(ACOS((6.71330336765396^2+0.0469035737764201^2-6.75900491953549^2)/(2*6.71330336765396*0.0469035737764201)))</f>
        <v>166.95567105399101</v>
      </c>
      <c r="BS11">
        <f>DEGREES(ACOS((6.75900491953549^2+0.0894986942586312^2-6.71461346153991^2)/(2*6.75900491953549*0.0894986942586312)))</f>
        <v>59.934276917920634</v>
      </c>
      <c r="BU11">
        <v>12</v>
      </c>
      <c r="BV11">
        <v>3</v>
      </c>
      <c r="BW11">
        <v>3</v>
      </c>
      <c r="BX11">
        <v>8</v>
      </c>
      <c r="BY11">
        <v>14</v>
      </c>
      <c r="BZ11">
        <v>3</v>
      </c>
      <c r="CA11">
        <v>9</v>
      </c>
      <c r="CB11">
        <v>2</v>
      </c>
      <c r="CC11">
        <v>13</v>
      </c>
      <c r="CD11">
        <v>1</v>
      </c>
      <c r="CE11">
        <v>9</v>
      </c>
      <c r="CF11">
        <v>6</v>
      </c>
      <c r="CG11">
        <v>12</v>
      </c>
      <c r="CH11">
        <v>8</v>
      </c>
      <c r="CI11">
        <v>2</v>
      </c>
      <c r="CJ11">
        <v>7</v>
      </c>
      <c r="CL11">
        <v>12</v>
      </c>
      <c r="CM11">
        <v>2</v>
      </c>
      <c r="CN11">
        <v>2</v>
      </c>
      <c r="CO11">
        <v>8</v>
      </c>
      <c r="CP11">
        <v>11</v>
      </c>
      <c r="CQ11">
        <v>2</v>
      </c>
      <c r="CR11">
        <v>6</v>
      </c>
      <c r="CS11">
        <v>1</v>
      </c>
      <c r="CT11">
        <v>11</v>
      </c>
      <c r="CU11">
        <v>2</v>
      </c>
      <c r="CV11">
        <v>6</v>
      </c>
      <c r="CW11">
        <v>6</v>
      </c>
      <c r="CX11">
        <v>11</v>
      </c>
      <c r="CY11">
        <v>8</v>
      </c>
      <c r="CZ11">
        <v>0</v>
      </c>
      <c r="DA11">
        <v>5</v>
      </c>
      <c r="DC11">
        <f>((3/12)*100)</f>
        <v>25</v>
      </c>
      <c r="DD11">
        <f>((3/12)*100)</f>
        <v>25</v>
      </c>
      <c r="DE11">
        <f>((8/12)*100)</f>
        <v>66.666666666666657</v>
      </c>
      <c r="DF11">
        <f>((3/14)*100)</f>
        <v>21.428571428571427</v>
      </c>
      <c r="DG11">
        <f>((9/14)*100)</f>
        <v>64.285714285714292</v>
      </c>
      <c r="DH11">
        <f>((2/14)*100)</f>
        <v>14.285714285714285</v>
      </c>
      <c r="DI11">
        <f>((1/13)*100)</f>
        <v>7.6923076923076925</v>
      </c>
      <c r="DJ11">
        <f>((9/13)*100)</f>
        <v>69.230769230769226</v>
      </c>
      <c r="DK11">
        <f>((6/13)*100)</f>
        <v>46.153846153846153</v>
      </c>
      <c r="DL11">
        <f>((8/12)*100)</f>
        <v>66.666666666666657</v>
      </c>
      <c r="DM11">
        <f>((2/12)*100)</f>
        <v>16.666666666666664</v>
      </c>
      <c r="DN11">
        <f>((7/12)*100)</f>
        <v>58.333333333333336</v>
      </c>
      <c r="DP11">
        <f>((2/12)*100)</f>
        <v>16.666666666666664</v>
      </c>
      <c r="DQ11">
        <f>((2/12)*100)</f>
        <v>16.666666666666664</v>
      </c>
      <c r="DR11">
        <f>((8/12)*100)</f>
        <v>66.666666666666657</v>
      </c>
      <c r="DS11">
        <f>((2/11)*100)</f>
        <v>18.181818181818183</v>
      </c>
      <c r="DT11">
        <f>((6/11)*100)</f>
        <v>54.54545454545454</v>
      </c>
      <c r="DU11">
        <f>((1/11)*100)</f>
        <v>9.0909090909090917</v>
      </c>
      <c r="DV11">
        <f>((2/11)*100)</f>
        <v>18.181818181818183</v>
      </c>
      <c r="DW11">
        <f>((6/11)*100)</f>
        <v>54.54545454545454</v>
      </c>
      <c r="DX11">
        <f>((6/11)*100)</f>
        <v>54.54545454545454</v>
      </c>
      <c r="DY11">
        <f>((8/11)*100)</f>
        <v>72.727272727272734</v>
      </c>
      <c r="DZ11">
        <f>((0/11)*100)</f>
        <v>0</v>
      </c>
      <c r="EA11">
        <f>((5/11)*100)</f>
        <v>45.454545454545453</v>
      </c>
    </row>
    <row r="12" spans="1:131" x14ac:dyDescent="0.25">
      <c r="A12">
        <v>25.603315000000009</v>
      </c>
      <c r="B12">
        <v>8.7885430000000007</v>
      </c>
      <c r="C12">
        <v>18.67993400000001</v>
      </c>
      <c r="D12">
        <v>10.575851</v>
      </c>
      <c r="E12">
        <v>25.730731000000006</v>
      </c>
      <c r="F12">
        <v>7.8822590000000003</v>
      </c>
      <c r="G12">
        <v>39.653327000000012</v>
      </c>
      <c r="H12">
        <v>10.992034</v>
      </c>
      <c r="N12">
        <f>(15/200)</f>
        <v>7.4999999999999997E-2</v>
      </c>
      <c r="P12">
        <f>(14/200)</f>
        <v>7.0000000000000007E-2</v>
      </c>
      <c r="Q12">
        <f>(13/200)</f>
        <v>6.5000000000000002E-2</v>
      </c>
      <c r="S12">
        <f>(13/200)</f>
        <v>6.5000000000000002E-2</v>
      </c>
      <c r="X12">
        <f>0.075+0.065</f>
        <v>0.14000000000000001</v>
      </c>
      <c r="AC12">
        <f>SQRT((ABS($G$13-$G$12)^2+(ABS($H$13-$H$12)^2)))</f>
        <v>19.892611820732071</v>
      </c>
      <c r="AM12">
        <f>1/0.14</f>
        <v>7.1428571428571423</v>
      </c>
      <c r="AR12">
        <f>$AC12/$X12</f>
        <v>142.09008443380048</v>
      </c>
      <c r="AY12">
        <f>((0.075/0.14)*100)</f>
        <v>53.571428571428569</v>
      </c>
      <c r="BD12">
        <f>((0.065/0.14)*100)</f>
        <v>46.428571428571423</v>
      </c>
      <c r="BF12">
        <f>ABS($B$12-$D$12)</f>
        <v>1.7873079999999995</v>
      </c>
      <c r="BG12">
        <f>ABS($F$12-$H$12)</f>
        <v>3.109775</v>
      </c>
      <c r="BO12">
        <f>SQRT((ABS($A$12-$G$13)^2+(ABS($B$12-$H$13)^2)))</f>
        <v>6.2305089457605343</v>
      </c>
      <c r="BP12">
        <f>SQRT((ABS($C$12-$E$12)^2+(ABS($D$12-$F$12)^2)))</f>
        <v>7.5477928030433468</v>
      </c>
      <c r="CG12">
        <v>15</v>
      </c>
      <c r="CH12">
        <v>10</v>
      </c>
      <c r="CI12">
        <v>2</v>
      </c>
      <c r="CJ12">
        <v>6</v>
      </c>
      <c r="CL12">
        <v>14</v>
      </c>
      <c r="CM12">
        <v>3</v>
      </c>
      <c r="CN12">
        <v>2</v>
      </c>
      <c r="CO12">
        <v>9</v>
      </c>
      <c r="CP12">
        <v>13</v>
      </c>
      <c r="CQ12">
        <v>3</v>
      </c>
      <c r="CR12">
        <v>9</v>
      </c>
      <c r="CS12">
        <v>0</v>
      </c>
      <c r="CX12">
        <v>13</v>
      </c>
      <c r="CY12">
        <v>9</v>
      </c>
      <c r="CZ12">
        <v>1</v>
      </c>
      <c r="DA12">
        <v>6</v>
      </c>
      <c r="DL12">
        <f>((10/15)*100)</f>
        <v>66.666666666666657</v>
      </c>
      <c r="DM12">
        <f>((2/15)*100)</f>
        <v>13.333333333333334</v>
      </c>
      <c r="DN12">
        <f>((6/15)*100)</f>
        <v>40</v>
      </c>
      <c r="DP12">
        <f>((3/14)*100)</f>
        <v>21.428571428571427</v>
      </c>
      <c r="DQ12">
        <f>((2/14)*100)</f>
        <v>14.285714285714285</v>
      </c>
      <c r="DR12">
        <f>((9/14)*100)</f>
        <v>64.285714285714292</v>
      </c>
      <c r="DS12">
        <f>((3/13)*100)</f>
        <v>23.076923076923077</v>
      </c>
      <c r="DT12">
        <f>((9/13)*100)</f>
        <v>69.230769230769226</v>
      </c>
      <c r="DU12">
        <f>((0/13)*100)</f>
        <v>0</v>
      </c>
      <c r="DY12">
        <f>((9/13)*100)</f>
        <v>69.230769230769226</v>
      </c>
      <c r="DZ12">
        <f>((1/13)*100)</f>
        <v>7.6923076923076925</v>
      </c>
      <c r="EA12">
        <f>((6/13)*100)</f>
        <v>46.153846153846153</v>
      </c>
    </row>
    <row r="13" spans="1:131" x14ac:dyDescent="0.25">
      <c r="G13">
        <v>19.760754000000006</v>
      </c>
      <c r="H13">
        <v>10.952734</v>
      </c>
      <c r="BI13">
        <v>4.7796754999999997</v>
      </c>
      <c r="BJ13">
        <v>3.9988875000000004</v>
      </c>
      <c r="BS13">
        <f>DEGREES(ACOS((8.03911379982458^2+16.8179143118988^2-9.70721272284073^2)/(2*8.03911379982458*16.8179143118988)))</f>
        <v>20.52337682494829</v>
      </c>
    </row>
    <row r="14" spans="1:131" x14ac:dyDescent="0.25">
      <c r="A14" t="s">
        <v>22</v>
      </c>
      <c r="B14" t="s">
        <v>22</v>
      </c>
      <c r="C14" t="s">
        <v>22</v>
      </c>
      <c r="D14" t="s">
        <v>22</v>
      </c>
      <c r="E14" t="s">
        <v>22</v>
      </c>
      <c r="F14" t="s">
        <v>22</v>
      </c>
      <c r="G14" t="s">
        <v>22</v>
      </c>
      <c r="H14" t="s">
        <v>22</v>
      </c>
      <c r="BR14">
        <f>DEGREES(ACOS((9.70721272284073^2+19.8349109229748^2-11.158282917015^2)/(2*9.70721272284073*19.8349109229748)))</f>
        <v>19.432670843000636</v>
      </c>
      <c r="BS14">
        <f>DEGREES(ACOS((8.21978371957134^2+14.8933477437491^2-7.93777007233045^2)/(2*8.21978371957134*14.8933477437491)))</f>
        <v>22.398509621310279</v>
      </c>
    </row>
    <row r="15" spans="1:131" x14ac:dyDescent="0.25">
      <c r="A15">
        <v>33.60894900000001</v>
      </c>
      <c r="B15">
        <v>8.47654</v>
      </c>
      <c r="C15">
        <v>40.876453000000012</v>
      </c>
      <c r="D15">
        <v>4.7569549999999996</v>
      </c>
      <c r="E15">
        <v>31.667421000000004</v>
      </c>
      <c r="F15">
        <v>8.41432</v>
      </c>
      <c r="G15">
        <v>23.944860000000006</v>
      </c>
      <c r="H15">
        <v>6.1806229999999998</v>
      </c>
      <c r="K15">
        <f>(16/200)</f>
        <v>0.08</v>
      </c>
      <c r="L15">
        <f>(16/200)</f>
        <v>0.08</v>
      </c>
      <c r="M15">
        <f>(13/200)</f>
        <v>6.5000000000000002E-2</v>
      </c>
      <c r="N15">
        <f>(15/200)</f>
        <v>7.4999999999999997E-2</v>
      </c>
      <c r="P15">
        <f>(25/200)</f>
        <v>0.125</v>
      </c>
      <c r="Q15">
        <f>(21/200)</f>
        <v>0.105</v>
      </c>
      <c r="R15">
        <f>(19/200)</f>
        <v>9.5000000000000001E-2</v>
      </c>
      <c r="S15">
        <f>(26/200)</f>
        <v>0.13</v>
      </c>
      <c r="U15">
        <f>0.08+0.125</f>
        <v>0.20500000000000002</v>
      </c>
      <c r="V15">
        <f>0.08+0.105</f>
        <v>0.185</v>
      </c>
      <c r="W15">
        <f>0.065+0.095</f>
        <v>0.16</v>
      </c>
      <c r="X15">
        <f>0.075+0.13</f>
        <v>0.20500000000000002</v>
      </c>
      <c r="Z15">
        <f>SQRT((ABS($A$16-$A$15)^2+(ABS($B$16-$B$15)^2)))</f>
        <v>18.049701076649715</v>
      </c>
      <c r="AA15">
        <f>SQRT((ABS($C$16-$C$15)^2+(ABS($D$16-$D$15)^2)))</f>
        <v>21.945653923652809</v>
      </c>
      <c r="AB15">
        <f>SQRT((ABS($E$16-$E$15)^2+(ABS($F$16-$F$15)^2)))</f>
        <v>19.8349109229748</v>
      </c>
      <c r="AC15">
        <f>SQRT((ABS($G$16-$G$15)^2+(ABS($H$16-$H$15)^2)))</f>
        <v>16.817914311898758</v>
      </c>
      <c r="AJ15">
        <f>1/0.205</f>
        <v>4.8780487804878048</v>
      </c>
      <c r="AK15">
        <f>1/0.185</f>
        <v>5.4054054054054053</v>
      </c>
      <c r="AL15">
        <f>1/0.16</f>
        <v>6.25</v>
      </c>
      <c r="AM15">
        <f>1/0.205</f>
        <v>4.8780487804878048</v>
      </c>
      <c r="AO15">
        <f>$Z15/$U15</f>
        <v>88.047322325120547</v>
      </c>
      <c r="AP15">
        <f>$AA15/$V15</f>
        <v>118.62515634406924</v>
      </c>
      <c r="AQ15">
        <f>$AB15/$W15</f>
        <v>123.9681932685925</v>
      </c>
      <c r="AR15">
        <f>$AC15/$X15</f>
        <v>82.038606399506122</v>
      </c>
      <c r="AV15">
        <f>((0.08/0.205)*100)</f>
        <v>39.024390243902438</v>
      </c>
      <c r="AW15">
        <f>((0.08/0.185)*100)</f>
        <v>43.243243243243242</v>
      </c>
      <c r="AX15">
        <f>((0.065/0.16)*100)</f>
        <v>40.625</v>
      </c>
      <c r="AY15">
        <f>((0.075/0.205)*100)</f>
        <v>36.585365853658537</v>
      </c>
      <c r="BA15">
        <f>((0.125/0.205)*100)</f>
        <v>60.975609756097562</v>
      </c>
      <c r="BB15">
        <f>((0.105/0.185)*100)</f>
        <v>56.756756756756758</v>
      </c>
      <c r="BC15">
        <f>((0.095/0.16)*100)</f>
        <v>59.375</v>
      </c>
      <c r="BD15">
        <f>((0.13/0.205)*100)</f>
        <v>63.414634146341463</v>
      </c>
      <c r="BF15">
        <f>ABS($B$15-$D$15)</f>
        <v>3.7195850000000004</v>
      </c>
      <c r="BG15">
        <f>ABS($F$15-$H$15)</f>
        <v>2.2336970000000003</v>
      </c>
      <c r="BL15">
        <f>SQRT((ABS($A$15-$E$15)^2+(ABS($B$15-$F$15)^2)))</f>
        <v>1.9425247239569488</v>
      </c>
      <c r="BM15">
        <f>SQRT((ABS($C$15-$G$16)^2+(ABS($D$15-$H$16)^2)))</f>
        <v>0.2123092336757898</v>
      </c>
      <c r="BO15">
        <f>SQRT((ABS($A$15-$G$15)^2+(ABS($B$15-$H$15)^2)))</f>
        <v>9.9330685626753876</v>
      </c>
      <c r="BP15">
        <f>SQRT((ABS($C$15-$E$15)^2+(ABS($D$15-$F$15)^2)))</f>
        <v>9.9087127882611039</v>
      </c>
      <c r="BR15">
        <f>DEGREES(ACOS((12.46089674679^2+19.870469194733^2-8.21978371957134^2)/(2*12.46089674679*19.870469194733)))</f>
        <v>12.985044160469711</v>
      </c>
      <c r="BS15">
        <f>DEGREES(ACOS((10.4674378348417^2+20.4859947845036^2-10.8171786339058^2)/(2*10.4674378348417*20.4859947845036)))</f>
        <v>16.012648169995007</v>
      </c>
      <c r="BU15">
        <v>16</v>
      </c>
      <c r="BV15">
        <v>0</v>
      </c>
      <c r="BW15">
        <v>1</v>
      </c>
      <c r="BX15">
        <v>12</v>
      </c>
      <c r="BY15">
        <v>16</v>
      </c>
      <c r="BZ15">
        <v>2</v>
      </c>
      <c r="CA15">
        <v>12</v>
      </c>
      <c r="CB15">
        <v>3</v>
      </c>
      <c r="CC15">
        <v>13</v>
      </c>
      <c r="CD15">
        <v>3</v>
      </c>
      <c r="CE15">
        <v>12</v>
      </c>
      <c r="CF15">
        <v>0</v>
      </c>
      <c r="CG15">
        <v>15</v>
      </c>
      <c r="CH15">
        <v>12</v>
      </c>
      <c r="CI15">
        <v>3</v>
      </c>
      <c r="CJ15">
        <v>0</v>
      </c>
      <c r="CL15">
        <v>25</v>
      </c>
      <c r="CM15">
        <v>5</v>
      </c>
      <c r="CN15">
        <v>0</v>
      </c>
      <c r="CO15">
        <v>22</v>
      </c>
      <c r="CP15">
        <v>21</v>
      </c>
      <c r="CQ15">
        <v>5</v>
      </c>
      <c r="CR15">
        <v>15</v>
      </c>
      <c r="CS15">
        <v>9</v>
      </c>
      <c r="CT15">
        <v>19</v>
      </c>
      <c r="CU15">
        <v>4</v>
      </c>
      <c r="CV15">
        <v>15</v>
      </c>
      <c r="CW15">
        <v>4</v>
      </c>
      <c r="CX15">
        <v>26</v>
      </c>
      <c r="CY15">
        <v>22</v>
      </c>
      <c r="CZ15">
        <v>9</v>
      </c>
      <c r="DA15">
        <v>3</v>
      </c>
      <c r="DC15">
        <f>((0/16)*100)</f>
        <v>0</v>
      </c>
      <c r="DD15">
        <f>((1/16)*100)</f>
        <v>6.25</v>
      </c>
      <c r="DE15">
        <f>((12/16)*100)</f>
        <v>75</v>
      </c>
      <c r="DF15">
        <f>((2/16)*100)</f>
        <v>12.5</v>
      </c>
      <c r="DG15">
        <f>((12/16)*100)</f>
        <v>75</v>
      </c>
      <c r="DH15">
        <f>((3/16)*100)</f>
        <v>18.75</v>
      </c>
      <c r="DI15">
        <f>((3/13)*100)</f>
        <v>23.076923076923077</v>
      </c>
      <c r="DJ15">
        <f>((12/13)*100)</f>
        <v>92.307692307692307</v>
      </c>
      <c r="DK15">
        <f>((0/13)*100)</f>
        <v>0</v>
      </c>
      <c r="DL15">
        <f>((12/15)*100)</f>
        <v>80</v>
      </c>
      <c r="DM15">
        <f>((3/15)*100)</f>
        <v>20</v>
      </c>
      <c r="DN15">
        <f>((0/15)*100)</f>
        <v>0</v>
      </c>
      <c r="DP15">
        <f>((5/25)*100)</f>
        <v>20</v>
      </c>
      <c r="DQ15">
        <f>((0/25)*100)</f>
        <v>0</v>
      </c>
      <c r="DR15">
        <f>((22/25)*100)</f>
        <v>88</v>
      </c>
      <c r="DS15">
        <f>((5/21)*100)</f>
        <v>23.809523809523807</v>
      </c>
      <c r="DT15">
        <f>((15/21)*100)</f>
        <v>71.428571428571431</v>
      </c>
      <c r="DU15">
        <f>((9/21)*100)</f>
        <v>42.857142857142854</v>
      </c>
      <c r="DV15">
        <f>((4/19)*100)</f>
        <v>21.052631578947366</v>
      </c>
      <c r="DW15">
        <f>((15/19)*100)</f>
        <v>78.94736842105263</v>
      </c>
      <c r="DX15">
        <f>((4/19)*100)</f>
        <v>21.052631578947366</v>
      </c>
      <c r="DY15">
        <f>((22/26)*100)</f>
        <v>84.615384615384613</v>
      </c>
      <c r="DZ15">
        <f>((9/26)*100)</f>
        <v>34.615384615384613</v>
      </c>
      <c r="EA15">
        <f>((3/26)*100)</f>
        <v>11.538461538461538</v>
      </c>
    </row>
    <row r="16" spans="1:131" x14ac:dyDescent="0.25">
      <c r="A16">
        <v>51.566268000000008</v>
      </c>
      <c r="B16">
        <v>6.6526969999999999</v>
      </c>
      <c r="C16">
        <v>62.822070000000011</v>
      </c>
      <c r="D16">
        <v>4.797212</v>
      </c>
      <c r="E16">
        <v>51.492137000000007</v>
      </c>
      <c r="F16">
        <v>7.7784529999999998</v>
      </c>
      <c r="G16">
        <v>40.713405000000009</v>
      </c>
      <c r="H16">
        <v>4.8929349999999996</v>
      </c>
      <c r="K16">
        <f>(13/200)</f>
        <v>6.5000000000000002E-2</v>
      </c>
      <c r="L16">
        <f>(14/200)</f>
        <v>7.0000000000000007E-2</v>
      </c>
      <c r="M16">
        <f>(15/200)</f>
        <v>7.4999999999999997E-2</v>
      </c>
      <c r="N16">
        <f>(15/200)</f>
        <v>7.4999999999999997E-2</v>
      </c>
      <c r="P16">
        <f>(14/200)</f>
        <v>7.0000000000000007E-2</v>
      </c>
      <c r="Q16">
        <f>(13/200)</f>
        <v>6.5000000000000002E-2</v>
      </c>
      <c r="R16">
        <f>(12/200)</f>
        <v>0.06</v>
      </c>
      <c r="S16">
        <f>(14/200)</f>
        <v>7.0000000000000007E-2</v>
      </c>
      <c r="U16">
        <f>0.065+0.07</f>
        <v>0.13500000000000001</v>
      </c>
      <c r="V16">
        <f>0.07+0.065</f>
        <v>0.13500000000000001</v>
      </c>
      <c r="W16">
        <f>0.075+0.06</f>
        <v>0.13500000000000001</v>
      </c>
      <c r="X16">
        <f>0.075+0.07</f>
        <v>0.14500000000000002</v>
      </c>
      <c r="Z16">
        <f>SQRT((ABS($A$17-$A$16)^2+(ABS($B$17-$B$16)^2)))</f>
        <v>21.041235392237688</v>
      </c>
      <c r="AA16">
        <f>SQRT((ABS($C$17-$C$16)^2+(ABS($D$17-$D$16)^2)))</f>
        <v>16.752926476352261</v>
      </c>
      <c r="AB16">
        <f>SQRT((ABS($E$17-$E$16)^2+(ABS($F$17-$F$16)^2)))</f>
        <v>19.870469194733005</v>
      </c>
      <c r="AC16">
        <f>SQRT((ABS($G$17-$G$16)^2+(ABS($H$17-$H$16)^2)))</f>
        <v>22.845183418015992</v>
      </c>
      <c r="AJ16">
        <f>1/0.135</f>
        <v>7.4074074074074066</v>
      </c>
      <c r="AK16">
        <f>1/0.135</f>
        <v>7.4074074074074066</v>
      </c>
      <c r="AL16">
        <f>1/0.135</f>
        <v>7.4074074074074066</v>
      </c>
      <c r="AM16">
        <f>1/0.145</f>
        <v>6.8965517241379315</v>
      </c>
      <c r="AO16">
        <f>$Z16/$U16</f>
        <v>155.86100290546435</v>
      </c>
      <c r="AP16">
        <f>$AA16/$V16</f>
        <v>124.09575167668341</v>
      </c>
      <c r="AQ16">
        <f>$AB16/$W16</f>
        <v>147.18866070172595</v>
      </c>
      <c r="AR16">
        <f>$AC16/$X16</f>
        <v>157.55298908976545</v>
      </c>
      <c r="AV16">
        <f>((0.065/0.135)*100)</f>
        <v>48.148148148148145</v>
      </c>
      <c r="AW16">
        <f>((0.07/0.135)*100)</f>
        <v>51.851851851851848</v>
      </c>
      <c r="AX16">
        <f>((0.075/0.135)*100)</f>
        <v>55.55555555555555</v>
      </c>
      <c r="AY16">
        <f>((0.075/0.145)*100)</f>
        <v>51.724137931034484</v>
      </c>
      <c r="BA16">
        <f>((0.07/0.135)*100)</f>
        <v>51.851851851851848</v>
      </c>
      <c r="BB16">
        <f>((0.065/0.135)*100)</f>
        <v>48.148148148148145</v>
      </c>
      <c r="BC16">
        <f>((0.06/0.135)*100)</f>
        <v>44.444444444444443</v>
      </c>
      <c r="BD16">
        <f>((0.07/0.145)*100)</f>
        <v>48.275862068965523</v>
      </c>
      <c r="BF16">
        <f>ABS($B$16-$D$16)</f>
        <v>1.8554849999999998</v>
      </c>
      <c r="BG16">
        <f>ABS($F$16-$H$16)</f>
        <v>2.8855180000000002</v>
      </c>
      <c r="BL16">
        <f>SQRT((ABS($A$16-$E$16)^2+(ABS($B$16-$F$16)^2)))</f>
        <v>1.1281941219032299</v>
      </c>
      <c r="BM16">
        <f>SQRT((ABS($C$16-$G$17)^2+(ABS($D$16-$H$17)^2)))</f>
        <v>0.74741171671910178</v>
      </c>
      <c r="BO16">
        <f>SQRT((ABS($A$16-$G$16)^2+(ABS($B$16-$H$16)^2)))</f>
        <v>10.994607659821837</v>
      </c>
      <c r="BP16">
        <f>SQRT((ABS($C$16-$E$16)^2+(ABS($D$16-$F$16)^2)))</f>
        <v>11.715595575324803</v>
      </c>
      <c r="BR16">
        <f>DEGREES(ACOS((7.93777007233045^2+17.0143702400155^2-10.4674378348417^2)/(2*7.93777007233045*17.0143702400155)))</f>
        <v>25.925193615242417</v>
      </c>
      <c r="BS16">
        <f>DEGREES(ACOS((13.7822719033982^2+26.31903264955^2-13.4983475179849^2)/(2*13.7822719033982*26.31903264955)))</f>
        <v>15.095867765620472</v>
      </c>
      <c r="BU16">
        <v>13</v>
      </c>
      <c r="BV16">
        <v>2</v>
      </c>
      <c r="BW16">
        <v>3</v>
      </c>
      <c r="BX16">
        <v>10</v>
      </c>
      <c r="BY16">
        <v>14</v>
      </c>
      <c r="BZ16">
        <v>0</v>
      </c>
      <c r="CA16">
        <v>14</v>
      </c>
      <c r="CB16">
        <v>3</v>
      </c>
      <c r="CC16">
        <v>15</v>
      </c>
      <c r="CD16">
        <v>1</v>
      </c>
      <c r="CE16">
        <v>14</v>
      </c>
      <c r="CF16">
        <v>3</v>
      </c>
      <c r="CG16">
        <v>15</v>
      </c>
      <c r="CH16">
        <v>10</v>
      </c>
      <c r="CI16">
        <v>3</v>
      </c>
      <c r="CJ16">
        <v>3</v>
      </c>
      <c r="CL16">
        <v>14</v>
      </c>
      <c r="CM16">
        <v>0</v>
      </c>
      <c r="CN16">
        <v>4</v>
      </c>
      <c r="CO16">
        <v>11</v>
      </c>
      <c r="CP16">
        <v>13</v>
      </c>
      <c r="CQ16">
        <v>2</v>
      </c>
      <c r="CR16">
        <v>12</v>
      </c>
      <c r="CS16">
        <v>1</v>
      </c>
      <c r="CT16">
        <v>12</v>
      </c>
      <c r="CU16">
        <v>2</v>
      </c>
      <c r="CV16">
        <v>12</v>
      </c>
      <c r="CW16">
        <v>0</v>
      </c>
      <c r="CX16">
        <v>14</v>
      </c>
      <c r="CY16">
        <v>11</v>
      </c>
      <c r="CZ16">
        <v>1</v>
      </c>
      <c r="DA16">
        <v>1</v>
      </c>
      <c r="DC16">
        <f>((2/13)*100)</f>
        <v>15.384615384615385</v>
      </c>
      <c r="DD16">
        <f>((3/13)*100)</f>
        <v>23.076923076923077</v>
      </c>
      <c r="DE16">
        <f>((10/13)*100)</f>
        <v>76.923076923076934</v>
      </c>
      <c r="DF16">
        <f>((0/14)*100)</f>
        <v>0</v>
      </c>
      <c r="DG16">
        <f>((14/14)*100)</f>
        <v>100</v>
      </c>
      <c r="DH16">
        <f>((3/14)*100)</f>
        <v>21.428571428571427</v>
      </c>
      <c r="DI16">
        <f>((1/15)*100)</f>
        <v>6.666666666666667</v>
      </c>
      <c r="DJ16">
        <f>((14/15)*100)</f>
        <v>93.333333333333329</v>
      </c>
      <c r="DK16">
        <f>((3/15)*100)</f>
        <v>20</v>
      </c>
      <c r="DL16">
        <f>((10/15)*100)</f>
        <v>66.666666666666657</v>
      </c>
      <c r="DM16">
        <f>((3/15)*100)</f>
        <v>20</v>
      </c>
      <c r="DN16">
        <f>((3/15)*100)</f>
        <v>20</v>
      </c>
      <c r="DP16">
        <f>((0/14)*100)</f>
        <v>0</v>
      </c>
      <c r="DQ16">
        <f>((4/14)*100)</f>
        <v>28.571428571428569</v>
      </c>
      <c r="DR16">
        <f>((11/14)*100)</f>
        <v>78.571428571428569</v>
      </c>
      <c r="DS16">
        <f>((2/13)*100)</f>
        <v>15.384615384615385</v>
      </c>
      <c r="DT16">
        <f>((12/13)*100)</f>
        <v>92.307692307692307</v>
      </c>
      <c r="DU16">
        <f>((1/13)*100)</f>
        <v>7.6923076923076925</v>
      </c>
      <c r="DV16">
        <f>((2/12)*100)</f>
        <v>16.666666666666664</v>
      </c>
      <c r="DW16">
        <f>((12/12)*100)</f>
        <v>100</v>
      </c>
      <c r="DX16">
        <f>((0/12)*100)</f>
        <v>0</v>
      </c>
      <c r="DY16">
        <f>((11/14)*100)</f>
        <v>78.571428571428569</v>
      </c>
      <c r="DZ16">
        <f>((1/14)*100)</f>
        <v>7.1428571428571423</v>
      </c>
      <c r="EA16">
        <f>((1/14)*100)</f>
        <v>7.1428571428571423</v>
      </c>
    </row>
    <row r="17" spans="1:131" x14ac:dyDescent="0.25">
      <c r="A17">
        <v>72.605708000000007</v>
      </c>
      <c r="B17">
        <v>6.3778309999999996</v>
      </c>
      <c r="C17">
        <v>79.528717</v>
      </c>
      <c r="D17">
        <v>3.5528279999999999</v>
      </c>
      <c r="E17">
        <v>71.355880000000013</v>
      </c>
      <c r="F17">
        <v>7.2614809999999999</v>
      </c>
      <c r="G17">
        <v>63.557437000000007</v>
      </c>
      <c r="H17">
        <v>4.6635720000000003</v>
      </c>
      <c r="K17">
        <f>(16/200)</f>
        <v>0.08</v>
      </c>
      <c r="L17">
        <f>(14/200)</f>
        <v>7.0000000000000007E-2</v>
      </c>
      <c r="M17">
        <f>(16/200)</f>
        <v>0.08</v>
      </c>
      <c r="N17">
        <f>(12/200)</f>
        <v>0.06</v>
      </c>
      <c r="P17">
        <f>(16/200)</f>
        <v>0.08</v>
      </c>
      <c r="Q17">
        <f>(15/200)</f>
        <v>7.4999999999999997E-2</v>
      </c>
      <c r="R17">
        <f>(13/200)</f>
        <v>6.5000000000000002E-2</v>
      </c>
      <c r="S17">
        <f>(15/200)</f>
        <v>7.4999999999999997E-2</v>
      </c>
      <c r="U17">
        <f>0.08+0.08</f>
        <v>0.16</v>
      </c>
      <c r="V17">
        <f>0.07+0.075</f>
        <v>0.14500000000000002</v>
      </c>
      <c r="W17">
        <f>0.08+0.065</f>
        <v>0.14500000000000002</v>
      </c>
      <c r="X17">
        <f>0.06+0.075</f>
        <v>0.13500000000000001</v>
      </c>
      <c r="Z17">
        <f>SQRT((ABS($A$18-$A$17)^2+(ABS($B$18-$B$17)^2)))</f>
        <v>16.315634392329489</v>
      </c>
      <c r="AA17">
        <f>SQRT((ABS($C$18-$C$17)^2+(ABS($D$18-$D$17)^2)))</f>
        <v>18.605719392578681</v>
      </c>
      <c r="AB17">
        <f>SQRT((ABS($E$18-$E$17)^2+(ABS($F$18-$F$17)^2)))</f>
        <v>17.014370240015491</v>
      </c>
      <c r="AC17">
        <f>SQRT((ABS($G$18-$G$17)^2+(ABS($H$18-$H$17)^2)))</f>
        <v>14.893347743749121</v>
      </c>
      <c r="AJ17">
        <f>1/0.16</f>
        <v>6.25</v>
      </c>
      <c r="AK17">
        <f>1/0.145</f>
        <v>6.8965517241379315</v>
      </c>
      <c r="AL17">
        <f>1/0.145</f>
        <v>6.8965517241379315</v>
      </c>
      <c r="AM17">
        <f>1/0.135</f>
        <v>7.4074074074074066</v>
      </c>
      <c r="AO17">
        <f>$Z17/$U17</f>
        <v>101.97271495205931</v>
      </c>
      <c r="AP17">
        <f>$AA17/$V17</f>
        <v>128.31530615571504</v>
      </c>
      <c r="AQ17">
        <f>$AB17/$W17</f>
        <v>117.34048441389993</v>
      </c>
      <c r="AR17">
        <f>$AC17/$X17</f>
        <v>110.32109439814162</v>
      </c>
      <c r="AV17">
        <f>((0.08/0.16)*100)</f>
        <v>50</v>
      </c>
      <c r="AW17">
        <f>((0.07/0.145)*100)</f>
        <v>48.275862068965523</v>
      </c>
      <c r="AX17">
        <f>((0.08/0.145)*100)</f>
        <v>55.172413793103459</v>
      </c>
      <c r="AY17">
        <f>((0.06/0.135)*100)</f>
        <v>44.444444444444443</v>
      </c>
      <c r="BA17">
        <f>((0.08/0.16)*100)</f>
        <v>50</v>
      </c>
      <c r="BB17">
        <f>((0.075/0.145)*100)</f>
        <v>51.724137931034484</v>
      </c>
      <c r="BC17">
        <f>((0.065/0.145)*100)</f>
        <v>44.827586206896555</v>
      </c>
      <c r="BD17">
        <f>((0.075/0.135)*100)</f>
        <v>55.55555555555555</v>
      </c>
      <c r="BF17">
        <f>ABS($B$17-$D$17)</f>
        <v>2.8250029999999997</v>
      </c>
      <c r="BG17">
        <f>ABS($F$17-$H$17)</f>
        <v>2.5979089999999996</v>
      </c>
      <c r="BL17">
        <f>SQRT((ABS($A$17-$E$17)^2+(ABS($B$17-$F$17)^2)))</f>
        <v>1.5306558568417608</v>
      </c>
      <c r="BM17">
        <f>SQRT((ABS($C$17-$G$18)^2+(ABS($D$17-$H$18)^2)))</f>
        <v>1.1165103685953743</v>
      </c>
      <c r="BO17">
        <f>SQRT((ABS($A$17-$G$17)^2+(ABS($B$17-$H$17)^2)))</f>
        <v>9.2092286326555062</v>
      </c>
      <c r="BP17">
        <f>SQRT((ABS($C$17-$E$17)^2+(ABS($D$17-$F$17)^2)))</f>
        <v>8.9749301781672823</v>
      </c>
      <c r="BR17">
        <f>DEGREES(ACOS((10.8171786339058^2+23.6488314758565^2-13.7822719033982^2)/(2*10.8171786339058*23.6488314758565)))</f>
        <v>18.093583767303894</v>
      </c>
      <c r="BS17">
        <f>DEGREES(ACOS((10.4602050468517^2+31.9589584292694^2-21.9077213337919^2)/(2*10.4602050468517*31.9589584292694)))</f>
        <v>13.232556159673969</v>
      </c>
      <c r="BU17">
        <v>16</v>
      </c>
      <c r="BV17">
        <v>1</v>
      </c>
      <c r="BW17">
        <v>3</v>
      </c>
      <c r="BX17">
        <v>12</v>
      </c>
      <c r="BY17">
        <v>14</v>
      </c>
      <c r="BZ17">
        <v>2</v>
      </c>
      <c r="CA17">
        <v>14</v>
      </c>
      <c r="CB17">
        <v>2</v>
      </c>
      <c r="CC17">
        <v>16</v>
      </c>
      <c r="CD17">
        <v>4</v>
      </c>
      <c r="CE17">
        <v>14</v>
      </c>
      <c r="CF17">
        <v>4</v>
      </c>
      <c r="CG17">
        <v>12</v>
      </c>
      <c r="CH17">
        <v>12</v>
      </c>
      <c r="CI17">
        <v>1</v>
      </c>
      <c r="CJ17">
        <v>2</v>
      </c>
      <c r="CL17">
        <v>16</v>
      </c>
      <c r="CM17">
        <v>2</v>
      </c>
      <c r="CN17">
        <v>2</v>
      </c>
      <c r="CO17">
        <v>11</v>
      </c>
      <c r="CP17">
        <v>15</v>
      </c>
      <c r="CQ17">
        <v>0</v>
      </c>
      <c r="CR17">
        <v>13</v>
      </c>
      <c r="CS17">
        <v>4</v>
      </c>
      <c r="CT17">
        <v>13</v>
      </c>
      <c r="CU17">
        <v>0</v>
      </c>
      <c r="CV17">
        <v>13</v>
      </c>
      <c r="CW17">
        <v>3</v>
      </c>
      <c r="CX17">
        <v>15</v>
      </c>
      <c r="CY17">
        <v>11</v>
      </c>
      <c r="CZ17">
        <v>4</v>
      </c>
      <c r="DA17">
        <v>3</v>
      </c>
      <c r="DC17">
        <f>((1/16)*100)</f>
        <v>6.25</v>
      </c>
      <c r="DD17">
        <f>((3/16)*100)</f>
        <v>18.75</v>
      </c>
      <c r="DE17">
        <f>((12/16)*100)</f>
        <v>75</v>
      </c>
      <c r="DF17">
        <f>((2/14)*100)</f>
        <v>14.285714285714285</v>
      </c>
      <c r="DG17">
        <f>((14/14)*100)</f>
        <v>100</v>
      </c>
      <c r="DH17">
        <f>((2/14)*100)</f>
        <v>14.285714285714285</v>
      </c>
      <c r="DI17">
        <f>((4/16)*100)</f>
        <v>25</v>
      </c>
      <c r="DJ17">
        <f>((14/16)*100)</f>
        <v>87.5</v>
      </c>
      <c r="DK17">
        <f>((4/16)*100)</f>
        <v>25</v>
      </c>
      <c r="DL17">
        <f>((12/12)*100)</f>
        <v>100</v>
      </c>
      <c r="DM17">
        <f>((1/12)*100)</f>
        <v>8.3333333333333321</v>
      </c>
      <c r="DN17">
        <f>((2/12)*100)</f>
        <v>16.666666666666664</v>
      </c>
      <c r="DP17">
        <f>((2/16)*100)</f>
        <v>12.5</v>
      </c>
      <c r="DQ17">
        <f>((2/16)*100)</f>
        <v>12.5</v>
      </c>
      <c r="DR17">
        <f>((11/16)*100)</f>
        <v>68.75</v>
      </c>
      <c r="DS17">
        <f>((0/15)*100)</f>
        <v>0</v>
      </c>
      <c r="DT17">
        <f>((13/15)*100)</f>
        <v>86.666666666666671</v>
      </c>
      <c r="DU17">
        <f>((4/15)*100)</f>
        <v>26.666666666666668</v>
      </c>
      <c r="DV17">
        <f>((0/13)*100)</f>
        <v>0</v>
      </c>
      <c r="DW17">
        <f>((13/13)*100)</f>
        <v>100</v>
      </c>
      <c r="DX17">
        <f>((3/13)*100)</f>
        <v>23.076923076923077</v>
      </c>
      <c r="DY17">
        <f>((11/15)*100)</f>
        <v>73.333333333333329</v>
      </c>
      <c r="DZ17">
        <f>((4/15)*100)</f>
        <v>26.666666666666668</v>
      </c>
      <c r="EA17">
        <f>((3/15)*100)</f>
        <v>20</v>
      </c>
    </row>
    <row r="18" spans="1:131" x14ac:dyDescent="0.25">
      <c r="A18">
        <v>88.917010000000005</v>
      </c>
      <c r="B18">
        <v>6.001862</v>
      </c>
      <c r="C18">
        <v>98.122344000000012</v>
      </c>
      <c r="D18">
        <v>4.2235209999999999</v>
      </c>
      <c r="E18">
        <v>88.365946000000008</v>
      </c>
      <c r="F18">
        <v>6.8787940000000001</v>
      </c>
      <c r="G18">
        <v>78.41497600000001</v>
      </c>
      <c r="H18">
        <v>3.631418</v>
      </c>
      <c r="K18">
        <f>(14/200)</f>
        <v>7.0000000000000007E-2</v>
      </c>
      <c r="L18">
        <f>(15/200)</f>
        <v>7.4999999999999997E-2</v>
      </c>
      <c r="M18">
        <f>(14/200)</f>
        <v>7.0000000000000007E-2</v>
      </c>
      <c r="N18">
        <f>(14/200)</f>
        <v>7.0000000000000007E-2</v>
      </c>
      <c r="P18">
        <f>(12/200)</f>
        <v>0.06</v>
      </c>
      <c r="Q18">
        <f>(10/200)</f>
        <v>0.05</v>
      </c>
      <c r="R18">
        <f>(11/200)</f>
        <v>5.5E-2</v>
      </c>
      <c r="S18">
        <f>(12/200)</f>
        <v>0.06</v>
      </c>
      <c r="U18">
        <f>0.07+0.06</f>
        <v>0.13</v>
      </c>
      <c r="V18">
        <f>0.075+0.05</f>
        <v>0.125</v>
      </c>
      <c r="W18">
        <f>0.07+0.055</f>
        <v>0.125</v>
      </c>
      <c r="X18">
        <f>0.07+0.06</f>
        <v>0.13</v>
      </c>
      <c r="Z18">
        <f>SQRT((ABS($A$19-$A$18)^2+(ABS($B$19-$B$18)^2)))</f>
        <v>21.977930199579948</v>
      </c>
      <c r="AA18">
        <f>SQRT((ABS($C$19-$C$18)^2+(ABS($D$19-$D$18)^2)))</f>
        <v>24.445852207258213</v>
      </c>
      <c r="AB18">
        <f>SQRT((ABS($E$19-$E$18)^2+(ABS($F$19-$F$18)^2)))</f>
        <v>23.64883147585649</v>
      </c>
      <c r="AC18">
        <f>SQRT((ABS($G$19-$G$18)^2+(ABS($H$19-$H$18)^2)))</f>
        <v>20.485994784503596</v>
      </c>
      <c r="AJ18">
        <f>1/0.13</f>
        <v>7.6923076923076916</v>
      </c>
      <c r="AK18">
        <f>1/0.125</f>
        <v>8</v>
      </c>
      <c r="AL18">
        <f>1/0.125</f>
        <v>8</v>
      </c>
      <c r="AM18">
        <f>1/0.13</f>
        <v>7.6923076923076916</v>
      </c>
      <c r="AO18">
        <f>$Z18/$U18</f>
        <v>169.06100153523036</v>
      </c>
      <c r="AP18">
        <f>$AA18/$V18</f>
        <v>195.5668176580657</v>
      </c>
      <c r="AQ18">
        <f>$AB18/$W18</f>
        <v>189.19065180685192</v>
      </c>
      <c r="AR18">
        <f>$AC18/$X18</f>
        <v>157.58457526541227</v>
      </c>
      <c r="AV18">
        <f>((0.07/0.13)*100)</f>
        <v>53.846153846153854</v>
      </c>
      <c r="AW18">
        <f>((0.075/0.125)*100)</f>
        <v>60</v>
      </c>
      <c r="AX18">
        <f>((0.07/0.125)*100)</f>
        <v>56.000000000000007</v>
      </c>
      <c r="AY18">
        <f>((0.07/0.13)*100)</f>
        <v>53.846153846153854</v>
      </c>
      <c r="BA18">
        <f>((0.06/0.13)*100)</f>
        <v>46.153846153846153</v>
      </c>
      <c r="BB18">
        <f>((0.05/0.125)*100)</f>
        <v>40</v>
      </c>
      <c r="BC18">
        <f>((0.055/0.125)*100)</f>
        <v>44</v>
      </c>
      <c r="BD18">
        <f>((0.06/0.13)*100)</f>
        <v>46.153846153846153</v>
      </c>
      <c r="BF18">
        <f>ABS($B$18-$D$18)</f>
        <v>1.7783410000000002</v>
      </c>
      <c r="BG18">
        <f>ABS($F$18-$H$18)</f>
        <v>3.247376</v>
      </c>
      <c r="BL18">
        <f>SQRT((ABS($A$18-$E$18)^2+(ABS($B$18-$F$18)^2)))</f>
        <v>1.0357032705944287</v>
      </c>
      <c r="BM18">
        <f>SQRT((ABS($C$18-$G$19)^2+(ABS($D$18-$H$19)^2)))</f>
        <v>0.77891198652606419</v>
      </c>
      <c r="BO18">
        <f>SQRT((ABS($A$18-$G$18)^2+(ABS($B$18-$H$18)^2)))</f>
        <v>10.766230672537715</v>
      </c>
      <c r="BP18">
        <f>SQRT((ABS($C$18-$E$18)^2+(ABS($D$18-$F$18)^2)))</f>
        <v>10.111269783708329</v>
      </c>
      <c r="BR18">
        <f>DEGREES(ACOS((21.9077213337919^2+27.0561498495857^2-5.89805795985797^2)/(2*21.9077213337919*27.0561498495857)))</f>
        <v>6.7760961197488063</v>
      </c>
      <c r="BS18">
        <f>DEGREES(ACOS((5.89805795985797^2+24.7127222145329^2-19.9717938533025^2)/(2*5.89805795985797*24.7127222145329)))</f>
        <v>32.216259335064883</v>
      </c>
      <c r="BU18">
        <v>14</v>
      </c>
      <c r="BV18">
        <v>4</v>
      </c>
      <c r="BW18">
        <v>3</v>
      </c>
      <c r="BX18">
        <v>14</v>
      </c>
      <c r="BY18">
        <v>15</v>
      </c>
      <c r="BZ18">
        <v>5</v>
      </c>
      <c r="CA18">
        <v>13</v>
      </c>
      <c r="CB18">
        <v>5</v>
      </c>
      <c r="CC18">
        <v>14</v>
      </c>
      <c r="CD18">
        <v>4</v>
      </c>
      <c r="CE18">
        <v>13</v>
      </c>
      <c r="CF18">
        <v>4</v>
      </c>
      <c r="CG18">
        <v>14</v>
      </c>
      <c r="CH18">
        <v>14</v>
      </c>
      <c r="CI18">
        <v>4</v>
      </c>
      <c r="CJ18">
        <v>3</v>
      </c>
      <c r="CL18">
        <v>12</v>
      </c>
      <c r="CM18">
        <v>0</v>
      </c>
      <c r="CN18">
        <v>0</v>
      </c>
      <c r="CO18">
        <v>12</v>
      </c>
      <c r="CP18">
        <v>10</v>
      </c>
      <c r="CQ18">
        <v>0</v>
      </c>
      <c r="CR18">
        <v>9</v>
      </c>
      <c r="CS18">
        <v>0</v>
      </c>
      <c r="CT18">
        <v>11</v>
      </c>
      <c r="CU18">
        <v>0</v>
      </c>
      <c r="CV18">
        <v>9</v>
      </c>
      <c r="CW18">
        <v>0</v>
      </c>
      <c r="CX18">
        <v>12</v>
      </c>
      <c r="CY18">
        <v>12</v>
      </c>
      <c r="CZ18">
        <v>0</v>
      </c>
      <c r="DA18">
        <v>0</v>
      </c>
      <c r="DC18">
        <f>((4/14)*100)</f>
        <v>28.571428571428569</v>
      </c>
      <c r="DD18">
        <f>((3/14)*100)</f>
        <v>21.428571428571427</v>
      </c>
      <c r="DE18">
        <f>((14/14)*100)</f>
        <v>100</v>
      </c>
      <c r="DF18">
        <f>((5/15)*100)</f>
        <v>33.333333333333329</v>
      </c>
      <c r="DG18">
        <f>((13/15)*100)</f>
        <v>86.666666666666671</v>
      </c>
      <c r="DH18">
        <f>((5/15)*100)</f>
        <v>33.333333333333329</v>
      </c>
      <c r="DI18">
        <f>((4/14)*100)</f>
        <v>28.571428571428569</v>
      </c>
      <c r="DJ18">
        <f>((13/14)*100)</f>
        <v>92.857142857142861</v>
      </c>
      <c r="DK18">
        <f>((4/14)*100)</f>
        <v>28.571428571428569</v>
      </c>
      <c r="DL18">
        <f>((14/14)*100)</f>
        <v>100</v>
      </c>
      <c r="DM18">
        <f>((4/14)*100)</f>
        <v>28.571428571428569</v>
      </c>
      <c r="DN18">
        <f>((3/14)*100)</f>
        <v>21.428571428571427</v>
      </c>
      <c r="DP18">
        <f>((0/12)*100)</f>
        <v>0</v>
      </c>
      <c r="DQ18">
        <f>((0/12)*100)</f>
        <v>0</v>
      </c>
      <c r="DR18">
        <f>((12/12)*100)</f>
        <v>100</v>
      </c>
      <c r="DS18">
        <f>((0/10)*100)</f>
        <v>0</v>
      </c>
      <c r="DT18">
        <f>((9/10)*100)</f>
        <v>90</v>
      </c>
      <c r="DU18">
        <f>((0/10)*100)</f>
        <v>0</v>
      </c>
      <c r="DV18">
        <f>((0/11)*100)</f>
        <v>0</v>
      </c>
      <c r="DW18">
        <f>((9/11)*100)</f>
        <v>81.818181818181827</v>
      </c>
      <c r="DX18">
        <f>((0/11)*100)</f>
        <v>0</v>
      </c>
      <c r="DY18">
        <f>((12/12)*100)</f>
        <v>100</v>
      </c>
      <c r="DZ18">
        <f>((0/12)*100)</f>
        <v>0</v>
      </c>
      <c r="EA18">
        <f>((0/12)*100)</f>
        <v>0</v>
      </c>
    </row>
    <row r="19" spans="1:131" x14ac:dyDescent="0.25">
      <c r="A19">
        <v>110.79290800000001</v>
      </c>
      <c r="B19">
        <v>8.1171640000000007</v>
      </c>
      <c r="C19">
        <v>122.48441</v>
      </c>
      <c r="D19">
        <v>6.2457549999999999</v>
      </c>
      <c r="E19">
        <v>111.936177</v>
      </c>
      <c r="F19">
        <v>8.8053039999999996</v>
      </c>
      <c r="G19">
        <v>98.887720999999999</v>
      </c>
      <c r="H19">
        <v>4.3680960000000004</v>
      </c>
      <c r="K19">
        <f>(13/200)</f>
        <v>6.5000000000000002E-2</v>
      </c>
      <c r="L19">
        <f>(14/200)</f>
        <v>7.0000000000000007E-2</v>
      </c>
      <c r="M19">
        <f>(13/200)</f>
        <v>6.5000000000000002E-2</v>
      </c>
      <c r="N19">
        <f>(15/200)</f>
        <v>7.4999999999999997E-2</v>
      </c>
      <c r="P19">
        <f>(10/200)</f>
        <v>0.05</v>
      </c>
      <c r="Q19">
        <f>(9/200)</f>
        <v>4.4999999999999998E-2</v>
      </c>
      <c r="R19">
        <f>(9/200)</f>
        <v>4.4999999999999998E-2</v>
      </c>
      <c r="S19">
        <f>(10/200)</f>
        <v>0.05</v>
      </c>
      <c r="U19">
        <f>0.065+0.05</f>
        <v>0.115</v>
      </c>
      <c r="V19">
        <f>0.07+0.045</f>
        <v>0.115</v>
      </c>
      <c r="W19">
        <f>0.065+0.045</f>
        <v>0.11</v>
      </c>
      <c r="X19">
        <f>0.075+0.05</f>
        <v>0.125</v>
      </c>
      <c r="Z19">
        <f>SQRT((ABS($A$20-$A$19)^2+(ABS($B$20-$B$19)^2)))</f>
        <v>23.821031264970628</v>
      </c>
      <c r="AA19">
        <f>SQRT((ABS($C$20-$C$19)^2+(ABS($D$20-$D$19)^2)))</f>
        <v>31.197379592440285</v>
      </c>
      <c r="AB19">
        <f>SQRT((ABS($E$20-$E$19)^2+(ABS($F$20-$F$19)^2)))</f>
        <v>23.224705982973607</v>
      </c>
      <c r="AC19">
        <f>SQRT((ABS($G$20-$G$19)^2+(ABS($H$20-$H$19)^2)))</f>
        <v>26.319032649550042</v>
      </c>
      <c r="AJ19">
        <f>1/0.115</f>
        <v>8.695652173913043</v>
      </c>
      <c r="AK19">
        <f>1/0.115</f>
        <v>8.695652173913043</v>
      </c>
      <c r="AL19">
        <f>1/0.11</f>
        <v>9.0909090909090917</v>
      </c>
      <c r="AM19">
        <f>1/0.125</f>
        <v>8</v>
      </c>
      <c r="AO19">
        <f>$Z19/$U19</f>
        <v>207.13940230409241</v>
      </c>
      <c r="AP19">
        <f>$AA19/$V19</f>
        <v>271.28156167339375</v>
      </c>
      <c r="AQ19">
        <f>$AB19/$W19</f>
        <v>211.13369075430552</v>
      </c>
      <c r="AR19">
        <f>$AC19/$X19</f>
        <v>210.55226119640034</v>
      </c>
      <c r="AV19">
        <f>((0.065/0.115)*100)</f>
        <v>56.521739130434781</v>
      </c>
      <c r="AW19">
        <f>((0.07/0.115)*100)</f>
        <v>60.869565217391312</v>
      </c>
      <c r="AX19">
        <f>((0.065/0.11)*100)</f>
        <v>59.090909090909093</v>
      </c>
      <c r="AY19">
        <f>((0.075/0.125)*100)</f>
        <v>60</v>
      </c>
      <c r="BA19">
        <f>((0.05/0.115)*100)</f>
        <v>43.478260869565219</v>
      </c>
      <c r="BB19">
        <f>((0.045/0.115)*100)</f>
        <v>39.130434782608688</v>
      </c>
      <c r="BC19">
        <f>((0.045/0.11)*100)</f>
        <v>40.909090909090907</v>
      </c>
      <c r="BD19">
        <f>((0.05/0.125)*100)</f>
        <v>40</v>
      </c>
      <c r="BF19">
        <f>ABS($B$19-$D$19)</f>
        <v>1.8714090000000008</v>
      </c>
      <c r="BG19">
        <f>ABS($F$19-$H$19)</f>
        <v>4.4372079999999992</v>
      </c>
      <c r="BL19">
        <f>SQRT((ABS($A$19-$E$19)^2+(ABS($B$19-$F$19)^2)))</f>
        <v>1.3343914965110404</v>
      </c>
      <c r="BM19">
        <f>SQRT((ABS($C$19-$G$20)^2+(ABS($D$19-$H$20)^2)))</f>
        <v>2.6744086696660689</v>
      </c>
      <c r="BO19">
        <f>SQRT((ABS($A$19-$G$19)^2+(ABS($B$19-$H$19)^2)))</f>
        <v>12.481545912810372</v>
      </c>
      <c r="BP19">
        <f>SQRT((ABS($C$19-$E$19)^2+(ABS($D$19-$F$19)^2)))</f>
        <v>10.854331416798084</v>
      </c>
      <c r="BR19">
        <f>DEGREES(ACOS((19.9717938533025^2+21.9899529667939^2-4.19187810722987^2)/(2*19.9717938533025*21.9899529667939)))</f>
        <v>10.057927901993622</v>
      </c>
      <c r="BS19">
        <f>DEGREES(ACOS((4.19187810722987^2+23.6762526761841^2-21.7857981100373^2)/(2*4.19187810722987*23.6762526761841)))</f>
        <v>58.567024876279874</v>
      </c>
      <c r="BU19">
        <v>13</v>
      </c>
      <c r="BV19">
        <v>4</v>
      </c>
      <c r="BW19">
        <v>4</v>
      </c>
      <c r="BX19">
        <v>13</v>
      </c>
      <c r="BY19">
        <v>14</v>
      </c>
      <c r="BZ19">
        <v>4</v>
      </c>
      <c r="CA19">
        <v>13</v>
      </c>
      <c r="CB19">
        <v>5</v>
      </c>
      <c r="CC19">
        <v>13</v>
      </c>
      <c r="CD19">
        <v>3</v>
      </c>
      <c r="CE19">
        <v>13</v>
      </c>
      <c r="CF19">
        <v>4</v>
      </c>
      <c r="CG19">
        <v>15</v>
      </c>
      <c r="CH19">
        <v>13</v>
      </c>
      <c r="CI19">
        <v>6</v>
      </c>
      <c r="CJ19">
        <v>6</v>
      </c>
      <c r="CL19">
        <v>10</v>
      </c>
      <c r="CM19">
        <v>0</v>
      </c>
      <c r="CN19">
        <v>0</v>
      </c>
      <c r="CO19">
        <v>10</v>
      </c>
      <c r="CP19">
        <v>9</v>
      </c>
      <c r="CQ19">
        <v>0</v>
      </c>
      <c r="CR19">
        <v>8</v>
      </c>
      <c r="CS19">
        <v>0</v>
      </c>
      <c r="CT19">
        <v>9</v>
      </c>
      <c r="CU19">
        <v>0</v>
      </c>
      <c r="CV19">
        <v>8</v>
      </c>
      <c r="CW19">
        <v>0</v>
      </c>
      <c r="CX19">
        <v>10</v>
      </c>
      <c r="CY19">
        <v>10</v>
      </c>
      <c r="CZ19">
        <v>0</v>
      </c>
      <c r="DA19">
        <v>0</v>
      </c>
      <c r="DC19">
        <f>((4/13)*100)</f>
        <v>30.76923076923077</v>
      </c>
      <c r="DD19">
        <f>((4/13)*100)</f>
        <v>30.76923076923077</v>
      </c>
      <c r="DE19">
        <f>((13/13)*100)</f>
        <v>100</v>
      </c>
      <c r="DF19">
        <f>((4/14)*100)</f>
        <v>28.571428571428569</v>
      </c>
      <c r="DG19">
        <f>((13/14)*100)</f>
        <v>92.857142857142861</v>
      </c>
      <c r="DH19">
        <f>((5/14)*100)</f>
        <v>35.714285714285715</v>
      </c>
      <c r="DI19">
        <f>((3/13)*100)</f>
        <v>23.076923076923077</v>
      </c>
      <c r="DJ19">
        <f>((13/13)*100)</f>
        <v>100</v>
      </c>
      <c r="DK19">
        <f>((4/13)*100)</f>
        <v>30.76923076923077</v>
      </c>
      <c r="DL19">
        <f>((13/15)*100)</f>
        <v>86.666666666666671</v>
      </c>
      <c r="DM19">
        <f>((6/15)*100)</f>
        <v>40</v>
      </c>
      <c r="DN19">
        <f>((6/15)*100)</f>
        <v>40</v>
      </c>
      <c r="DP19">
        <f>((0/10)*100)</f>
        <v>0</v>
      </c>
      <c r="DQ19">
        <f>((0/10)*100)</f>
        <v>0</v>
      </c>
      <c r="DR19">
        <f>((10/10)*100)</f>
        <v>100</v>
      </c>
      <c r="DS19">
        <f>((0/9)*100)</f>
        <v>0</v>
      </c>
      <c r="DT19">
        <f>((8/9)*100)</f>
        <v>88.888888888888886</v>
      </c>
      <c r="DU19">
        <f>((0/9)*100)</f>
        <v>0</v>
      </c>
      <c r="DV19">
        <f>((0/9)*100)</f>
        <v>0</v>
      </c>
      <c r="DW19">
        <f>((8/9)*100)</f>
        <v>88.888888888888886</v>
      </c>
      <c r="DX19">
        <f>((0/9)*100)</f>
        <v>0</v>
      </c>
      <c r="DY19">
        <f>((10/10)*100)</f>
        <v>100</v>
      </c>
      <c r="DZ19">
        <f>((0/10)*100)</f>
        <v>0</v>
      </c>
      <c r="EA19">
        <f>((0/10)*100)</f>
        <v>0</v>
      </c>
    </row>
    <row r="20" spans="1:131" x14ac:dyDescent="0.25">
      <c r="A20">
        <v>134.61088599999999</v>
      </c>
      <c r="B20">
        <v>8.4985490000000006</v>
      </c>
      <c r="C20">
        <v>153.61349899999999</v>
      </c>
      <c r="D20">
        <v>8.3088379999999997</v>
      </c>
      <c r="E20">
        <v>135.158928</v>
      </c>
      <c r="F20">
        <v>9.1066409999999998</v>
      </c>
      <c r="G20">
        <v>125.152337</v>
      </c>
      <c r="H20">
        <v>6.0596709999999998</v>
      </c>
      <c r="K20">
        <f>(12/200)</f>
        <v>0.06</v>
      </c>
      <c r="L20">
        <f>(14/200)</f>
        <v>7.0000000000000007E-2</v>
      </c>
      <c r="M20">
        <f>(12/200)</f>
        <v>0.06</v>
      </c>
      <c r="N20">
        <f>(16/200)</f>
        <v>0.08</v>
      </c>
      <c r="P20">
        <f>(10/200)</f>
        <v>0.05</v>
      </c>
      <c r="Q20">
        <f>(9/200)</f>
        <v>4.4999999999999998E-2</v>
      </c>
      <c r="R20">
        <f>(8/200)</f>
        <v>0.04</v>
      </c>
      <c r="S20">
        <f>(9/200)</f>
        <v>4.4999999999999998E-2</v>
      </c>
      <c r="U20">
        <f>0.06+0.05</f>
        <v>0.11</v>
      </c>
      <c r="V20">
        <f>0.07+0.045</f>
        <v>0.115</v>
      </c>
      <c r="W20">
        <f>0.06+0.04</f>
        <v>0.1</v>
      </c>
      <c r="X20">
        <f>0.08+0.045</f>
        <v>0.125</v>
      </c>
      <c r="Z20">
        <f>SQRT((ABS($A$21-$A$20)^2+(ABS($B$21-$B$20)^2)))</f>
        <v>27.727510842955905</v>
      </c>
      <c r="AA20">
        <f>SQRT((ABS($C$21-$C$20)^2+(ABS($D$21-$D$20)^2)))</f>
        <v>22.539026369998183</v>
      </c>
      <c r="AB20">
        <f>SQRT((ABS($E$21-$E$20)^2+(ABS($F$21-$F$20)^2)))</f>
        <v>27.056149849585683</v>
      </c>
      <c r="AC20">
        <f>SQRT((ABS($G$21-$G$20)^2+(ABS($H$21-$H$20)^2)))</f>
        <v>31.95895842926938</v>
      </c>
      <c r="AJ20">
        <f>1/0.11</f>
        <v>9.0909090909090917</v>
      </c>
      <c r="AK20">
        <f>1/0.115</f>
        <v>8.695652173913043</v>
      </c>
      <c r="AL20">
        <f>1/0.1</f>
        <v>10</v>
      </c>
      <c r="AM20">
        <f>1/0.125</f>
        <v>8</v>
      </c>
      <c r="AO20">
        <f>$Z20/$U20</f>
        <v>252.06828039050822</v>
      </c>
      <c r="AP20">
        <f>$AA20/$V20</f>
        <v>195.9915336521581</v>
      </c>
      <c r="AQ20">
        <f>$AB20/$W20</f>
        <v>270.56149849585682</v>
      </c>
      <c r="AR20">
        <f>$AC20/$X20</f>
        <v>255.67166743415504</v>
      </c>
      <c r="AV20">
        <f>((0.06/0.11)*100)</f>
        <v>54.54545454545454</v>
      </c>
      <c r="AW20">
        <f>((0.07/0.115)*100)</f>
        <v>60.869565217391312</v>
      </c>
      <c r="AX20">
        <f>((0.06/0.1)*100)</f>
        <v>60</v>
      </c>
      <c r="AY20">
        <f>((0.08/0.125)*100)</f>
        <v>64</v>
      </c>
      <c r="BA20">
        <f>((0.05/0.11)*100)</f>
        <v>45.45454545454546</v>
      </c>
      <c r="BB20">
        <f>((0.045/0.115)*100)</f>
        <v>39.130434782608688</v>
      </c>
      <c r="BC20">
        <f>((0.04/0.1)*100)</f>
        <v>40</v>
      </c>
      <c r="BD20">
        <f>((0.045/0.125)*100)</f>
        <v>36</v>
      </c>
      <c r="BF20">
        <f>ABS($B$20-$D$20)</f>
        <v>0.18971100000000085</v>
      </c>
      <c r="BG20">
        <f>ABS($F$20-$H$20)</f>
        <v>3.04697</v>
      </c>
      <c r="BL20">
        <f>SQRT((ABS($A$20-$E$20)^2+(ABS($B$20-$F$20)^2)))</f>
        <v>0.81861218793028567</v>
      </c>
      <c r="BM20">
        <f>SQRT((ABS($C$20-$G$21)^2+(ABS($D$20-$H$21)^2)))</f>
        <v>3.4360806113818119</v>
      </c>
      <c r="BO20">
        <f>SQRT((ABS($A$20-$G$20)^2+(ABS($B$20-$H$20)^2)))</f>
        <v>9.7679207144757694</v>
      </c>
      <c r="BP20">
        <f>SQRT((ABS($C$20-$E$20)^2+(ABS($D$20-$F$20)^2)))</f>
        <v>18.47180771935572</v>
      </c>
      <c r="BR20">
        <f>DEGREES(ACOS((21.7857981100373^2+22.8805853102472^2-3.66355265645684^2)/(2*21.7857981100373*22.8805853102472)))</f>
        <v>8.9812546279073047</v>
      </c>
      <c r="BS20">
        <f>DEGREES(ACOS((3.66355265645684^2+19.3185489168221^2-18.3710624919313^2)/(2*3.66355265645684*19.3185489168221)))</f>
        <v>69.689812589881484</v>
      </c>
      <c r="BU20">
        <v>12</v>
      </c>
      <c r="BV20">
        <v>3</v>
      </c>
      <c r="BW20">
        <v>4</v>
      </c>
      <c r="BX20">
        <v>11</v>
      </c>
      <c r="BY20">
        <v>14</v>
      </c>
      <c r="BZ20">
        <v>4</v>
      </c>
      <c r="CA20">
        <v>11</v>
      </c>
      <c r="CB20">
        <v>6</v>
      </c>
      <c r="CC20">
        <v>12</v>
      </c>
      <c r="CD20">
        <v>2</v>
      </c>
      <c r="CE20">
        <v>11</v>
      </c>
      <c r="CF20">
        <v>7</v>
      </c>
      <c r="CG20">
        <v>16</v>
      </c>
      <c r="CH20">
        <v>11</v>
      </c>
      <c r="CI20">
        <v>7</v>
      </c>
      <c r="CJ20">
        <v>8</v>
      </c>
      <c r="CL20">
        <v>10</v>
      </c>
      <c r="CM20">
        <v>0</v>
      </c>
      <c r="CN20">
        <v>0</v>
      </c>
      <c r="CO20">
        <v>8</v>
      </c>
      <c r="CP20">
        <v>9</v>
      </c>
      <c r="CQ20">
        <v>0</v>
      </c>
      <c r="CR20">
        <v>8</v>
      </c>
      <c r="CS20">
        <v>0</v>
      </c>
      <c r="CT20">
        <v>8</v>
      </c>
      <c r="CU20">
        <v>0</v>
      </c>
      <c r="CV20">
        <v>8</v>
      </c>
      <c r="CW20">
        <v>0</v>
      </c>
      <c r="CX20">
        <v>9</v>
      </c>
      <c r="CY20">
        <v>8</v>
      </c>
      <c r="CZ20">
        <v>0</v>
      </c>
      <c r="DA20">
        <v>0</v>
      </c>
      <c r="DC20">
        <f>((3/12)*100)</f>
        <v>25</v>
      </c>
      <c r="DD20">
        <f>((4/12)*100)</f>
        <v>33.333333333333329</v>
      </c>
      <c r="DE20">
        <f>((11/12)*100)</f>
        <v>91.666666666666657</v>
      </c>
      <c r="DF20">
        <f>((4/14)*100)</f>
        <v>28.571428571428569</v>
      </c>
      <c r="DG20">
        <f>((11/14)*100)</f>
        <v>78.571428571428569</v>
      </c>
      <c r="DH20">
        <f>((6/14)*100)</f>
        <v>42.857142857142854</v>
      </c>
      <c r="DI20">
        <f>((2/12)*100)</f>
        <v>16.666666666666664</v>
      </c>
      <c r="DJ20">
        <f>((11/12)*100)</f>
        <v>91.666666666666657</v>
      </c>
      <c r="DK20">
        <f>((7/12)*100)</f>
        <v>58.333333333333336</v>
      </c>
      <c r="DL20">
        <f>((11/16)*100)</f>
        <v>68.75</v>
      </c>
      <c r="DM20">
        <f>((7/16)*100)</f>
        <v>43.75</v>
      </c>
      <c r="DN20">
        <f>((8/16)*100)</f>
        <v>50</v>
      </c>
      <c r="DP20">
        <f>((0/10)*100)</f>
        <v>0</v>
      </c>
      <c r="DQ20">
        <f>((0/10)*100)</f>
        <v>0</v>
      </c>
      <c r="DR20">
        <f>((8/10)*100)</f>
        <v>80</v>
      </c>
      <c r="DS20">
        <f>((0/9)*100)</f>
        <v>0</v>
      </c>
      <c r="DT20">
        <f>((8/9)*100)</f>
        <v>88.888888888888886</v>
      </c>
      <c r="DU20">
        <f>((0/9)*100)</f>
        <v>0</v>
      </c>
      <c r="DV20">
        <f>((0/8)*100)</f>
        <v>0</v>
      </c>
      <c r="DW20">
        <f>((8/8)*100)</f>
        <v>100</v>
      </c>
      <c r="DX20">
        <f>((0/8)*100)</f>
        <v>0</v>
      </c>
      <c r="DY20">
        <f>((8/9)*100)</f>
        <v>88.888888888888886</v>
      </c>
      <c r="DZ20">
        <f>((0/9)*100)</f>
        <v>0</v>
      </c>
      <c r="EA20">
        <f>((0/9)*100)</f>
        <v>0</v>
      </c>
    </row>
    <row r="21" spans="1:131" x14ac:dyDescent="0.25">
      <c r="A21">
        <v>162.28402</v>
      </c>
      <c r="B21">
        <v>10.234208000000001</v>
      </c>
      <c r="C21">
        <v>176.146906</v>
      </c>
      <c r="D21">
        <v>7.8055700000000003</v>
      </c>
      <c r="E21">
        <v>162.14227199999999</v>
      </c>
      <c r="F21">
        <v>11.090171</v>
      </c>
      <c r="G21">
        <v>157.04458199999999</v>
      </c>
      <c r="H21">
        <v>8.123583</v>
      </c>
      <c r="K21">
        <f>(11/200)</f>
        <v>5.5E-2</v>
      </c>
      <c r="L21">
        <f>(13/200)</f>
        <v>6.5000000000000002E-2</v>
      </c>
      <c r="M21">
        <f>(12/200)</f>
        <v>0.06</v>
      </c>
      <c r="N21">
        <f>(15/200)</f>
        <v>7.4999999999999997E-2</v>
      </c>
      <c r="P21">
        <f>(10/200)</f>
        <v>0.05</v>
      </c>
      <c r="Q21">
        <f>(10/200)</f>
        <v>0.05</v>
      </c>
      <c r="R21">
        <f>(8/200)</f>
        <v>0.04</v>
      </c>
      <c r="S21">
        <f>(8/200)</f>
        <v>0.04</v>
      </c>
      <c r="U21">
        <f>0.055+0.05</f>
        <v>0.10500000000000001</v>
      </c>
      <c r="V21">
        <f>0.065+0.05</f>
        <v>0.115</v>
      </c>
      <c r="W21">
        <f>0.06+0.04</f>
        <v>0.1</v>
      </c>
      <c r="X21">
        <f>0.075+0.04</f>
        <v>0.11499999999999999</v>
      </c>
      <c r="Z21">
        <f>SQRT((ABS($A$22-$A$21)^2+(ABS($B$22-$B$21)^2)))</f>
        <v>22.021321686223118</v>
      </c>
      <c r="AA21">
        <f>SQRT((ABS($C$22-$C$21)^2+(ABS($D$22-$D$21)^2)))</f>
        <v>25.327804801934285</v>
      </c>
      <c r="AB21">
        <f>SQRT((ABS($E$22-$E$21)^2+(ABS($F$22-$F$21)^2)))</f>
        <v>21.989952966793947</v>
      </c>
      <c r="AC21">
        <f>SQRT((ABS($G$22-$G$21)^2+(ABS($H$22-$H$21)^2)))</f>
        <v>24.712722214532874</v>
      </c>
      <c r="AJ21">
        <f>1/0.105</f>
        <v>9.5238095238095237</v>
      </c>
      <c r="AK21">
        <f>1/0.115</f>
        <v>8.695652173913043</v>
      </c>
      <c r="AL21">
        <f>1/0.1</f>
        <v>10</v>
      </c>
      <c r="AM21">
        <f>1/0.115</f>
        <v>8.695652173913043</v>
      </c>
      <c r="AO21">
        <f>$Z21/$U21</f>
        <v>209.72687320212492</v>
      </c>
      <c r="AP21">
        <f>$AA21/$V21</f>
        <v>220.24178088638507</v>
      </c>
      <c r="AQ21">
        <f>$AB21/$W21</f>
        <v>219.89952966793945</v>
      </c>
      <c r="AR21">
        <f>$AC21/$X21</f>
        <v>214.89323664811198</v>
      </c>
      <c r="AV21">
        <f>((0.055/0.105)*100)</f>
        <v>52.380952380952387</v>
      </c>
      <c r="AW21">
        <f>((0.065/0.115)*100)</f>
        <v>56.521739130434781</v>
      </c>
      <c r="AX21">
        <f>((0.06/0.1)*100)</f>
        <v>60</v>
      </c>
      <c r="AY21">
        <f>((0.075/0.115)*100)</f>
        <v>65.217391304347814</v>
      </c>
      <c r="BA21">
        <f>((0.05/0.105)*100)</f>
        <v>47.61904761904762</v>
      </c>
      <c r="BB21">
        <f>((0.05/0.115)*100)</f>
        <v>43.478260869565219</v>
      </c>
      <c r="BC21">
        <f>((0.04/0.1)*100)</f>
        <v>40</v>
      </c>
      <c r="BD21">
        <f>((0.04/0.115)*100)</f>
        <v>34.782608695652172</v>
      </c>
      <c r="BF21">
        <f>ABS($B$21-$D$21)</f>
        <v>2.4286380000000003</v>
      </c>
      <c r="BG21">
        <f>ABS($F$21-$H$21)</f>
        <v>2.9665879999999998</v>
      </c>
      <c r="BL21">
        <f>SQRT((ABS($A$21-$E$21)^2+(ABS($B$21-$F$21)^2)))</f>
        <v>0.86762039675943559</v>
      </c>
      <c r="BM21">
        <f>SQRT((ABS($C$21-$G$22)^2+(ABS($D$21-$H$22)^2)))</f>
        <v>5.6222858203891617</v>
      </c>
      <c r="BO21">
        <f>SQRT((ABS($A$21-$G$21)^2+(ABS($B$21-$H$21)^2)))</f>
        <v>5.6485793299261609</v>
      </c>
      <c r="BP21">
        <f>SQRT((ABS($C$21-$E$22)^2+(ABS($D$21-$F$22)^2)))</f>
        <v>8.4900641301441393</v>
      </c>
      <c r="BR21">
        <f>DEGREES(ACOS((18.3710624919313^2+19.947455615382^2-3.88239379175915^2)/(2*18.3710624919313*19.947455615382)))</f>
        <v>10.634402343871702</v>
      </c>
      <c r="BS21">
        <f>DEGREES(ACOS((3.88239379175915^2+18.3144777133638^2-16.6095156660486^2)/(2*3.88239379175915*18.3144777133638)))</f>
        <v>58.351708121894788</v>
      </c>
      <c r="BU21">
        <v>11</v>
      </c>
      <c r="BV21">
        <v>3</v>
      </c>
      <c r="BW21">
        <v>3</v>
      </c>
      <c r="BX21">
        <v>8</v>
      </c>
      <c r="BY21">
        <v>13</v>
      </c>
      <c r="BZ21">
        <v>7</v>
      </c>
      <c r="CA21">
        <v>7</v>
      </c>
      <c r="CB21">
        <v>5</v>
      </c>
      <c r="CC21">
        <v>12</v>
      </c>
      <c r="CD21">
        <v>4</v>
      </c>
      <c r="CE21">
        <v>7</v>
      </c>
      <c r="CF21">
        <v>10</v>
      </c>
      <c r="CG21">
        <v>15</v>
      </c>
      <c r="CH21">
        <v>8</v>
      </c>
      <c r="CI21">
        <v>5</v>
      </c>
      <c r="CJ21">
        <v>10</v>
      </c>
      <c r="CL21">
        <v>10</v>
      </c>
      <c r="CM21">
        <v>0</v>
      </c>
      <c r="CN21">
        <v>0</v>
      </c>
      <c r="CO21">
        <v>5</v>
      </c>
      <c r="CP21">
        <v>10</v>
      </c>
      <c r="CQ21">
        <v>2</v>
      </c>
      <c r="CR21">
        <v>5</v>
      </c>
      <c r="CS21">
        <v>0</v>
      </c>
      <c r="CT21">
        <v>8</v>
      </c>
      <c r="CU21">
        <v>0</v>
      </c>
      <c r="CV21">
        <v>5</v>
      </c>
      <c r="CW21">
        <v>3</v>
      </c>
      <c r="CX21">
        <v>8</v>
      </c>
      <c r="CY21">
        <v>5</v>
      </c>
      <c r="CZ21">
        <v>0</v>
      </c>
      <c r="DA21">
        <v>3</v>
      </c>
      <c r="DC21">
        <f>((3/11)*100)</f>
        <v>27.27272727272727</v>
      </c>
      <c r="DD21">
        <f>((3/11)*100)</f>
        <v>27.27272727272727</v>
      </c>
      <c r="DE21">
        <f>((8/11)*100)</f>
        <v>72.727272727272734</v>
      </c>
      <c r="DF21">
        <f>((7/13)*100)</f>
        <v>53.846153846153847</v>
      </c>
      <c r="DG21">
        <f>((7/13)*100)</f>
        <v>53.846153846153847</v>
      </c>
      <c r="DH21">
        <f>((5/13)*100)</f>
        <v>38.461538461538467</v>
      </c>
      <c r="DI21">
        <f>((4/12)*100)</f>
        <v>33.333333333333329</v>
      </c>
      <c r="DJ21">
        <f>((7/12)*100)</f>
        <v>58.333333333333336</v>
      </c>
      <c r="DK21">
        <f>((10/12)*100)</f>
        <v>83.333333333333343</v>
      </c>
      <c r="DL21">
        <f>((8/15)*100)</f>
        <v>53.333333333333336</v>
      </c>
      <c r="DM21">
        <f>((5/15)*100)</f>
        <v>33.333333333333329</v>
      </c>
      <c r="DN21">
        <f>((10/15)*100)</f>
        <v>66.666666666666657</v>
      </c>
      <c r="DP21">
        <f>((0/10)*100)</f>
        <v>0</v>
      </c>
      <c r="DQ21">
        <f>((0/10)*100)</f>
        <v>0</v>
      </c>
      <c r="DR21">
        <f>((5/10)*100)</f>
        <v>50</v>
      </c>
      <c r="DS21">
        <f>((2/10)*100)</f>
        <v>20</v>
      </c>
      <c r="DT21">
        <f>((5/10)*100)</f>
        <v>50</v>
      </c>
      <c r="DU21">
        <f>((0/10)*100)</f>
        <v>0</v>
      </c>
      <c r="DV21">
        <f>((0/8)*100)</f>
        <v>0</v>
      </c>
      <c r="DW21">
        <f>((5/8)*100)</f>
        <v>62.5</v>
      </c>
      <c r="DX21">
        <f>((3/8)*100)</f>
        <v>37.5</v>
      </c>
      <c r="DY21">
        <f>((5/8)*100)</f>
        <v>62.5</v>
      </c>
      <c r="DZ21">
        <f>((0/8)*100)</f>
        <v>0</v>
      </c>
      <c r="EA21">
        <f>((3/8)*100)</f>
        <v>37.5</v>
      </c>
    </row>
    <row r="22" spans="1:131" x14ac:dyDescent="0.25">
      <c r="A22">
        <v>184.30000899999999</v>
      </c>
      <c r="B22">
        <v>9.7496080000000003</v>
      </c>
      <c r="C22">
        <v>201.46308400000001</v>
      </c>
      <c r="D22">
        <v>7.0382189999999998</v>
      </c>
      <c r="E22">
        <v>184.12874400000001</v>
      </c>
      <c r="F22">
        <v>10.698916000000001</v>
      </c>
      <c r="G22">
        <v>181.741961</v>
      </c>
      <c r="H22">
        <v>7.2528879999999996</v>
      </c>
      <c r="K22">
        <f>(14/200)</f>
        <v>7.0000000000000007E-2</v>
      </c>
      <c r="L22">
        <f>(11/200)</f>
        <v>5.5E-2</v>
      </c>
      <c r="M22">
        <f>(13/200)</f>
        <v>6.5000000000000002E-2</v>
      </c>
      <c r="N22">
        <f>(12/200)</f>
        <v>0.06</v>
      </c>
      <c r="P22">
        <f>(8/200)</f>
        <v>0.04</v>
      </c>
      <c r="Q22">
        <f>(10/200)</f>
        <v>0.05</v>
      </c>
      <c r="R22">
        <f>(9/200)</f>
        <v>4.4999999999999998E-2</v>
      </c>
      <c r="S22">
        <f>(9/200)</f>
        <v>4.4999999999999998E-2</v>
      </c>
      <c r="U22">
        <f>0.07+0.04</f>
        <v>0.11000000000000001</v>
      </c>
      <c r="V22">
        <f>0.055+0.05</f>
        <v>0.10500000000000001</v>
      </c>
      <c r="W22">
        <f>0.065+0.045</f>
        <v>0.11</v>
      </c>
      <c r="X22">
        <f>0.06+0.045</f>
        <v>0.105</v>
      </c>
      <c r="Z22">
        <f>SQRT((ABS($A$23-$A$22)^2+(ABS($B$23-$B$22)^2)))</f>
        <v>23.547672068388451</v>
      </c>
      <c r="AA22">
        <f>SQRT((ABS($C$23-$C$22)^2+(ABS($D$23-$D$22)^2)))</f>
        <v>20.070010472972356</v>
      </c>
      <c r="AB22">
        <f>SQRT((ABS($E$23-$E$22)^2+(ABS($F$23-$F$22)^2)))</f>
        <v>22.880585310247223</v>
      </c>
      <c r="AC22">
        <f>SQRT((ABS($G$23-$G$22)^2+(ABS($H$23-$H$22)^2)))</f>
        <v>23.676252676184053</v>
      </c>
      <c r="AJ22">
        <f>1/0.11</f>
        <v>9.0909090909090917</v>
      </c>
      <c r="AK22">
        <f>1/0.105</f>
        <v>9.5238095238095237</v>
      </c>
      <c r="AL22">
        <f>1/0.11</f>
        <v>9.0909090909090917</v>
      </c>
      <c r="AM22">
        <f>1/0.105</f>
        <v>9.5238095238095237</v>
      </c>
      <c r="AO22">
        <f>$Z22/$U22</f>
        <v>214.06974607625861</v>
      </c>
      <c r="AP22">
        <f>$AA22/$V22</f>
        <v>191.14295688545099</v>
      </c>
      <c r="AQ22">
        <f>$AB22/$W22</f>
        <v>208.00532100224748</v>
      </c>
      <c r="AR22">
        <f>$AC22/$X22</f>
        <v>225.48812072556242</v>
      </c>
      <c r="AV22">
        <f>((0.07/0.11)*100)</f>
        <v>63.636363636363647</v>
      </c>
      <c r="AW22">
        <f>((0.055/0.105)*100)</f>
        <v>52.380952380952387</v>
      </c>
      <c r="AX22">
        <f>((0.065/0.11)*100)</f>
        <v>59.090909090909093</v>
      </c>
      <c r="AY22">
        <f>((0.06/0.105)*100)</f>
        <v>57.142857142857139</v>
      </c>
      <c r="BA22">
        <f>((0.04/0.11)*100)</f>
        <v>36.363636363636367</v>
      </c>
      <c r="BB22">
        <f>((0.05/0.105)*100)</f>
        <v>47.61904761904762</v>
      </c>
      <c r="BC22">
        <f>((0.045/0.11)*100)</f>
        <v>40.909090909090907</v>
      </c>
      <c r="BD22">
        <f>((0.045/0.105)*100)</f>
        <v>42.857142857142854</v>
      </c>
      <c r="BF22">
        <f>ABS($B$22-$D$22)</f>
        <v>2.7113890000000005</v>
      </c>
      <c r="BG22">
        <f>ABS($F$22-$H$22)</f>
        <v>3.446028000000001</v>
      </c>
      <c r="BL22">
        <f>SQRT((ABS($A$22-$E$22)^2+(ABS($B$22-$F$22)^2)))</f>
        <v>0.9646332873631267</v>
      </c>
      <c r="BM22">
        <f>SQRT((ABS($C$22-$G$23)^2+(ABS($D$22-$H$23)^2)))</f>
        <v>4.078350868597016</v>
      </c>
      <c r="BO22">
        <f>SQRT((ABS($A$22-$G$22)^2+(ABS($B$22-$H$22)^2)))</f>
        <v>3.5745237904794993</v>
      </c>
      <c r="BP22">
        <f>SQRT((ABS($C$22-$E$23)^2+(ABS($D$22-$F$23)^2)))</f>
        <v>5.9092364197471419</v>
      </c>
      <c r="BR22">
        <f>DEGREES(ACOS((16.6095156660486^2+20.5042624360035^2-5.30436037123762^2)/(2*16.6095156660486*20.5042624360035)))</f>
        <v>11.197894373585736</v>
      </c>
      <c r="BS22">
        <f>DEGREES(ACOS((5.30436037123762^2+14.5994974596498^2-10.5941122824201^2)/(2*5.30436037123762*14.5994974596498)))</f>
        <v>33.572014161362269</v>
      </c>
      <c r="BU22">
        <v>14</v>
      </c>
      <c r="BV22">
        <v>7</v>
      </c>
      <c r="BW22">
        <v>5</v>
      </c>
      <c r="BX22">
        <v>6</v>
      </c>
      <c r="BY22">
        <v>11</v>
      </c>
      <c r="BZ22">
        <v>5</v>
      </c>
      <c r="CA22">
        <v>6</v>
      </c>
      <c r="CB22">
        <v>3</v>
      </c>
      <c r="CC22">
        <v>13</v>
      </c>
      <c r="CD22">
        <v>4</v>
      </c>
      <c r="CE22">
        <v>6</v>
      </c>
      <c r="CF22">
        <v>10</v>
      </c>
      <c r="CG22">
        <v>12</v>
      </c>
      <c r="CH22">
        <v>6</v>
      </c>
      <c r="CI22">
        <v>3</v>
      </c>
      <c r="CJ22">
        <v>10</v>
      </c>
      <c r="CL22">
        <v>8</v>
      </c>
      <c r="CM22">
        <v>2</v>
      </c>
      <c r="CN22">
        <v>0</v>
      </c>
      <c r="CO22">
        <v>1</v>
      </c>
      <c r="CP22">
        <v>10</v>
      </c>
      <c r="CQ22">
        <v>3</v>
      </c>
      <c r="CR22">
        <v>3</v>
      </c>
      <c r="CS22">
        <v>1</v>
      </c>
      <c r="CT22">
        <v>9</v>
      </c>
      <c r="CU22">
        <v>0</v>
      </c>
      <c r="CV22">
        <v>3</v>
      </c>
      <c r="CW22">
        <v>7</v>
      </c>
      <c r="CX22">
        <v>9</v>
      </c>
      <c r="CY22">
        <v>1</v>
      </c>
      <c r="CZ22">
        <v>1</v>
      </c>
      <c r="DA22">
        <v>7</v>
      </c>
      <c r="DC22">
        <f>((7/14)*100)</f>
        <v>50</v>
      </c>
      <c r="DD22">
        <f>((5/14)*100)</f>
        <v>35.714285714285715</v>
      </c>
      <c r="DE22">
        <f>((6/14)*100)</f>
        <v>42.857142857142854</v>
      </c>
      <c r="DF22">
        <f>((5/11)*100)</f>
        <v>45.454545454545453</v>
      </c>
      <c r="DG22">
        <f>((6/11)*100)</f>
        <v>54.54545454545454</v>
      </c>
      <c r="DH22">
        <f>((3/11)*100)</f>
        <v>27.27272727272727</v>
      </c>
      <c r="DI22">
        <f>((4/13)*100)</f>
        <v>30.76923076923077</v>
      </c>
      <c r="DJ22">
        <f>((6/13)*100)</f>
        <v>46.153846153846153</v>
      </c>
      <c r="DK22">
        <f>((10/13)*100)</f>
        <v>76.923076923076934</v>
      </c>
      <c r="DL22">
        <f>((6/12)*100)</f>
        <v>50</v>
      </c>
      <c r="DM22">
        <f>((3/12)*100)</f>
        <v>25</v>
      </c>
      <c r="DN22">
        <f>((10/12)*100)</f>
        <v>83.333333333333343</v>
      </c>
      <c r="DP22">
        <f>((2/8)*100)</f>
        <v>25</v>
      </c>
      <c r="DQ22">
        <f>((0/8)*100)</f>
        <v>0</v>
      </c>
      <c r="DR22">
        <f>((1/8)*100)</f>
        <v>12.5</v>
      </c>
      <c r="DS22">
        <f>((3/10)*100)</f>
        <v>30</v>
      </c>
      <c r="DT22">
        <f>((3/10)*100)</f>
        <v>30</v>
      </c>
      <c r="DU22">
        <f>((1/10)*100)</f>
        <v>10</v>
      </c>
      <c r="DV22">
        <f>((0/9)*100)</f>
        <v>0</v>
      </c>
      <c r="DW22">
        <f>((3/9)*100)</f>
        <v>33.333333333333329</v>
      </c>
      <c r="DX22">
        <f>((7/9)*100)</f>
        <v>77.777777777777786</v>
      </c>
      <c r="DY22">
        <f>((1/9)*100)</f>
        <v>11.111111111111111</v>
      </c>
      <c r="DZ22">
        <f>((1/9)*100)</f>
        <v>11.111111111111111</v>
      </c>
      <c r="EA22">
        <f>((7/9)*100)</f>
        <v>77.777777777777786</v>
      </c>
    </row>
    <row r="23" spans="1:131" x14ac:dyDescent="0.25">
      <c r="A23">
        <v>207.812353</v>
      </c>
      <c r="B23">
        <v>8.4602129999999995</v>
      </c>
      <c r="C23">
        <v>221.45550800000001</v>
      </c>
      <c r="D23">
        <v>5.2751809999999999</v>
      </c>
      <c r="E23">
        <v>206.96053900000001</v>
      </c>
      <c r="F23">
        <v>9.2054899999999993</v>
      </c>
      <c r="G23">
        <v>205.37956500000001</v>
      </c>
      <c r="H23">
        <v>5.9006239999999996</v>
      </c>
      <c r="K23">
        <f>(12/200)</f>
        <v>0.06</v>
      </c>
      <c r="L23">
        <f>(12/200)</f>
        <v>0.06</v>
      </c>
      <c r="M23">
        <f>(13/200)</f>
        <v>6.5000000000000002E-2</v>
      </c>
      <c r="N23">
        <f>(12/200)</f>
        <v>0.06</v>
      </c>
      <c r="P23">
        <f>(9/200)</f>
        <v>4.4999999999999998E-2</v>
      </c>
      <c r="Q23">
        <f>(10/200)</f>
        <v>0.05</v>
      </c>
      <c r="R23">
        <f>(10/200)</f>
        <v>0.05</v>
      </c>
      <c r="S23">
        <f>(10/200)</f>
        <v>0.05</v>
      </c>
      <c r="U23">
        <f>0.06+0.045</f>
        <v>0.105</v>
      </c>
      <c r="V23">
        <f>0.06+0.05</f>
        <v>0.11</v>
      </c>
      <c r="W23">
        <f>0.065+0.05</f>
        <v>0.115</v>
      </c>
      <c r="X23">
        <f>0.06+0.05</f>
        <v>0.11</v>
      </c>
      <c r="Z23">
        <f>SQRT((ABS($A$24-$A$23)^2+(ABS($B$24-$B$23)^2)))</f>
        <v>18.700634472893299</v>
      </c>
      <c r="AA23">
        <f>SQRT((ABS($C$24-$C$23)^2+(ABS($D$24-$D$23)^2)))</f>
        <v>19.339217513212173</v>
      </c>
      <c r="AB23">
        <f>SQRT((ABS($E$24-$E$23)^2+(ABS($F$24-$F$23)^2)))</f>
        <v>19.947455615382029</v>
      </c>
      <c r="AC23">
        <f>SQRT((ABS($G$24-$G$23)^2+(ABS($H$24-$H$23)^2)))</f>
        <v>19.318548916822092</v>
      </c>
      <c r="AJ23">
        <f>1/0.105</f>
        <v>9.5238095238095237</v>
      </c>
      <c r="AK23">
        <f>1/0.11</f>
        <v>9.0909090909090917</v>
      </c>
      <c r="AL23">
        <f>1/0.115</f>
        <v>8.695652173913043</v>
      </c>
      <c r="AM23">
        <f>1/0.11</f>
        <v>9.0909090909090917</v>
      </c>
      <c r="AO23">
        <f>$Z23/$U23</f>
        <v>178.10128069422191</v>
      </c>
      <c r="AP23">
        <f>$AA23/$V23</f>
        <v>175.81106830192886</v>
      </c>
      <c r="AQ23">
        <f>$AB23/$W23</f>
        <v>173.45613578593068</v>
      </c>
      <c r="AR23">
        <f>$AC23/$X23</f>
        <v>175.62317197110991</v>
      </c>
      <c r="AV23">
        <f>((0.06/0.105)*100)</f>
        <v>57.142857142857139</v>
      </c>
      <c r="AW23">
        <f>((0.06/0.11)*100)</f>
        <v>54.54545454545454</v>
      </c>
      <c r="AX23">
        <f>((0.065/0.115)*100)</f>
        <v>56.521739130434781</v>
      </c>
      <c r="AY23">
        <f>((0.06/0.11)*100)</f>
        <v>54.54545454545454</v>
      </c>
      <c r="BA23">
        <f>((0.045/0.105)*100)</f>
        <v>42.857142857142854</v>
      </c>
      <c r="BB23">
        <f>((0.05/0.11)*100)</f>
        <v>45.45454545454546</v>
      </c>
      <c r="BC23">
        <f>((0.05/0.115)*100)</f>
        <v>43.478260869565219</v>
      </c>
      <c r="BD23">
        <f>((0.05/0.11)*100)</f>
        <v>45.45454545454546</v>
      </c>
      <c r="BF23">
        <f>ABS($B$23-$D$23)</f>
        <v>3.1850319999999996</v>
      </c>
      <c r="BG23">
        <f>ABS($F$23-$H$23)</f>
        <v>3.3048659999999996</v>
      </c>
      <c r="BL23">
        <f>SQRT((ABS($A$23-$E$23)^2+(ABS($B$23-$F$23)^2)))</f>
        <v>1.1318237041717156</v>
      </c>
      <c r="BM23">
        <f>SQRT((ABS($C$23-$G$24)^2+(ABS($D$23-$H$24)^2)))</f>
        <v>3.3620192500526942</v>
      </c>
      <c r="BO23">
        <f>SQRT((ABS($A$23-$G$23)^2+(ABS($B$23-$H$23)^2)))</f>
        <v>3.531282104542901</v>
      </c>
      <c r="BP23">
        <f>SQRT((ABS($C$23-$E$24)^2+(ABS($D$23-$F$24)^2)))</f>
        <v>5.7434785142563891</v>
      </c>
      <c r="BU23">
        <v>12</v>
      </c>
      <c r="BV23">
        <v>5</v>
      </c>
      <c r="BW23">
        <v>2</v>
      </c>
      <c r="BX23">
        <v>5</v>
      </c>
      <c r="BY23">
        <v>12</v>
      </c>
      <c r="BZ23">
        <v>5</v>
      </c>
      <c r="CA23">
        <v>8</v>
      </c>
      <c r="CB23">
        <v>4</v>
      </c>
      <c r="CC23">
        <v>13</v>
      </c>
      <c r="CD23">
        <v>3</v>
      </c>
      <c r="CE23">
        <v>8</v>
      </c>
      <c r="CF23">
        <v>9</v>
      </c>
      <c r="CG23">
        <v>12</v>
      </c>
      <c r="CH23">
        <v>5</v>
      </c>
      <c r="CI23">
        <v>4</v>
      </c>
      <c r="CJ23">
        <v>9</v>
      </c>
      <c r="CL23">
        <v>9</v>
      </c>
      <c r="CM23">
        <v>3</v>
      </c>
      <c r="CN23">
        <v>0</v>
      </c>
      <c r="CO23">
        <v>3</v>
      </c>
      <c r="CP23">
        <v>10</v>
      </c>
      <c r="CQ23">
        <v>3</v>
      </c>
      <c r="CR23">
        <v>5</v>
      </c>
      <c r="CS23">
        <v>2</v>
      </c>
      <c r="CT23">
        <v>10</v>
      </c>
      <c r="CU23">
        <v>0</v>
      </c>
      <c r="CV23">
        <v>5</v>
      </c>
      <c r="CW23">
        <v>7</v>
      </c>
      <c r="CX23">
        <v>10</v>
      </c>
      <c r="CY23">
        <v>3</v>
      </c>
      <c r="CZ23">
        <v>2</v>
      </c>
      <c r="DA23">
        <v>7</v>
      </c>
      <c r="DC23">
        <f>((5/12)*100)</f>
        <v>41.666666666666671</v>
      </c>
      <c r="DD23">
        <f>((2/12)*100)</f>
        <v>16.666666666666664</v>
      </c>
      <c r="DE23">
        <f>((5/12)*100)</f>
        <v>41.666666666666671</v>
      </c>
      <c r="DF23">
        <f>((5/12)*100)</f>
        <v>41.666666666666671</v>
      </c>
      <c r="DG23">
        <f>((8/12)*100)</f>
        <v>66.666666666666657</v>
      </c>
      <c r="DH23">
        <f>((4/12)*100)</f>
        <v>33.333333333333329</v>
      </c>
      <c r="DI23">
        <f>((3/13)*100)</f>
        <v>23.076923076923077</v>
      </c>
      <c r="DJ23">
        <f>((8/13)*100)</f>
        <v>61.53846153846154</v>
      </c>
      <c r="DK23">
        <f>((9/13)*100)</f>
        <v>69.230769230769226</v>
      </c>
      <c r="DL23">
        <f>((5/12)*100)</f>
        <v>41.666666666666671</v>
      </c>
      <c r="DM23">
        <f>((4/12)*100)</f>
        <v>33.333333333333329</v>
      </c>
      <c r="DN23">
        <f>((9/12)*100)</f>
        <v>75</v>
      </c>
      <c r="DP23">
        <f>((3/9)*100)</f>
        <v>33.333333333333329</v>
      </c>
      <c r="DQ23">
        <f>((0/9)*100)</f>
        <v>0</v>
      </c>
      <c r="DR23">
        <f>((3/9)*100)</f>
        <v>33.333333333333329</v>
      </c>
      <c r="DS23">
        <f>((3/10)*100)</f>
        <v>30</v>
      </c>
      <c r="DT23">
        <f>((5/10)*100)</f>
        <v>50</v>
      </c>
      <c r="DU23">
        <f>((2/10)*100)</f>
        <v>20</v>
      </c>
      <c r="DV23">
        <f>((0/10)*100)</f>
        <v>0</v>
      </c>
      <c r="DW23">
        <f>((5/10)*100)</f>
        <v>50</v>
      </c>
      <c r="DX23">
        <f>((7/10)*100)</f>
        <v>70</v>
      </c>
      <c r="DY23">
        <f>((3/10)*100)</f>
        <v>30</v>
      </c>
      <c r="DZ23">
        <f>((2/10)*100)</f>
        <v>20</v>
      </c>
      <c r="EA23">
        <f>((7/10)*100)</f>
        <v>70</v>
      </c>
    </row>
    <row r="24" spans="1:131" x14ac:dyDescent="0.25">
      <c r="A24">
        <v>226.41817900000001</v>
      </c>
      <c r="B24">
        <v>6.5795300000000001</v>
      </c>
      <c r="C24">
        <v>240.71654599999999</v>
      </c>
      <c r="D24">
        <v>3.538014</v>
      </c>
      <c r="E24">
        <v>226.81947299999999</v>
      </c>
      <c r="F24">
        <v>7.3283310000000004</v>
      </c>
      <c r="G24">
        <v>224.61690999999999</v>
      </c>
      <c r="H24">
        <v>4.1311920000000004</v>
      </c>
      <c r="K24">
        <f>(13/200)</f>
        <v>6.5000000000000002E-2</v>
      </c>
      <c r="L24">
        <f>(11/200)</f>
        <v>5.5E-2</v>
      </c>
      <c r="M24">
        <f>(16/200)</f>
        <v>0.08</v>
      </c>
      <c r="N24">
        <f>(12/200)</f>
        <v>0.06</v>
      </c>
      <c r="P24">
        <f>(10/200)</f>
        <v>0.05</v>
      </c>
      <c r="Q24">
        <f>(12/200)</f>
        <v>0.06</v>
      </c>
      <c r="R24">
        <f>(10/200)</f>
        <v>0.05</v>
      </c>
      <c r="S24">
        <f>(11/200)</f>
        <v>5.5E-2</v>
      </c>
      <c r="U24">
        <f>0.065+0.05</f>
        <v>0.115</v>
      </c>
      <c r="V24">
        <f>0.055+0.06</f>
        <v>0.11499999999999999</v>
      </c>
      <c r="W24">
        <f>0.08+0.05</f>
        <v>0.13</v>
      </c>
      <c r="X24">
        <f>0.06+0.055</f>
        <v>0.11499999999999999</v>
      </c>
      <c r="Z24">
        <f>SQRT((ABS($A$25-$A$24)^2+(ABS($B$25-$B$24)^2)))</f>
        <v>21.683603830573471</v>
      </c>
      <c r="AA24">
        <f>SQRT((ABS($C$25-$C$24)^2+(ABS($D$25-$D$24)^2)))</f>
        <v>18.337620006368358</v>
      </c>
      <c r="AB24">
        <f>SQRT((ABS($E$25-$E$24)^2+(ABS($F$25-$F$24)^2)))</f>
        <v>20.504262436003533</v>
      </c>
      <c r="AC24">
        <f>SQRT((ABS($G$25-$G$24)^2+(ABS($H$25-$H$24)^2)))</f>
        <v>18.314477713363871</v>
      </c>
      <c r="AJ24">
        <f>1/0.115</f>
        <v>8.695652173913043</v>
      </c>
      <c r="AK24">
        <f>1/0.115</f>
        <v>8.695652173913043</v>
      </c>
      <c r="AL24">
        <f>1/0.13</f>
        <v>7.6923076923076916</v>
      </c>
      <c r="AM24">
        <f>1/0.115</f>
        <v>8.695652173913043</v>
      </c>
      <c r="AO24">
        <f>$Z24/$U24</f>
        <v>188.55307678759539</v>
      </c>
      <c r="AP24">
        <f>$AA24/$V24</f>
        <v>159.45756527276833</v>
      </c>
      <c r="AQ24">
        <f>$AB24/$W24</f>
        <v>157.72509566156563</v>
      </c>
      <c r="AR24">
        <f>$AC24/$X24</f>
        <v>159.25632794229455</v>
      </c>
      <c r="AV24">
        <f>((0.065/0.115)*100)</f>
        <v>56.521739130434781</v>
      </c>
      <c r="AW24">
        <f>((0.055/0.115)*100)</f>
        <v>47.826086956521735</v>
      </c>
      <c r="AX24">
        <f>((0.08/0.13)*100)</f>
        <v>61.53846153846154</v>
      </c>
      <c r="AY24">
        <f>((0.06/0.115)*100)</f>
        <v>52.173913043478258</v>
      </c>
      <c r="BA24">
        <f>((0.05/0.115)*100)</f>
        <v>43.478260869565219</v>
      </c>
      <c r="BB24">
        <f>((0.06/0.115)*100)</f>
        <v>52.173913043478258</v>
      </c>
      <c r="BC24">
        <f>((0.05/0.13)*100)</f>
        <v>38.461538461538467</v>
      </c>
      <c r="BD24">
        <f>((0.055/0.115)*100)</f>
        <v>47.826086956521735</v>
      </c>
      <c r="BF24">
        <f>ABS($B$24-$D$24)</f>
        <v>3.0415160000000001</v>
      </c>
      <c r="BG24">
        <f>ABS($F$24-$H$24)</f>
        <v>3.197139</v>
      </c>
      <c r="BL24">
        <f>SQRT((ABS($A$24-$E$24)^2+(ABS($B$24-$F$24)^2)))</f>
        <v>0.84955271292426782</v>
      </c>
      <c r="BM24">
        <f>SQRT((ABS($C$24-$G$25)^2+(ABS($D$24-$H$25)^2)))</f>
        <v>2.2171004264437575</v>
      </c>
      <c r="BO24">
        <f>SQRT((ABS($A$24-$G$24)^2+(ABS($B$24-$H$24)^2)))</f>
        <v>3.0395606545362877</v>
      </c>
      <c r="BP24">
        <f>SQRT((ABS($C$24-$E$25)^2+(ABS($D$24-$F$25)^2)))</f>
        <v>7.0883197877356734</v>
      </c>
      <c r="BU24">
        <v>13</v>
      </c>
      <c r="BV24">
        <v>5</v>
      </c>
      <c r="BW24">
        <v>3</v>
      </c>
      <c r="BX24">
        <v>5</v>
      </c>
      <c r="BY24">
        <v>11</v>
      </c>
      <c r="BZ24">
        <v>2</v>
      </c>
      <c r="CA24">
        <v>10</v>
      </c>
      <c r="CB24">
        <v>3</v>
      </c>
      <c r="CC24">
        <v>16</v>
      </c>
      <c r="CD24">
        <v>3</v>
      </c>
      <c r="CE24">
        <v>10</v>
      </c>
      <c r="CF24">
        <v>9</v>
      </c>
      <c r="CG24">
        <v>12</v>
      </c>
      <c r="CH24">
        <v>5</v>
      </c>
      <c r="CI24">
        <v>3</v>
      </c>
      <c r="CJ24">
        <v>9</v>
      </c>
      <c r="CL24">
        <v>10</v>
      </c>
      <c r="CM24">
        <v>3</v>
      </c>
      <c r="CN24">
        <v>0</v>
      </c>
      <c r="CO24">
        <v>3</v>
      </c>
      <c r="CP24">
        <v>12</v>
      </c>
      <c r="CQ24">
        <v>4</v>
      </c>
      <c r="CR24">
        <v>6</v>
      </c>
      <c r="CS24">
        <v>3</v>
      </c>
      <c r="CT24">
        <v>10</v>
      </c>
      <c r="CU24">
        <v>0</v>
      </c>
      <c r="CV24">
        <v>6</v>
      </c>
      <c r="CW24">
        <v>7</v>
      </c>
      <c r="CX24">
        <v>11</v>
      </c>
      <c r="CY24">
        <v>3</v>
      </c>
      <c r="CZ24">
        <v>3</v>
      </c>
      <c r="DA24">
        <v>7</v>
      </c>
      <c r="DC24">
        <f>((5/13)*100)</f>
        <v>38.461538461538467</v>
      </c>
      <c r="DD24">
        <f>((3/13)*100)</f>
        <v>23.076923076923077</v>
      </c>
      <c r="DE24">
        <f>((5/13)*100)</f>
        <v>38.461538461538467</v>
      </c>
      <c r="DF24">
        <f>((2/11)*100)</f>
        <v>18.181818181818183</v>
      </c>
      <c r="DG24">
        <f>((10/11)*100)</f>
        <v>90.909090909090907</v>
      </c>
      <c r="DH24">
        <f>((3/11)*100)</f>
        <v>27.27272727272727</v>
      </c>
      <c r="DI24">
        <f>((3/16)*100)</f>
        <v>18.75</v>
      </c>
      <c r="DJ24">
        <f>((10/16)*100)</f>
        <v>62.5</v>
      </c>
      <c r="DK24">
        <f>((9/16)*100)</f>
        <v>56.25</v>
      </c>
      <c r="DL24">
        <f>((5/12)*100)</f>
        <v>41.666666666666671</v>
      </c>
      <c r="DM24">
        <f>((3/12)*100)</f>
        <v>25</v>
      </c>
      <c r="DN24">
        <f>((9/12)*100)</f>
        <v>75</v>
      </c>
      <c r="DP24">
        <f>((3/10)*100)</f>
        <v>30</v>
      </c>
      <c r="DQ24">
        <f>((0/10)*100)</f>
        <v>0</v>
      </c>
      <c r="DR24">
        <f>((3/10)*100)</f>
        <v>30</v>
      </c>
      <c r="DS24">
        <f>((4/12)*100)</f>
        <v>33.333333333333329</v>
      </c>
      <c r="DT24">
        <f>((6/12)*100)</f>
        <v>50</v>
      </c>
      <c r="DU24">
        <f>((3/12)*100)</f>
        <v>25</v>
      </c>
      <c r="DV24">
        <f>((0/10)*100)</f>
        <v>0</v>
      </c>
      <c r="DW24">
        <f>((6/10)*100)</f>
        <v>60</v>
      </c>
      <c r="DX24">
        <f>((7/10)*100)</f>
        <v>70</v>
      </c>
      <c r="DY24">
        <f>((3/11)*100)</f>
        <v>27.27272727272727</v>
      </c>
      <c r="DZ24">
        <f>((3/11)*100)</f>
        <v>27.27272727272727</v>
      </c>
      <c r="EA24">
        <f>((7/11)*100)</f>
        <v>63.636363636363633</v>
      </c>
    </row>
    <row r="25" spans="1:131" x14ac:dyDescent="0.25">
      <c r="A25">
        <v>248.055769</v>
      </c>
      <c r="B25">
        <v>5.1676609999999998</v>
      </c>
      <c r="C25">
        <v>259.05416000000002</v>
      </c>
      <c r="D25">
        <v>3.5528559999999998</v>
      </c>
      <c r="E25">
        <v>247.291865</v>
      </c>
      <c r="F25">
        <v>6.1855520000000004</v>
      </c>
      <c r="G25">
        <v>242.90768500000001</v>
      </c>
      <c r="H25">
        <v>3.1997179999999998</v>
      </c>
      <c r="K25">
        <f>(18/200)</f>
        <v>0.09</v>
      </c>
      <c r="N25">
        <f>(14/200)</f>
        <v>7.0000000000000007E-2</v>
      </c>
      <c r="P25">
        <f>(13/200)</f>
        <v>6.5000000000000002E-2</v>
      </c>
      <c r="Q25">
        <f>(21/200)</f>
        <v>0.105</v>
      </c>
      <c r="R25">
        <f>(18/200)</f>
        <v>0.09</v>
      </c>
      <c r="S25">
        <f>(14/200)</f>
        <v>7.0000000000000007E-2</v>
      </c>
      <c r="U25">
        <f>0.09+0.065</f>
        <v>0.155</v>
      </c>
      <c r="X25">
        <f>0.07+0.07</f>
        <v>0.14000000000000001</v>
      </c>
      <c r="Z25">
        <f>SQRT((ABS($A$26-$A$25)^2+(ABS($B$26-$B$25)^2)))</f>
        <v>18.359444503253613</v>
      </c>
      <c r="AC25">
        <f>SQRT((ABS($G$26-$G$25)^2+(ABS($H$26-$H$25)^2)))</f>
        <v>14.599497459649802</v>
      </c>
      <c r="AJ25">
        <f>1/0.155</f>
        <v>6.4516129032258069</v>
      </c>
      <c r="AM25">
        <f>1/0.14</f>
        <v>7.1428571428571423</v>
      </c>
      <c r="AO25">
        <f>$Z25/$U25</f>
        <v>118.44802905324912</v>
      </c>
      <c r="AR25">
        <f>$AC25/$X25</f>
        <v>104.28212471178429</v>
      </c>
      <c r="AV25">
        <f>((0.09/0.155)*100)</f>
        <v>58.064516129032249</v>
      </c>
      <c r="AY25">
        <f>((0.07/0.14)*100)</f>
        <v>50</v>
      </c>
      <c r="BA25">
        <f>((0.065/0.155)*100)</f>
        <v>41.935483870967744</v>
      </c>
      <c r="BD25">
        <f>((0.07/0.14)*100)</f>
        <v>50</v>
      </c>
      <c r="BF25">
        <f>ABS($B$25-$D$25)</f>
        <v>1.614805</v>
      </c>
      <c r="BG25">
        <f>ABS($F$25-$H$25)</f>
        <v>2.9858340000000005</v>
      </c>
      <c r="BL25">
        <f>SQRT((ABS($A$25-$E$25)^2+(ABS($B$25-$F$25)^2)))</f>
        <v>1.2726552593286982</v>
      </c>
      <c r="BO25">
        <f>SQRT((ABS($A$25-$G$25)^2+(ABS($B$25-$H$25)^2)))</f>
        <v>5.5114034984117088</v>
      </c>
      <c r="BR25">
        <f>DEGREES(ACOS((13.9706145829006^2+22.8235539349679^2-9.55264257697319^2)/(2*13.9706145829006*22.8235539349679)))</f>
        <v>11.534228279465591</v>
      </c>
      <c r="BS25">
        <f>DEGREES(ACOS((10.7917761701131^2+23.5246814221687^2-13.9706145829006^2)/(2*10.7917761701131*23.5246814221687)))</f>
        <v>20.787024959886676</v>
      </c>
      <c r="BU25">
        <v>18</v>
      </c>
      <c r="BV25">
        <v>2</v>
      </c>
      <c r="BW25">
        <v>1</v>
      </c>
      <c r="BX25">
        <v>10</v>
      </c>
      <c r="CG25">
        <v>14</v>
      </c>
      <c r="CH25">
        <v>10</v>
      </c>
      <c r="CI25">
        <v>0</v>
      </c>
      <c r="CJ25">
        <v>3</v>
      </c>
      <c r="CL25">
        <v>13</v>
      </c>
      <c r="CM25">
        <v>4</v>
      </c>
      <c r="CN25">
        <v>0</v>
      </c>
      <c r="CO25">
        <v>6</v>
      </c>
      <c r="CP25">
        <v>21</v>
      </c>
      <c r="CQ25">
        <v>5</v>
      </c>
      <c r="CR25">
        <v>17</v>
      </c>
      <c r="CS25">
        <v>7</v>
      </c>
      <c r="CT25">
        <v>18</v>
      </c>
      <c r="CU25">
        <v>1</v>
      </c>
      <c r="CV25">
        <v>17</v>
      </c>
      <c r="CW25">
        <v>7</v>
      </c>
      <c r="CX25">
        <v>14</v>
      </c>
      <c r="CY25">
        <v>6</v>
      </c>
      <c r="CZ25">
        <v>6</v>
      </c>
      <c r="DA25">
        <v>7</v>
      </c>
      <c r="DC25">
        <f>((2/18)*100)</f>
        <v>11.111111111111111</v>
      </c>
      <c r="DD25">
        <f>((1/18)*100)</f>
        <v>5.5555555555555554</v>
      </c>
      <c r="DE25">
        <f>((10/18)*100)</f>
        <v>55.555555555555557</v>
      </c>
      <c r="DL25">
        <f>((10/14)*100)</f>
        <v>71.428571428571431</v>
      </c>
      <c r="DM25">
        <f>((0/14)*100)</f>
        <v>0</v>
      </c>
      <c r="DN25">
        <f>((3/14)*100)</f>
        <v>21.428571428571427</v>
      </c>
      <c r="DP25">
        <f>((4/13)*100)</f>
        <v>30.76923076923077</v>
      </c>
      <c r="DQ25">
        <f>((0/13)*100)</f>
        <v>0</v>
      </c>
      <c r="DR25">
        <f>((6/13)*100)</f>
        <v>46.153846153846153</v>
      </c>
      <c r="DS25">
        <f>((5/21)*100)</f>
        <v>23.809523809523807</v>
      </c>
      <c r="DT25">
        <f>((17/21)*100)</f>
        <v>80.952380952380949</v>
      </c>
      <c r="DU25">
        <f>((7/21)*100)</f>
        <v>33.333333333333329</v>
      </c>
      <c r="DV25">
        <f>((1/18)*100)</f>
        <v>5.5555555555555554</v>
      </c>
      <c r="DW25">
        <f>((17/18)*100)</f>
        <v>94.444444444444443</v>
      </c>
      <c r="DX25">
        <f>((7/18)*100)</f>
        <v>38.888888888888893</v>
      </c>
      <c r="DY25">
        <f>((6/14)*100)</f>
        <v>42.857142857142854</v>
      </c>
      <c r="DZ25">
        <f>((6/14)*100)</f>
        <v>42.857142857142854</v>
      </c>
      <c r="EA25">
        <f>((7/14)*100)</f>
        <v>50</v>
      </c>
    </row>
    <row r="26" spans="1:131" x14ac:dyDescent="0.25">
      <c r="A26">
        <v>266.40780100000001</v>
      </c>
      <c r="B26">
        <v>5.6893159999999998</v>
      </c>
      <c r="G26">
        <v>257.50614000000002</v>
      </c>
      <c r="H26">
        <v>3.3741819999999998</v>
      </c>
      <c r="BI26">
        <v>5.0350124999999997</v>
      </c>
      <c r="BJ26">
        <v>4.9474524999999998</v>
      </c>
      <c r="BO26">
        <f>SQRT((ABS($A$26-$G$26)^2+(ABS($B$26-$H$26)^2)))</f>
        <v>9.197793974474358</v>
      </c>
      <c r="BR26">
        <f>DEGREES(ACOS((14.1214189820446^2+22.6518158915659^2-9.70307560280656^2)/(2*14.1214189820446*22.6518158915659)))</f>
        <v>14.855019908328572</v>
      </c>
      <c r="BS26">
        <f>DEGREES(ACOS((9.55264257697319^2+22.6707063230007^2-14.1214189820446^2)/(2*9.55264257697319*22.6707063230007)))</f>
        <v>20.462830849220001</v>
      </c>
    </row>
    <row r="27" spans="1:131" x14ac:dyDescent="0.25">
      <c r="A27" t="s">
        <v>22</v>
      </c>
      <c r="B27" t="s">
        <v>22</v>
      </c>
      <c r="C27" t="s">
        <v>22</v>
      </c>
      <c r="D27" t="s">
        <v>22</v>
      </c>
      <c r="E27" t="s">
        <v>22</v>
      </c>
      <c r="F27" t="s">
        <v>22</v>
      </c>
      <c r="G27" t="s">
        <v>22</v>
      </c>
      <c r="H27" t="s">
        <v>22</v>
      </c>
      <c r="BR27">
        <f>DEGREES(ACOS((19.6101284552197^2+22.910995995332^2-5.34106862927504^2)/(2*19.6101284552197*22.910995995332)))</f>
        <v>11.368813261661021</v>
      </c>
      <c r="BS27">
        <f>DEGREES(ACOS((9.70307560280656^2+28.2616132659916^2-19.6101284552197^2)/(2*9.70307560280656*28.2616132659916)))</f>
        <v>22.056227120521083</v>
      </c>
    </row>
    <row r="28" spans="1:131" x14ac:dyDescent="0.25">
      <c r="A28">
        <v>241.90948</v>
      </c>
      <c r="B28">
        <v>4.7881559999999999</v>
      </c>
      <c r="C28">
        <v>230.41848400000001</v>
      </c>
      <c r="D28">
        <v>5.5643760000000002</v>
      </c>
      <c r="E28">
        <v>243.345347</v>
      </c>
      <c r="F28">
        <v>3.610274</v>
      </c>
      <c r="G28">
        <v>253.05423200000001</v>
      </c>
      <c r="H28">
        <v>8.3219600000000007</v>
      </c>
      <c r="K28">
        <f>(15/200)</f>
        <v>7.4999999999999997E-2</v>
      </c>
      <c r="L28">
        <f>(14/200)</f>
        <v>7.0000000000000007E-2</v>
      </c>
      <c r="M28">
        <f>(13/200)</f>
        <v>6.5000000000000002E-2</v>
      </c>
      <c r="N28">
        <f>(16/200)</f>
        <v>0.08</v>
      </c>
      <c r="P28">
        <f>(16/200)</f>
        <v>0.08</v>
      </c>
      <c r="Q28">
        <f>(12/200)</f>
        <v>0.06</v>
      </c>
      <c r="R28">
        <f>(13/200)</f>
        <v>6.5000000000000002E-2</v>
      </c>
      <c r="S28">
        <f>(15/200)</f>
        <v>7.4999999999999997E-2</v>
      </c>
      <c r="U28">
        <f>0.075+0.08</f>
        <v>0.155</v>
      </c>
      <c r="V28">
        <f>0.07+0.06</f>
        <v>0.13</v>
      </c>
      <c r="W28">
        <f>0.065+0.065</f>
        <v>0.13</v>
      </c>
      <c r="X28">
        <f>0.08+0.075</f>
        <v>0.155</v>
      </c>
      <c r="Z28">
        <f>SQRT((ABS($A$29-$A$28)^2+(ABS($B$29-$B$28)^2)))</f>
        <v>20.660789680867722</v>
      </c>
      <c r="AA28">
        <f>SQRT((ABS($C$29-$C$28)^2+(ABS($D$29-$D$28)^2)))</f>
        <v>20.801910662224675</v>
      </c>
      <c r="AB28">
        <f>SQRT((ABS($E$29-$E$28)^2+(ABS($F$29-$F$28)^2)))</f>
        <v>22.823553934967897</v>
      </c>
      <c r="AC28">
        <f>SQRT((ABS($G$29-$G$28)^2+(ABS($H$29-$H$28)^2)))</f>
        <v>23.524681422168722</v>
      </c>
      <c r="AJ28">
        <f>1/0.155</f>
        <v>6.4516129032258069</v>
      </c>
      <c r="AK28">
        <f>1/0.13</f>
        <v>7.6923076923076916</v>
      </c>
      <c r="AL28">
        <f>1/0.13</f>
        <v>7.6923076923076916</v>
      </c>
      <c r="AM28">
        <f>1/0.155</f>
        <v>6.4516129032258069</v>
      </c>
      <c r="AO28">
        <f>$Z28/$U28</f>
        <v>133.2954172959208</v>
      </c>
      <c r="AP28">
        <f>$AA28/$V28</f>
        <v>160.01469740172826</v>
      </c>
      <c r="AQ28">
        <f>$AB28/$W28</f>
        <v>175.56579949975304</v>
      </c>
      <c r="AR28">
        <f>$AC28/$X28</f>
        <v>151.77213820754014</v>
      </c>
      <c r="AV28">
        <f>((0.075/0.155)*100)</f>
        <v>48.387096774193544</v>
      </c>
      <c r="AW28">
        <f>((0.07/0.13)*100)</f>
        <v>53.846153846153854</v>
      </c>
      <c r="AX28">
        <f>((0.065/0.13)*100)</f>
        <v>50</v>
      </c>
      <c r="AY28">
        <f>((0.08/0.155)*100)</f>
        <v>51.612903225806448</v>
      </c>
      <c r="BA28">
        <f>((0.08/0.155)*100)</f>
        <v>51.612903225806448</v>
      </c>
      <c r="BB28">
        <f>((0.06/0.13)*100)</f>
        <v>46.153846153846153</v>
      </c>
      <c r="BC28">
        <f>((0.065/0.13)*100)</f>
        <v>50</v>
      </c>
      <c r="BD28">
        <f>((0.075/0.155)*100)</f>
        <v>48.387096774193544</v>
      </c>
      <c r="BF28">
        <f>ABS($B$28-$D$28)</f>
        <v>0.77622000000000035</v>
      </c>
      <c r="BG28">
        <f>ABS($F$28-$H$28)</f>
        <v>4.7116860000000003</v>
      </c>
      <c r="BL28">
        <f>SQRT((ABS($A$28-$E$28)^2+(ABS($B$28-$F$28)^2)))</f>
        <v>1.8571806717745596</v>
      </c>
      <c r="BM28">
        <f>SQRT((ABS($C$28-$G$29)^2+(ABS($D$28-$H$29)^2)))</f>
        <v>1.0379263940342947</v>
      </c>
      <c r="BO28">
        <f>SQRT((ABS($A$28-$G$28)^2+(ABS($B$28-$H$28)^2)))</f>
        <v>11.691589620403219</v>
      </c>
      <c r="BP28">
        <f>SQRT((ABS($C$28-$E$29)^2+(ABS($D$28-$F$29)^2)))</f>
        <v>10.145745416277695</v>
      </c>
      <c r="BR28">
        <f>DEGREES(ACOS((20.0035527627602^2+20.3577172638468^2-2.99915970196737^2)/(2*20.0035527627602*20.3577172638468)))</f>
        <v>8.4634933708353266</v>
      </c>
      <c r="BS28">
        <f>DEGREES(ACOS((5.34106862927504^2+23.3415480015776^2-20.0035527627602^2)/(2*5.34106862927504*23.3415480015776)))</f>
        <v>45.997351851391073</v>
      </c>
      <c r="BU28">
        <v>15</v>
      </c>
      <c r="BV28">
        <v>3</v>
      </c>
      <c r="BW28">
        <v>2</v>
      </c>
      <c r="BX28">
        <v>14</v>
      </c>
      <c r="BY28">
        <v>14</v>
      </c>
      <c r="BZ28">
        <v>4</v>
      </c>
      <c r="CA28">
        <v>13</v>
      </c>
      <c r="CB28">
        <v>4</v>
      </c>
      <c r="CC28">
        <v>13</v>
      </c>
      <c r="CD28">
        <v>3</v>
      </c>
      <c r="CE28">
        <v>13</v>
      </c>
      <c r="CF28">
        <v>3</v>
      </c>
      <c r="CG28">
        <v>16</v>
      </c>
      <c r="CH28">
        <v>14</v>
      </c>
      <c r="CI28">
        <v>4</v>
      </c>
      <c r="CJ28">
        <v>3</v>
      </c>
      <c r="CL28">
        <v>16</v>
      </c>
      <c r="CM28">
        <v>0</v>
      </c>
      <c r="CN28">
        <v>0</v>
      </c>
      <c r="CO28">
        <v>14</v>
      </c>
      <c r="CP28">
        <v>12</v>
      </c>
      <c r="CQ28">
        <v>0</v>
      </c>
      <c r="CR28">
        <v>12</v>
      </c>
      <c r="CS28">
        <v>0</v>
      </c>
      <c r="CT28">
        <v>13</v>
      </c>
      <c r="CU28">
        <v>0</v>
      </c>
      <c r="CV28">
        <v>12</v>
      </c>
      <c r="CW28">
        <v>0</v>
      </c>
      <c r="CX28">
        <v>15</v>
      </c>
      <c r="CY28">
        <v>14</v>
      </c>
      <c r="CZ28">
        <v>0</v>
      </c>
      <c r="DA28">
        <v>0</v>
      </c>
      <c r="DC28">
        <f>((3/15)*100)</f>
        <v>20</v>
      </c>
      <c r="DD28">
        <f>((2/15)*100)</f>
        <v>13.333333333333334</v>
      </c>
      <c r="DE28">
        <f>((14/15)*100)</f>
        <v>93.333333333333329</v>
      </c>
      <c r="DF28">
        <f>((4/14)*100)</f>
        <v>28.571428571428569</v>
      </c>
      <c r="DG28">
        <f>((13/14)*100)</f>
        <v>92.857142857142861</v>
      </c>
      <c r="DH28">
        <f>((4/14)*100)</f>
        <v>28.571428571428569</v>
      </c>
      <c r="DI28">
        <f>((3/13)*100)</f>
        <v>23.076923076923077</v>
      </c>
      <c r="DJ28">
        <f>((13/13)*100)</f>
        <v>100</v>
      </c>
      <c r="DK28">
        <f>((3/13)*100)</f>
        <v>23.076923076923077</v>
      </c>
      <c r="DL28">
        <f>((14/16)*100)</f>
        <v>87.5</v>
      </c>
      <c r="DM28">
        <f>((4/16)*100)</f>
        <v>25</v>
      </c>
      <c r="DN28">
        <f>((3/16)*100)</f>
        <v>18.75</v>
      </c>
      <c r="DP28">
        <f>((0/16)*100)</f>
        <v>0</v>
      </c>
      <c r="DQ28">
        <f>((0/16)*100)</f>
        <v>0</v>
      </c>
      <c r="DR28">
        <f>((14/16)*100)</f>
        <v>87.5</v>
      </c>
      <c r="DS28">
        <f>((0/12)*100)</f>
        <v>0</v>
      </c>
      <c r="DT28">
        <f>((12/12)*100)</f>
        <v>100</v>
      </c>
      <c r="DU28">
        <f>((0/12)*100)</f>
        <v>0</v>
      </c>
      <c r="DV28">
        <f>((0/13)*100)</f>
        <v>0</v>
      </c>
      <c r="DW28">
        <f>((12/13)*100)</f>
        <v>92.307692307692307</v>
      </c>
      <c r="DX28">
        <f>((0/13)*100)</f>
        <v>0</v>
      </c>
      <c r="DY28">
        <f>((14/15)*100)</f>
        <v>93.333333333333329</v>
      </c>
      <c r="DZ28">
        <f>((0/15)*100)</f>
        <v>0</v>
      </c>
      <c r="EA28">
        <f>((0/15)*100)</f>
        <v>0</v>
      </c>
    </row>
    <row r="29" spans="1:131" x14ac:dyDescent="0.25">
      <c r="A29">
        <v>221.279675</v>
      </c>
      <c r="B29">
        <v>3.6570610000000001</v>
      </c>
      <c r="C29">
        <v>209.63618300000002</v>
      </c>
      <c r="D29">
        <v>6.4673999999999996</v>
      </c>
      <c r="E29">
        <v>220.52361200000001</v>
      </c>
      <c r="F29">
        <v>3.3221319999999999</v>
      </c>
      <c r="G29">
        <v>229.62268699999998</v>
      </c>
      <c r="H29">
        <v>6.2307079999999999</v>
      </c>
      <c r="K29">
        <f>(13/200)</f>
        <v>6.5000000000000002E-2</v>
      </c>
      <c r="L29">
        <f>(13/200)</f>
        <v>6.5000000000000002E-2</v>
      </c>
      <c r="M29">
        <f>(12/200)</f>
        <v>0.06</v>
      </c>
      <c r="N29">
        <f>(15/200)</f>
        <v>7.4999999999999997E-2</v>
      </c>
      <c r="P29">
        <f>(10/200)</f>
        <v>0.05</v>
      </c>
      <c r="Q29">
        <f>(10/200)</f>
        <v>0.05</v>
      </c>
      <c r="R29">
        <f>(11/200)</f>
        <v>5.5E-2</v>
      </c>
      <c r="S29">
        <f>(10/200)</f>
        <v>0.05</v>
      </c>
      <c r="U29">
        <f>0.065+0.05</f>
        <v>0.115</v>
      </c>
      <c r="V29">
        <f>0.065+0.05</f>
        <v>0.115</v>
      </c>
      <c r="W29">
        <f>0.06+0.055</f>
        <v>0.11499999999999999</v>
      </c>
      <c r="X29">
        <f>0.075+0.05</f>
        <v>0.125</v>
      </c>
      <c r="Z29">
        <f>SQRT((ABS($A$30-$A$29)^2+(ABS($B$30-$B$29)^2)))</f>
        <v>22.398961534057271</v>
      </c>
      <c r="AA29">
        <f>SQRT((ABS($C$30-$C$29)^2+(ABS($D$30-$D$29)^2)))</f>
        <v>25.530677602446161</v>
      </c>
      <c r="AB29">
        <f>SQRT((ABS($E$30-$E$29)^2+(ABS($F$30-$F$29)^2)))</f>
        <v>22.651815891565874</v>
      </c>
      <c r="AC29">
        <f>SQRT((ABS($G$30-$G$29)^2+(ABS($H$30-$H$29)^2)))</f>
        <v>22.670706323000712</v>
      </c>
      <c r="AJ29">
        <f>1/0.115</f>
        <v>8.695652173913043</v>
      </c>
      <c r="AK29">
        <f>1/0.115</f>
        <v>8.695652173913043</v>
      </c>
      <c r="AL29">
        <f>1/0.115</f>
        <v>8.695652173913043</v>
      </c>
      <c r="AM29">
        <f>1/0.125</f>
        <v>8</v>
      </c>
      <c r="AO29">
        <f>$Z29/$U29</f>
        <v>194.77357855701973</v>
      </c>
      <c r="AP29">
        <f>$AA29/$V29</f>
        <v>222.005892195184</v>
      </c>
      <c r="AQ29">
        <f>$AB29/$W29</f>
        <v>196.97231210057285</v>
      </c>
      <c r="AR29">
        <f>$AC29/$X29</f>
        <v>181.36565058400569</v>
      </c>
      <c r="AV29">
        <f>((0.065/0.115)*100)</f>
        <v>56.521739130434781</v>
      </c>
      <c r="AW29">
        <f>((0.065/0.115)*100)</f>
        <v>56.521739130434781</v>
      </c>
      <c r="AX29">
        <f>((0.06/0.115)*100)</f>
        <v>52.173913043478258</v>
      </c>
      <c r="AY29">
        <f>((0.075/0.125)*100)</f>
        <v>60</v>
      </c>
      <c r="BA29">
        <f>((0.05/0.115)*100)</f>
        <v>43.478260869565219</v>
      </c>
      <c r="BB29">
        <f>((0.05/0.115)*100)</f>
        <v>43.478260869565219</v>
      </c>
      <c r="BC29">
        <f>((0.055/0.115)*100)</f>
        <v>47.826086956521735</v>
      </c>
      <c r="BD29">
        <f>((0.05/0.125)*100)</f>
        <v>40</v>
      </c>
      <c r="BF29">
        <f>ABS($B$29-$D$29)</f>
        <v>2.8103389999999995</v>
      </c>
      <c r="BG29">
        <f>ABS($F$29-$H$29)</f>
        <v>2.9085760000000001</v>
      </c>
      <c r="BL29">
        <f>SQRT((ABS($A$29-$E$29)^2+(ABS($B$29-$F$29)^2)))</f>
        <v>0.82692726101512393</v>
      </c>
      <c r="BM29">
        <f>SQRT((ABS($C$29-$G$30)^2+(ABS($D$29-$H$30)^2)))</f>
        <v>2.7895726854013145</v>
      </c>
      <c r="BO29">
        <f>SQRT((ABS($A$29-$G$29)^2+(ABS($B$29-$H$29)^2)))</f>
        <v>8.7309511573913188</v>
      </c>
      <c r="BP29">
        <f>SQRT((ABS($C$29-$E$30)^2+(ABS($D$29-$F$30)^2)))</f>
        <v>12.024800541532871</v>
      </c>
      <c r="BR29">
        <f>DEGREES(ACOS((28.0533483046949^2+28.4842135323298^2-3.48899543382963^2)/(2*28.0533483046949*28.4842135323298)))</f>
        <v>7.0220400510915999</v>
      </c>
      <c r="BS29">
        <f>DEGREES(ACOS((2.99915970196737^2+28.8630499575008^2-28.0533483046949^2)/(2*2.99915970196737*28.8630499575008)))</f>
        <v>71.449261534917071</v>
      </c>
      <c r="BU29">
        <v>13</v>
      </c>
      <c r="BV29">
        <v>3</v>
      </c>
      <c r="BW29">
        <v>2</v>
      </c>
      <c r="BX29">
        <v>11</v>
      </c>
      <c r="BY29">
        <v>13</v>
      </c>
      <c r="BZ29">
        <v>3</v>
      </c>
      <c r="CA29">
        <v>12</v>
      </c>
      <c r="CB29">
        <v>4</v>
      </c>
      <c r="CC29">
        <v>12</v>
      </c>
      <c r="CD29">
        <v>2</v>
      </c>
      <c r="CE29">
        <v>12</v>
      </c>
      <c r="CF29">
        <v>4</v>
      </c>
      <c r="CG29">
        <v>15</v>
      </c>
      <c r="CH29">
        <v>11</v>
      </c>
      <c r="CI29">
        <v>5</v>
      </c>
      <c r="CJ29">
        <v>4</v>
      </c>
      <c r="CL29">
        <v>10</v>
      </c>
      <c r="CM29">
        <v>0</v>
      </c>
      <c r="CN29">
        <v>0</v>
      </c>
      <c r="CO29">
        <v>8</v>
      </c>
      <c r="CP29">
        <v>10</v>
      </c>
      <c r="CQ29">
        <v>0</v>
      </c>
      <c r="CR29">
        <v>10</v>
      </c>
      <c r="CS29">
        <v>0</v>
      </c>
      <c r="CT29">
        <v>11</v>
      </c>
      <c r="CU29">
        <v>0</v>
      </c>
      <c r="CV29">
        <v>10</v>
      </c>
      <c r="CW29">
        <v>0</v>
      </c>
      <c r="CX29">
        <v>10</v>
      </c>
      <c r="CY29">
        <v>8</v>
      </c>
      <c r="CZ29">
        <v>0</v>
      </c>
      <c r="DA29">
        <v>0</v>
      </c>
      <c r="DC29">
        <f>((3/13)*100)</f>
        <v>23.076923076923077</v>
      </c>
      <c r="DD29">
        <f>((2/13)*100)</f>
        <v>15.384615384615385</v>
      </c>
      <c r="DE29">
        <f>((11/13)*100)</f>
        <v>84.615384615384613</v>
      </c>
      <c r="DF29">
        <f>((3/13)*100)</f>
        <v>23.076923076923077</v>
      </c>
      <c r="DG29">
        <f>((12/13)*100)</f>
        <v>92.307692307692307</v>
      </c>
      <c r="DH29">
        <f>((4/13)*100)</f>
        <v>30.76923076923077</v>
      </c>
      <c r="DI29">
        <f>((2/12)*100)</f>
        <v>16.666666666666664</v>
      </c>
      <c r="DJ29">
        <f>((12/12)*100)</f>
        <v>100</v>
      </c>
      <c r="DK29">
        <f>((4/12)*100)</f>
        <v>33.333333333333329</v>
      </c>
      <c r="DL29">
        <f>((11/15)*100)</f>
        <v>73.333333333333329</v>
      </c>
      <c r="DM29">
        <f>((5/15)*100)</f>
        <v>33.333333333333329</v>
      </c>
      <c r="DN29">
        <f>((4/15)*100)</f>
        <v>26.666666666666668</v>
      </c>
      <c r="DP29">
        <f>((0/10)*100)</f>
        <v>0</v>
      </c>
      <c r="DQ29">
        <f>((0/10)*100)</f>
        <v>0</v>
      </c>
      <c r="DR29">
        <f>((8/10)*100)</f>
        <v>80</v>
      </c>
      <c r="DS29">
        <f>((0/10)*100)</f>
        <v>0</v>
      </c>
      <c r="DT29">
        <f>((10/10)*100)</f>
        <v>100</v>
      </c>
      <c r="DU29">
        <f>((0/10)*100)</f>
        <v>0</v>
      </c>
      <c r="DV29">
        <f>((0/11)*100)</f>
        <v>0</v>
      </c>
      <c r="DW29">
        <f>((10/11)*100)</f>
        <v>90.909090909090907</v>
      </c>
      <c r="DX29">
        <f>((0/11)*100)</f>
        <v>0</v>
      </c>
      <c r="DY29">
        <f>((8/10)*100)</f>
        <v>80</v>
      </c>
      <c r="DZ29">
        <f>((0/10)*100)</f>
        <v>0</v>
      </c>
      <c r="EA29">
        <f>((0/10)*100)</f>
        <v>0</v>
      </c>
    </row>
    <row r="30" spans="1:131" x14ac:dyDescent="0.25">
      <c r="A30">
        <v>198.90492800000001</v>
      </c>
      <c r="B30">
        <v>4.6982980000000003</v>
      </c>
      <c r="C30">
        <v>184.123369</v>
      </c>
      <c r="D30">
        <v>7.4222929999999998</v>
      </c>
      <c r="E30">
        <v>197.88019800000001</v>
      </c>
      <c r="F30">
        <v>3.9390320000000001</v>
      </c>
      <c r="G30">
        <v>206.977824</v>
      </c>
      <c r="H30">
        <v>7.3128840000000004</v>
      </c>
      <c r="K30">
        <f>(12/200)</f>
        <v>0.06</v>
      </c>
      <c r="L30">
        <f>(13/200)</f>
        <v>6.5000000000000002E-2</v>
      </c>
      <c r="M30">
        <f>(10/200)</f>
        <v>0.05</v>
      </c>
      <c r="N30">
        <f>(14/200)</f>
        <v>7.0000000000000007E-2</v>
      </c>
      <c r="P30">
        <f>(10/200)</f>
        <v>0.05</v>
      </c>
      <c r="Q30">
        <f>(9/200)</f>
        <v>4.4999999999999998E-2</v>
      </c>
      <c r="R30">
        <f>(8/200)</f>
        <v>0.04</v>
      </c>
      <c r="S30">
        <f>(9/200)</f>
        <v>4.4999999999999998E-2</v>
      </c>
      <c r="U30">
        <f>0.06+0.05</f>
        <v>0.11</v>
      </c>
      <c r="V30">
        <f>0.065+0.045</f>
        <v>0.11</v>
      </c>
      <c r="W30">
        <f>0.05+0.04</f>
        <v>0.09</v>
      </c>
      <c r="X30">
        <f>0.07+0.045</f>
        <v>0.115</v>
      </c>
      <c r="Z30">
        <f>SQRT((ABS($A$31-$A$30)^2+(ABS($B$31-$B$30)^2)))</f>
        <v>24.686836921689792</v>
      </c>
      <c r="AA30">
        <f>SQRT((ABS($C$31-$C$30)^2+(ABS($D$31-$D$30)^2)))</f>
        <v>24.35841072979197</v>
      </c>
      <c r="AB30">
        <f>SQRT((ABS($E$31-$E$30)^2+(ABS($F$31-$F$30)^2)))</f>
        <v>22.910995995332023</v>
      </c>
      <c r="AC30">
        <f>SQRT((ABS($G$31-$G$30)^2+(ABS($H$31-$H$30)^2)))</f>
        <v>28.261613265991627</v>
      </c>
      <c r="AJ30">
        <f>1/0.11</f>
        <v>9.0909090909090917</v>
      </c>
      <c r="AK30">
        <f>1/0.11</f>
        <v>9.0909090909090917</v>
      </c>
      <c r="AL30">
        <f>1/0.09</f>
        <v>11.111111111111111</v>
      </c>
      <c r="AM30">
        <f>1/0.115</f>
        <v>8.695652173913043</v>
      </c>
      <c r="AO30">
        <f>$Z30/$U30</f>
        <v>224.42579019717994</v>
      </c>
      <c r="AP30">
        <f>$AA30/$V30</f>
        <v>221.44009754356335</v>
      </c>
      <c r="AQ30">
        <f>$AB30/$W30</f>
        <v>254.56662217035583</v>
      </c>
      <c r="AR30">
        <f>$AC30/$X30</f>
        <v>245.75315883470978</v>
      </c>
      <c r="AV30">
        <f>((0.06/0.11)*100)</f>
        <v>54.54545454545454</v>
      </c>
      <c r="AW30">
        <f>((0.065/0.11)*100)</f>
        <v>59.090909090909093</v>
      </c>
      <c r="AX30">
        <f>((0.05/0.09)*100)</f>
        <v>55.555555555555557</v>
      </c>
      <c r="AY30">
        <f>((0.07/0.115)*100)</f>
        <v>60.869565217391312</v>
      </c>
      <c r="BA30">
        <f>((0.05/0.11)*100)</f>
        <v>45.45454545454546</v>
      </c>
      <c r="BB30">
        <f>((0.045/0.11)*100)</f>
        <v>40.909090909090907</v>
      </c>
      <c r="BC30">
        <f>((0.04/0.09)*100)</f>
        <v>44.44444444444445</v>
      </c>
      <c r="BD30">
        <f>((0.045/0.115)*100)</f>
        <v>39.130434782608688</v>
      </c>
      <c r="BF30">
        <f>ABS($B$30-$D$30)</f>
        <v>2.7239949999999995</v>
      </c>
      <c r="BG30">
        <f>ABS($F$30-$H$30)</f>
        <v>3.3738520000000003</v>
      </c>
      <c r="BL30">
        <f>SQRT((ABS($A$30-$E$30)^2+(ABS($B$30-$F$30)^2)))</f>
        <v>1.2753652150094148</v>
      </c>
      <c r="BM30">
        <f>SQRT((ABS($C$30-$G$31)^2+(ABS($D$30-$H$31)^2)))</f>
        <v>5.4442151609575449</v>
      </c>
      <c r="BO30">
        <f>SQRT((ABS($A$30-$G$30)^2+(ABS($B$30-$H$30)^2)))</f>
        <v>8.4857356651154152</v>
      </c>
      <c r="BP30">
        <f>SQRT((ABS($C$30-$E$31)^2+(ABS($D$30-$F$31)^2)))</f>
        <v>9.6497418260341963</v>
      </c>
      <c r="BR30">
        <f>DEGREES(ACOS((27.6892447722027^2+28.6328255396515^2-3.84889168790524^2)/(2*27.6892447722027*28.6328255396515)))</f>
        <v>7.5985268882662877</v>
      </c>
      <c r="BS30">
        <f>DEGREES(ACOS((3.48899543382963^2+27.7559560930334^2-27.6892447722027^2)/(2*3.48899543382963*27.7559560930334)))</f>
        <v>85.299407791111989</v>
      </c>
      <c r="BU30">
        <v>12</v>
      </c>
      <c r="BV30">
        <v>3</v>
      </c>
      <c r="BW30">
        <v>4</v>
      </c>
      <c r="BX30">
        <v>9</v>
      </c>
      <c r="BY30">
        <v>13</v>
      </c>
      <c r="BZ30">
        <v>5</v>
      </c>
      <c r="CA30">
        <v>8</v>
      </c>
      <c r="CB30">
        <v>5</v>
      </c>
      <c r="CC30">
        <v>10</v>
      </c>
      <c r="CD30">
        <v>2</v>
      </c>
      <c r="CE30">
        <v>8</v>
      </c>
      <c r="CF30">
        <v>7</v>
      </c>
      <c r="CG30">
        <v>14</v>
      </c>
      <c r="CH30">
        <v>9</v>
      </c>
      <c r="CI30">
        <v>5</v>
      </c>
      <c r="CJ30">
        <v>7</v>
      </c>
      <c r="CL30">
        <v>10</v>
      </c>
      <c r="CM30">
        <v>0</v>
      </c>
      <c r="CN30">
        <v>0</v>
      </c>
      <c r="CO30">
        <v>6</v>
      </c>
      <c r="CP30">
        <v>9</v>
      </c>
      <c r="CQ30">
        <v>0</v>
      </c>
      <c r="CR30">
        <v>7</v>
      </c>
      <c r="CS30">
        <v>0</v>
      </c>
      <c r="CT30">
        <v>8</v>
      </c>
      <c r="CU30">
        <v>0</v>
      </c>
      <c r="CV30">
        <v>7</v>
      </c>
      <c r="CW30">
        <v>1</v>
      </c>
      <c r="CX30">
        <v>9</v>
      </c>
      <c r="CY30">
        <v>6</v>
      </c>
      <c r="CZ30">
        <v>0</v>
      </c>
      <c r="DA30">
        <v>1</v>
      </c>
      <c r="DC30">
        <f>((3/12)*100)</f>
        <v>25</v>
      </c>
      <c r="DD30">
        <f>((4/12)*100)</f>
        <v>33.333333333333329</v>
      </c>
      <c r="DE30">
        <f>((9/12)*100)</f>
        <v>75</v>
      </c>
      <c r="DF30">
        <f>((5/13)*100)</f>
        <v>38.461538461538467</v>
      </c>
      <c r="DG30">
        <f>((8/13)*100)</f>
        <v>61.53846153846154</v>
      </c>
      <c r="DH30">
        <f>((5/13)*100)</f>
        <v>38.461538461538467</v>
      </c>
      <c r="DI30">
        <f>((2/10)*100)</f>
        <v>20</v>
      </c>
      <c r="DJ30">
        <f>((8/10)*100)</f>
        <v>80</v>
      </c>
      <c r="DK30">
        <f>((7/10)*100)</f>
        <v>70</v>
      </c>
      <c r="DL30">
        <f>((9/14)*100)</f>
        <v>64.285714285714292</v>
      </c>
      <c r="DM30">
        <f>((5/14)*100)</f>
        <v>35.714285714285715</v>
      </c>
      <c r="DN30">
        <f>((7/14)*100)</f>
        <v>50</v>
      </c>
      <c r="DP30">
        <f>((0/10)*100)</f>
        <v>0</v>
      </c>
      <c r="DQ30">
        <f>((0/10)*100)</f>
        <v>0</v>
      </c>
      <c r="DR30">
        <f>((6/10)*100)</f>
        <v>60</v>
      </c>
      <c r="DS30">
        <f>((0/9)*100)</f>
        <v>0</v>
      </c>
      <c r="DT30">
        <f>((7/9)*100)</f>
        <v>77.777777777777786</v>
      </c>
      <c r="DU30">
        <f>((0/9)*100)</f>
        <v>0</v>
      </c>
      <c r="DV30">
        <f>((0/8)*100)</f>
        <v>0</v>
      </c>
      <c r="DW30">
        <f>((7/8)*100)</f>
        <v>87.5</v>
      </c>
      <c r="DX30">
        <f>((1/8)*100)</f>
        <v>12.5</v>
      </c>
      <c r="DY30">
        <f>((6/9)*100)</f>
        <v>66.666666666666657</v>
      </c>
      <c r="DZ30">
        <f>((0/9)*100)</f>
        <v>0</v>
      </c>
      <c r="EA30">
        <f>((1/9)*100)</f>
        <v>11.111111111111111</v>
      </c>
    </row>
    <row r="31" spans="1:131" x14ac:dyDescent="0.25">
      <c r="A31">
        <v>174.22903700000001</v>
      </c>
      <c r="B31">
        <v>5.4333629999999999</v>
      </c>
      <c r="C31">
        <v>159.76575800000001</v>
      </c>
      <c r="D31">
        <v>7.619675</v>
      </c>
      <c r="E31">
        <v>174.97303600000001</v>
      </c>
      <c r="F31">
        <v>4.3581580000000004</v>
      </c>
      <c r="G31">
        <v>178.728781</v>
      </c>
      <c r="H31">
        <v>8.1557089999999999</v>
      </c>
      <c r="K31">
        <f>(12/200)</f>
        <v>0.06</v>
      </c>
      <c r="L31">
        <f>(11/200)</f>
        <v>5.5E-2</v>
      </c>
      <c r="M31">
        <f>(12/200)</f>
        <v>0.06</v>
      </c>
      <c r="N31">
        <f>(13/200)</f>
        <v>6.5000000000000002E-2</v>
      </c>
      <c r="P31">
        <f>(8/200)</f>
        <v>0.04</v>
      </c>
      <c r="Q31">
        <f>(10/200)</f>
        <v>0.05</v>
      </c>
      <c r="R31">
        <f>(9/200)</f>
        <v>4.4999999999999998E-2</v>
      </c>
      <c r="S31">
        <f>(8/200)</f>
        <v>0.04</v>
      </c>
      <c r="U31">
        <f>0.06+0.04</f>
        <v>0.1</v>
      </c>
      <c r="V31">
        <f>0.055+0.05</f>
        <v>0.10500000000000001</v>
      </c>
      <c r="W31">
        <f>0.06+0.045</f>
        <v>0.105</v>
      </c>
      <c r="X31">
        <f>0.065+0.04</f>
        <v>0.10500000000000001</v>
      </c>
      <c r="Z31">
        <f>SQRT((ABS($A$32-$A$31)^2+(ABS($B$32-$B$31)^2)))</f>
        <v>19.897628763283564</v>
      </c>
      <c r="AA31">
        <f>SQRT((ABS($C$32-$C$31)^2+(ABS($D$32-$D$31)^2)))</f>
        <v>28.378715722854228</v>
      </c>
      <c r="AB31">
        <f>SQRT((ABS($E$32-$E$31)^2+(ABS($F$32-$F$31)^2)))</f>
        <v>20.357717263846759</v>
      </c>
      <c r="AC31">
        <f>SQRT((ABS($G$32-$G$31)^2+(ABS($H$32-$H$31)^2)))</f>
        <v>23.341548001577632</v>
      </c>
      <c r="AJ31">
        <f>1/0.1</f>
        <v>10</v>
      </c>
      <c r="AK31">
        <f>1/0.105</f>
        <v>9.5238095238095237</v>
      </c>
      <c r="AL31">
        <f>1/0.105</f>
        <v>9.5238095238095237</v>
      </c>
      <c r="AM31">
        <f>1/0.105</f>
        <v>9.5238095238095237</v>
      </c>
      <c r="AO31">
        <f>$Z31/$U31</f>
        <v>198.97628763283564</v>
      </c>
      <c r="AP31">
        <f>$AA31/$V31</f>
        <v>270.27348307480213</v>
      </c>
      <c r="AQ31">
        <f>$AB31/$W31</f>
        <v>193.88302156044531</v>
      </c>
      <c r="AR31">
        <f>$AC31/$X31</f>
        <v>222.30045715788219</v>
      </c>
      <c r="AV31">
        <f>((0.06/0.1)*100)</f>
        <v>60</v>
      </c>
      <c r="AW31">
        <f>((0.055/0.105)*100)</f>
        <v>52.380952380952387</v>
      </c>
      <c r="AX31">
        <f>((0.06/0.105)*100)</f>
        <v>57.142857142857139</v>
      </c>
      <c r="AY31">
        <f>((0.065/0.105)*100)</f>
        <v>61.904761904761905</v>
      </c>
      <c r="BA31">
        <f>((0.04/0.1)*100)</f>
        <v>40</v>
      </c>
      <c r="BB31">
        <f>((0.05/0.105)*100)</f>
        <v>47.61904761904762</v>
      </c>
      <c r="BC31">
        <f>((0.045/0.105)*100)</f>
        <v>42.857142857142854</v>
      </c>
      <c r="BD31">
        <f>((0.04/0.105)*100)</f>
        <v>38.095238095238102</v>
      </c>
      <c r="BF31">
        <f>ABS($B$31-$D$31)</f>
        <v>2.186312</v>
      </c>
      <c r="BG31">
        <f>ABS($F$31-$H$31)</f>
        <v>3.7975509999999995</v>
      </c>
      <c r="BL31">
        <f>SQRT((ABS($A$31-$E$31)^2+(ABS($B$31-$F$31)^2)))</f>
        <v>1.3075168465553331</v>
      </c>
      <c r="BM31">
        <f>SQRT((ABS($C$31-$G$32)^2+(ABS($D$31-$H$32)^2)))</f>
        <v>4.451773236780598</v>
      </c>
      <c r="BO31">
        <f>SQRT((ABS($A$31-$G$31)^2+(ABS($B$31-$H$31)^2)))</f>
        <v>5.259169498053085</v>
      </c>
      <c r="BP31">
        <f>SQRT((ABS($C$31-$E$32)^2+(ABS($D$31-$F$32)^2)))</f>
        <v>5.5285102722966037</v>
      </c>
      <c r="BR31">
        <f>DEGREES(ACOS((19.9643778828645^2+20.1313460428626^2-2.80877761608426^2)/(2*19.9643778828645*20.1313460428626)))</f>
        <v>8.0197638256883064</v>
      </c>
      <c r="BS31">
        <f>DEGREES(ACOS((3.84889168790524^2+20.8019045429107^2-19.9643778828645^2)/(2*3.84889168790524*20.8019045429107)))</f>
        <v>72.197644411018956</v>
      </c>
      <c r="BU31">
        <v>12</v>
      </c>
      <c r="BV31">
        <v>5</v>
      </c>
      <c r="BW31">
        <v>3</v>
      </c>
      <c r="BX31">
        <v>7</v>
      </c>
      <c r="BY31">
        <v>11</v>
      </c>
      <c r="BZ31">
        <v>6</v>
      </c>
      <c r="CA31">
        <v>6</v>
      </c>
      <c r="CB31">
        <v>3</v>
      </c>
      <c r="CC31">
        <v>12</v>
      </c>
      <c r="CD31">
        <v>4</v>
      </c>
      <c r="CE31">
        <v>6</v>
      </c>
      <c r="CF31">
        <v>9</v>
      </c>
      <c r="CG31">
        <v>13</v>
      </c>
      <c r="CH31">
        <v>7</v>
      </c>
      <c r="CI31">
        <v>3</v>
      </c>
      <c r="CJ31">
        <v>9</v>
      </c>
      <c r="CL31">
        <v>8</v>
      </c>
      <c r="CM31">
        <v>0</v>
      </c>
      <c r="CN31">
        <v>0</v>
      </c>
      <c r="CO31">
        <v>3</v>
      </c>
      <c r="CP31">
        <v>10</v>
      </c>
      <c r="CQ31">
        <v>3</v>
      </c>
      <c r="CR31">
        <v>4</v>
      </c>
      <c r="CS31">
        <v>0</v>
      </c>
      <c r="CT31">
        <v>9</v>
      </c>
      <c r="CU31">
        <v>0</v>
      </c>
      <c r="CV31">
        <v>4</v>
      </c>
      <c r="CW31">
        <v>5</v>
      </c>
      <c r="CX31">
        <v>8</v>
      </c>
      <c r="CY31">
        <v>3</v>
      </c>
      <c r="CZ31">
        <v>0</v>
      </c>
      <c r="DA31">
        <v>5</v>
      </c>
      <c r="DC31">
        <f>((5/12)*100)</f>
        <v>41.666666666666671</v>
      </c>
      <c r="DD31">
        <f>((3/12)*100)</f>
        <v>25</v>
      </c>
      <c r="DE31">
        <f>((7/12)*100)</f>
        <v>58.333333333333336</v>
      </c>
      <c r="DF31">
        <f>((6/11)*100)</f>
        <v>54.54545454545454</v>
      </c>
      <c r="DG31">
        <f>((6/11)*100)</f>
        <v>54.54545454545454</v>
      </c>
      <c r="DH31">
        <f>((3/11)*100)</f>
        <v>27.27272727272727</v>
      </c>
      <c r="DI31">
        <f>((4/12)*100)</f>
        <v>33.333333333333329</v>
      </c>
      <c r="DJ31">
        <f>((6/12)*100)</f>
        <v>50</v>
      </c>
      <c r="DK31">
        <f>((9/12)*100)</f>
        <v>75</v>
      </c>
      <c r="DL31">
        <f>((7/13)*100)</f>
        <v>53.846153846153847</v>
      </c>
      <c r="DM31">
        <f>((3/13)*100)</f>
        <v>23.076923076923077</v>
      </c>
      <c r="DN31">
        <f>((9/13)*100)</f>
        <v>69.230769230769226</v>
      </c>
      <c r="DP31">
        <f>((0/8)*100)</f>
        <v>0</v>
      </c>
      <c r="DQ31">
        <f>((0/8)*100)</f>
        <v>0</v>
      </c>
      <c r="DR31">
        <f>((3/8)*100)</f>
        <v>37.5</v>
      </c>
      <c r="DS31">
        <f>((3/10)*100)</f>
        <v>30</v>
      </c>
      <c r="DT31">
        <f>((4/10)*100)</f>
        <v>40</v>
      </c>
      <c r="DU31">
        <f>((0/10)*100)</f>
        <v>0</v>
      </c>
      <c r="DV31">
        <f>((0/9)*100)</f>
        <v>0</v>
      </c>
      <c r="DW31">
        <f>((4/9)*100)</f>
        <v>44.444444444444443</v>
      </c>
      <c r="DX31">
        <f>((5/9)*100)</f>
        <v>55.555555555555557</v>
      </c>
      <c r="DY31">
        <f>((3/8)*100)</f>
        <v>37.5</v>
      </c>
      <c r="DZ31">
        <f>((0/8)*100)</f>
        <v>0</v>
      </c>
      <c r="EA31">
        <f>((5/8)*100)</f>
        <v>62.5</v>
      </c>
    </row>
    <row r="32" spans="1:131" x14ac:dyDescent="0.25">
      <c r="A32">
        <v>154.34516000000002</v>
      </c>
      <c r="B32">
        <v>6.1730020000000003</v>
      </c>
      <c r="C32">
        <v>131.49496099999999</v>
      </c>
      <c r="D32">
        <v>5.1471169999999997</v>
      </c>
      <c r="E32">
        <v>154.648866</v>
      </c>
      <c r="F32">
        <v>5.5263900000000001</v>
      </c>
      <c r="G32">
        <v>155.38887800000001</v>
      </c>
      <c r="H32">
        <v>8.4328210000000006</v>
      </c>
      <c r="K32">
        <f>(13/200)</f>
        <v>6.5000000000000002E-2</v>
      </c>
      <c r="L32">
        <f>(15/200)</f>
        <v>7.4999999999999997E-2</v>
      </c>
      <c r="M32">
        <f>(12/200)</f>
        <v>0.06</v>
      </c>
      <c r="N32">
        <f>(12/200)</f>
        <v>0.06</v>
      </c>
      <c r="P32">
        <f>(8/200)</f>
        <v>0.04</v>
      </c>
      <c r="Q32">
        <f>(10/200)</f>
        <v>0.05</v>
      </c>
      <c r="R32">
        <f>(8/200)</f>
        <v>0.04</v>
      </c>
      <c r="S32">
        <f>(10/200)</f>
        <v>0.05</v>
      </c>
      <c r="U32">
        <f>0.065+0.04</f>
        <v>0.10500000000000001</v>
      </c>
      <c r="V32">
        <f>0.075+0.05</f>
        <v>0.125</v>
      </c>
      <c r="W32">
        <f>0.06+0.04</f>
        <v>0.1</v>
      </c>
      <c r="X32">
        <f>0.06+0.05</f>
        <v>0.11</v>
      </c>
      <c r="Z32">
        <f>SQRT((ABS($A$33-$A$32)^2+(ABS($B$33-$B$32)^2)))</f>
        <v>28.528691903655815</v>
      </c>
      <c r="AA32">
        <f>SQRT((ABS($C$33-$C$32)^2+(ABS($D$33-$D$32)^2)))</f>
        <v>28.092343184285905</v>
      </c>
      <c r="AB32">
        <f>SQRT((ABS($E$33-$E$32)^2+(ABS($F$33-$F$32)^2)))</f>
        <v>28.484213532329825</v>
      </c>
      <c r="AC32">
        <f>SQRT((ABS($G$33-$G$32)^2+(ABS($H$33-$H$32)^2)))</f>
        <v>28.863049957500774</v>
      </c>
      <c r="AJ32">
        <f>1/0.105</f>
        <v>9.5238095238095237</v>
      </c>
      <c r="AK32">
        <f>1/0.125</f>
        <v>8</v>
      </c>
      <c r="AL32">
        <f>1/0.1</f>
        <v>10</v>
      </c>
      <c r="AM32">
        <f>1/0.11</f>
        <v>9.0909090909090917</v>
      </c>
      <c r="AO32">
        <f>$Z32/$U32</f>
        <v>271.70182765386488</v>
      </c>
      <c r="AP32">
        <f>$AA32/$V32</f>
        <v>224.73874547428724</v>
      </c>
      <c r="AQ32">
        <f>$AB32/$W32</f>
        <v>284.84213532329824</v>
      </c>
      <c r="AR32">
        <f>$AC32/$X32</f>
        <v>262.39136325000703</v>
      </c>
      <c r="AV32">
        <f>((0.065/0.105)*100)</f>
        <v>61.904761904761905</v>
      </c>
      <c r="AW32">
        <f>((0.075/0.125)*100)</f>
        <v>60</v>
      </c>
      <c r="AX32">
        <f>((0.06/0.1)*100)</f>
        <v>60</v>
      </c>
      <c r="AY32">
        <f>((0.06/0.11)*100)</f>
        <v>54.54545454545454</v>
      </c>
      <c r="BA32">
        <f>((0.04/0.105)*100)</f>
        <v>38.095238095238102</v>
      </c>
      <c r="BB32">
        <f>((0.05/0.125)*100)</f>
        <v>40</v>
      </c>
      <c r="BC32">
        <f>((0.04/0.1)*100)</f>
        <v>40</v>
      </c>
      <c r="BD32">
        <f>((0.05/0.11)*100)</f>
        <v>45.45454545454546</v>
      </c>
      <c r="BF32">
        <f>ABS($B$32-$D$32)</f>
        <v>1.0258850000000006</v>
      </c>
      <c r="BG32">
        <f>ABS($F$32-$H$32)</f>
        <v>2.9064310000000004</v>
      </c>
      <c r="BL32">
        <f>SQRT((ABS($A$32-$E$32)^2+(ABS($B$32-$F$32)^2)))</f>
        <v>0.71438393947511603</v>
      </c>
      <c r="BM32">
        <f>SQRT((ABS($C$32-$G$33)^2+(ABS($D$32-$H$33)^2)))</f>
        <v>5.0200016493415553</v>
      </c>
      <c r="BO32">
        <f>SQRT((ABS($A$32-$G$32)^2+(ABS($B$32-$H$32)^2)))</f>
        <v>2.4892025181340647</v>
      </c>
      <c r="BP32">
        <f>SQRT((ABS($C$32-$E$33)^2+(ABS($D$32-$F$33)^2)))</f>
        <v>5.7012888971715698</v>
      </c>
      <c r="BR32">
        <f>DEGREES(ACOS((16.4578252144944^2+18.1758077587865^2-4.00602731476284^2)/(2*16.4578252144944*18.1758077587865)))</f>
        <v>12.010676267044529</v>
      </c>
      <c r="BS32">
        <f>DEGREES(ACOS((2.80877761608426^2+16.4272028311463^2-16.4578252144944^2)/(2*2.80877761608426*16.4272028311463)))</f>
        <v>85.722960736376393</v>
      </c>
      <c r="BU32">
        <v>13</v>
      </c>
      <c r="BV32">
        <v>6</v>
      </c>
      <c r="BW32">
        <v>5</v>
      </c>
      <c r="BX32">
        <v>5</v>
      </c>
      <c r="BY32">
        <v>15</v>
      </c>
      <c r="BZ32">
        <v>10</v>
      </c>
      <c r="CA32">
        <v>6</v>
      </c>
      <c r="CB32">
        <v>5</v>
      </c>
      <c r="CC32">
        <v>12</v>
      </c>
      <c r="CD32">
        <v>4</v>
      </c>
      <c r="CE32">
        <v>5</v>
      </c>
      <c r="CF32">
        <v>11</v>
      </c>
      <c r="CG32">
        <v>12</v>
      </c>
      <c r="CH32">
        <v>5</v>
      </c>
      <c r="CI32">
        <v>4</v>
      </c>
      <c r="CJ32">
        <v>11</v>
      </c>
      <c r="CL32">
        <v>8</v>
      </c>
      <c r="CM32">
        <v>3</v>
      </c>
      <c r="CN32">
        <v>0</v>
      </c>
      <c r="CO32">
        <v>2</v>
      </c>
      <c r="CP32">
        <v>10</v>
      </c>
      <c r="CQ32">
        <v>3</v>
      </c>
      <c r="CR32">
        <v>3</v>
      </c>
      <c r="CS32">
        <v>2</v>
      </c>
      <c r="CT32">
        <v>8</v>
      </c>
      <c r="CU32">
        <v>0</v>
      </c>
      <c r="CV32">
        <v>3</v>
      </c>
      <c r="CW32">
        <v>7</v>
      </c>
      <c r="CX32">
        <v>10</v>
      </c>
      <c r="CY32">
        <v>2</v>
      </c>
      <c r="CZ32">
        <v>2</v>
      </c>
      <c r="DA32">
        <v>7</v>
      </c>
      <c r="DC32">
        <f>((6/13)*100)</f>
        <v>46.153846153846153</v>
      </c>
      <c r="DD32">
        <f>((5/13)*100)</f>
        <v>38.461538461538467</v>
      </c>
      <c r="DE32">
        <f>((5/13)*100)</f>
        <v>38.461538461538467</v>
      </c>
      <c r="DF32">
        <f>((10/15)*100)</f>
        <v>66.666666666666657</v>
      </c>
      <c r="DG32">
        <f>((6/15)*100)</f>
        <v>40</v>
      </c>
      <c r="DH32">
        <f>((5/15)*100)</f>
        <v>33.333333333333329</v>
      </c>
      <c r="DI32">
        <f>((4/12)*100)</f>
        <v>33.333333333333329</v>
      </c>
      <c r="DJ32">
        <f>((5/12)*100)</f>
        <v>41.666666666666671</v>
      </c>
      <c r="DK32">
        <f>((11/12)*100)</f>
        <v>91.666666666666657</v>
      </c>
      <c r="DL32">
        <f>((5/12)*100)</f>
        <v>41.666666666666671</v>
      </c>
      <c r="DM32">
        <f>((4/12)*100)</f>
        <v>33.333333333333329</v>
      </c>
      <c r="DN32">
        <f>((11/12)*100)</f>
        <v>91.666666666666657</v>
      </c>
      <c r="DP32">
        <f>((3/8)*100)</f>
        <v>37.5</v>
      </c>
      <c r="DQ32">
        <f>((0/8)*100)</f>
        <v>0</v>
      </c>
      <c r="DR32">
        <f>((2/8)*100)</f>
        <v>25</v>
      </c>
      <c r="DS32">
        <f>((3/10)*100)</f>
        <v>30</v>
      </c>
      <c r="DT32">
        <f>((3/10)*100)</f>
        <v>30</v>
      </c>
      <c r="DU32">
        <f>((2/10)*100)</f>
        <v>20</v>
      </c>
      <c r="DV32">
        <f>((0/8)*100)</f>
        <v>0</v>
      </c>
      <c r="DW32">
        <f>((3/8)*100)</f>
        <v>37.5</v>
      </c>
      <c r="DX32">
        <f>((7/8)*100)</f>
        <v>87.5</v>
      </c>
      <c r="DY32">
        <f>((2/10)*100)</f>
        <v>20</v>
      </c>
      <c r="DZ32">
        <f>((2/10)*100)</f>
        <v>20</v>
      </c>
      <c r="EA32">
        <f>((7/10)*100)</f>
        <v>70</v>
      </c>
    </row>
    <row r="33" spans="1:131" x14ac:dyDescent="0.25">
      <c r="A33">
        <v>125.94755600000001</v>
      </c>
      <c r="B33">
        <v>3.4412720000000001</v>
      </c>
      <c r="C33">
        <v>103.40414100000001</v>
      </c>
      <c r="D33">
        <v>5.4396529999999998</v>
      </c>
      <c r="E33">
        <v>126.29440700000001</v>
      </c>
      <c r="F33">
        <v>2.8106810000000002</v>
      </c>
      <c r="G33">
        <v>126.605797</v>
      </c>
      <c r="H33">
        <v>6.2857529999999997</v>
      </c>
      <c r="K33">
        <f>(14/200)</f>
        <v>7.0000000000000007E-2</v>
      </c>
      <c r="L33">
        <f>(9/200)</f>
        <v>4.4999999999999998E-2</v>
      </c>
      <c r="M33">
        <f>(14/200)</f>
        <v>7.0000000000000007E-2</v>
      </c>
      <c r="N33">
        <f>(13/200)</f>
        <v>6.5000000000000002E-2</v>
      </c>
      <c r="P33">
        <f>(8/200)</f>
        <v>0.04</v>
      </c>
      <c r="Q33">
        <f>(9/200)</f>
        <v>4.4999999999999998E-2</v>
      </c>
      <c r="R33">
        <f>(9/200)</f>
        <v>4.4999999999999998E-2</v>
      </c>
      <c r="S33">
        <f>(10/200)</f>
        <v>0.05</v>
      </c>
      <c r="U33">
        <f>0.07+0.04</f>
        <v>0.11000000000000001</v>
      </c>
      <c r="V33">
        <f>0.045+0.045</f>
        <v>0.09</v>
      </c>
      <c r="W33">
        <f>0.07+0.045</f>
        <v>0.115</v>
      </c>
      <c r="X33">
        <f>0.065+0.05</f>
        <v>0.115</v>
      </c>
      <c r="Z33">
        <f>SQRT((ABS($A$34-$A$33)^2+(ABS($B$34-$B$33)^2)))</f>
        <v>27.184905934801492</v>
      </c>
      <c r="AA33">
        <f>SQRT((ABS($C$34-$C$33)^2+(ABS($D$34-$D$33)^2)))</f>
        <v>20.572350919517312</v>
      </c>
      <c r="AB33">
        <f>SQRT((ABS($E$34-$E$33)^2+(ABS($F$34-$F$33)^2)))</f>
        <v>28.632825539651527</v>
      </c>
      <c r="AC33">
        <f>SQRT((ABS($G$34-$G$33)^2+(ABS($H$34-$H$33)^2)))</f>
        <v>27.755956093033369</v>
      </c>
      <c r="AJ33">
        <f>1/0.11</f>
        <v>9.0909090909090917</v>
      </c>
      <c r="AK33">
        <f>1/0.09</f>
        <v>11.111111111111111</v>
      </c>
      <c r="AL33">
        <f>1/0.115</f>
        <v>8.695652173913043</v>
      </c>
      <c r="AM33">
        <f>1/0.115</f>
        <v>8.695652173913043</v>
      </c>
      <c r="AO33">
        <f>$Z33/$U33</f>
        <v>247.13550849819535</v>
      </c>
      <c r="AP33">
        <f>$AA33/$V33</f>
        <v>228.58167688352569</v>
      </c>
      <c r="AQ33">
        <f>$AB33/$W33</f>
        <v>248.98109164914371</v>
      </c>
      <c r="AR33">
        <f>$AC33/$X33</f>
        <v>241.35613993942059</v>
      </c>
      <c r="AV33">
        <f>((0.07/0.11)*100)</f>
        <v>63.636363636363647</v>
      </c>
      <c r="AW33">
        <f>((0.045/0.09)*100)</f>
        <v>50</v>
      </c>
      <c r="AX33">
        <f>((0.07/0.115)*100)</f>
        <v>60.869565217391312</v>
      </c>
      <c r="AY33">
        <f>((0.065/0.115)*100)</f>
        <v>56.521739130434781</v>
      </c>
      <c r="BA33">
        <f>((0.04/0.11)*100)</f>
        <v>36.363636363636367</v>
      </c>
      <c r="BB33">
        <f>((0.045/0.09)*100)</f>
        <v>50</v>
      </c>
      <c r="BC33">
        <f>((0.045/0.115)*100)</f>
        <v>39.130434782608688</v>
      </c>
      <c r="BD33">
        <f>((0.05/0.115)*100)</f>
        <v>43.478260869565219</v>
      </c>
      <c r="BF33">
        <f>ABS($B$33-$D$33)</f>
        <v>1.9983809999999997</v>
      </c>
      <c r="BG33">
        <f>ABS($F$33-$H$33)</f>
        <v>3.4750719999999995</v>
      </c>
      <c r="BL33">
        <f>SQRT((ABS($A$33-$E$33)^2+(ABS($B$33-$F$33)^2)))</f>
        <v>0.71968786670472673</v>
      </c>
      <c r="BM33">
        <f>SQRT((ABS($C$33-$G$34)^2+(ABS($D$33-$H$34)^2)))</f>
        <v>4.6729282912003933</v>
      </c>
      <c r="BO33">
        <f>SQRT((ABS($A$33-$G$33)^2+(ABS($B$33-$H$33)^2)))</f>
        <v>2.91964952921442</v>
      </c>
      <c r="BP33">
        <f>SQRT((ABS($C$33-$E$34)^2+(ABS($D$33-$F$34)^2)))</f>
        <v>6.3083348207618926</v>
      </c>
      <c r="BR33">
        <f>DEGREES(ACOS((17.0683512593337^2+21.1632188987286^2-5.71304103524454^2)/(2*17.0683512593337*21.1632188987286)))</f>
        <v>12.031921882683974</v>
      </c>
      <c r="BS33">
        <f>DEGREES(ACOS((4.00602731476284^2+18.8418047988222^2-17.0683512593337^2)/(2*4.00602731476284*18.8418047988222)))</f>
        <v>58.118163083543898</v>
      </c>
      <c r="BU33">
        <v>14</v>
      </c>
      <c r="BV33">
        <v>10</v>
      </c>
      <c r="BW33">
        <v>5</v>
      </c>
      <c r="BX33">
        <v>5</v>
      </c>
      <c r="BY33">
        <v>9</v>
      </c>
      <c r="BZ33">
        <v>6</v>
      </c>
      <c r="CA33">
        <v>4</v>
      </c>
      <c r="CB33">
        <v>3</v>
      </c>
      <c r="CC33">
        <v>14</v>
      </c>
      <c r="CD33">
        <v>6</v>
      </c>
      <c r="CE33">
        <v>5</v>
      </c>
      <c r="CF33">
        <v>13</v>
      </c>
      <c r="CG33">
        <v>13</v>
      </c>
      <c r="CH33">
        <v>5</v>
      </c>
      <c r="CI33">
        <v>4</v>
      </c>
      <c r="CJ33">
        <v>13</v>
      </c>
      <c r="CL33">
        <v>8</v>
      </c>
      <c r="CM33">
        <v>3</v>
      </c>
      <c r="CN33">
        <v>0</v>
      </c>
      <c r="CO33">
        <v>1</v>
      </c>
      <c r="CP33">
        <v>9</v>
      </c>
      <c r="CQ33">
        <v>5</v>
      </c>
      <c r="CR33">
        <v>0</v>
      </c>
      <c r="CS33">
        <v>0</v>
      </c>
      <c r="CT33">
        <v>9</v>
      </c>
      <c r="CU33">
        <v>0</v>
      </c>
      <c r="CV33">
        <v>0</v>
      </c>
      <c r="CW33">
        <v>9</v>
      </c>
      <c r="CX33">
        <v>10</v>
      </c>
      <c r="CY33">
        <v>1</v>
      </c>
      <c r="CZ33">
        <v>0</v>
      </c>
      <c r="DA33">
        <v>9</v>
      </c>
      <c r="DC33">
        <f>((10/14)*100)</f>
        <v>71.428571428571431</v>
      </c>
      <c r="DD33">
        <f>((5/14)*100)</f>
        <v>35.714285714285715</v>
      </c>
      <c r="DE33">
        <f>((5/14)*100)</f>
        <v>35.714285714285715</v>
      </c>
      <c r="DF33">
        <f>((6/9)*100)</f>
        <v>66.666666666666657</v>
      </c>
      <c r="DG33">
        <f>((4/9)*100)</f>
        <v>44.444444444444443</v>
      </c>
      <c r="DH33">
        <f>((3/9)*100)</f>
        <v>33.333333333333329</v>
      </c>
      <c r="DI33">
        <f>((6/14)*100)</f>
        <v>42.857142857142854</v>
      </c>
      <c r="DJ33">
        <f>((5/14)*100)</f>
        <v>35.714285714285715</v>
      </c>
      <c r="DK33">
        <f>((13/14)*100)</f>
        <v>92.857142857142861</v>
      </c>
      <c r="DL33">
        <f>((5/13)*100)</f>
        <v>38.461538461538467</v>
      </c>
      <c r="DM33">
        <f>((4/13)*100)</f>
        <v>30.76923076923077</v>
      </c>
      <c r="DN33">
        <f>((13/13)*100)</f>
        <v>100</v>
      </c>
      <c r="DP33">
        <f>((3/8)*100)</f>
        <v>37.5</v>
      </c>
      <c r="DQ33">
        <f>((0/8)*100)</f>
        <v>0</v>
      </c>
      <c r="DR33">
        <f>((1/8)*100)</f>
        <v>12.5</v>
      </c>
      <c r="DS33">
        <f>((5/9)*100)</f>
        <v>55.555555555555557</v>
      </c>
      <c r="DT33">
        <f>((0/9)*100)</f>
        <v>0</v>
      </c>
      <c r="DU33">
        <f>((0/9)*100)</f>
        <v>0</v>
      </c>
      <c r="DV33">
        <f>((0/9)*100)</f>
        <v>0</v>
      </c>
      <c r="DW33">
        <f>((0/9)*100)</f>
        <v>0</v>
      </c>
      <c r="DX33">
        <f>((9/9)*100)</f>
        <v>100</v>
      </c>
      <c r="DY33">
        <f>((1/10)*100)</f>
        <v>10</v>
      </c>
      <c r="DZ33">
        <f>((0/10)*100)</f>
        <v>0</v>
      </c>
      <c r="EA33">
        <f>((9/10)*100)</f>
        <v>90</v>
      </c>
    </row>
    <row r="34" spans="1:131" x14ac:dyDescent="0.25">
      <c r="A34">
        <v>98.763193999999999</v>
      </c>
      <c r="B34">
        <v>3.6132409999999999</v>
      </c>
      <c r="C34">
        <v>82.856870000000015</v>
      </c>
      <c r="D34">
        <v>6.455171</v>
      </c>
      <c r="E34">
        <v>97.661587000000011</v>
      </c>
      <c r="F34">
        <v>2.8284919999999998</v>
      </c>
      <c r="G34">
        <v>98.850586000000007</v>
      </c>
      <c r="H34">
        <v>6.4891269999999999</v>
      </c>
      <c r="K34">
        <f>(11/200)</f>
        <v>5.5E-2</v>
      </c>
      <c r="L34">
        <f>(11/200)</f>
        <v>5.5E-2</v>
      </c>
      <c r="M34">
        <f>(13/200)</f>
        <v>6.5000000000000002E-2</v>
      </c>
      <c r="N34">
        <f>(12/200)</f>
        <v>0.06</v>
      </c>
      <c r="P34">
        <f>(8/200)</f>
        <v>0.04</v>
      </c>
      <c r="Q34">
        <f>(10/200)</f>
        <v>0.05</v>
      </c>
      <c r="R34">
        <f>(9/200)</f>
        <v>4.4999999999999998E-2</v>
      </c>
      <c r="S34">
        <f>(9/200)</f>
        <v>4.4999999999999998E-2</v>
      </c>
      <c r="U34">
        <f>0.055+0.04</f>
        <v>9.5000000000000001E-2</v>
      </c>
      <c r="V34">
        <f>0.055+0.05</f>
        <v>0.10500000000000001</v>
      </c>
      <c r="W34">
        <f>0.065+0.045</f>
        <v>0.11</v>
      </c>
      <c r="X34">
        <f>0.06+0.045</f>
        <v>0.105</v>
      </c>
      <c r="Z34">
        <f>SQRT((ABS($A$35-$A$34)^2+(ABS($B$35-$B$34)^2)))</f>
        <v>20.065062203303366</v>
      </c>
      <c r="AA34">
        <f>SQRT((ABS($C$35-$C$34)^2+(ABS($D$35-$D$34)^2)))</f>
        <v>17.41620334353102</v>
      </c>
      <c r="AB34">
        <f>SQRT((ABS($E$35-$E$34)^2+(ABS($F$35-$F$34)^2)))</f>
        <v>20.131346042862667</v>
      </c>
      <c r="AC34">
        <f>SQRT((ABS($G$35-$G$34)^2+(ABS($H$35-$H$34)^2)))</f>
        <v>20.801904542910684</v>
      </c>
      <c r="AJ34">
        <f>1/0.095</f>
        <v>10.526315789473685</v>
      </c>
      <c r="AK34">
        <f>1/0.105</f>
        <v>9.5238095238095237</v>
      </c>
      <c r="AL34">
        <f>1/0.11</f>
        <v>9.0909090909090917</v>
      </c>
      <c r="AM34">
        <f>1/0.105</f>
        <v>9.5238095238095237</v>
      </c>
      <c r="AO34">
        <f>$Z34/$U34</f>
        <v>211.21118108740384</v>
      </c>
      <c r="AP34">
        <f>$AA34/$V34</f>
        <v>165.86860327172397</v>
      </c>
      <c r="AQ34">
        <f>$AB34/$W34</f>
        <v>183.01223675329697</v>
      </c>
      <c r="AR34">
        <f>$AC34/$X34</f>
        <v>198.11337659914938</v>
      </c>
      <c r="AV34">
        <f>((0.055/0.095)*100)</f>
        <v>57.894736842105267</v>
      </c>
      <c r="AW34">
        <f>((0.055/0.105)*100)</f>
        <v>52.380952380952387</v>
      </c>
      <c r="AX34">
        <f>((0.065/0.11)*100)</f>
        <v>59.090909090909093</v>
      </c>
      <c r="AY34">
        <f>((0.06/0.105)*100)</f>
        <v>57.142857142857139</v>
      </c>
      <c r="BA34">
        <f>((0.04/0.095)*100)</f>
        <v>42.105263157894733</v>
      </c>
      <c r="BB34">
        <f>((0.05/0.105)*100)</f>
        <v>47.61904761904762</v>
      </c>
      <c r="BC34">
        <f>((0.045/0.11)*100)</f>
        <v>40.909090909090907</v>
      </c>
      <c r="BD34">
        <f>((0.045/0.105)*100)</f>
        <v>42.857142857142854</v>
      </c>
      <c r="BF34">
        <f>ABS($B$34-$D$34)</f>
        <v>2.8419300000000001</v>
      </c>
      <c r="BG34">
        <f>ABS($F$34-$H$34)</f>
        <v>3.6606350000000001</v>
      </c>
      <c r="BL34">
        <f>SQRT((ABS($A$34-$E$34)^2+(ABS($B$34-$F$34)^2)))</f>
        <v>1.3525416723524535</v>
      </c>
      <c r="BM34">
        <f>SQRT((ABS($C$34-$G$35)^2+(ABS($D$34-$H$35)^2)))</f>
        <v>4.8091877516819928</v>
      </c>
      <c r="BO34">
        <f>SQRT((ABS($A$34-$G$34)^2+(ABS($B$34-$H$34)^2)))</f>
        <v>2.8772135212145797</v>
      </c>
      <c r="BP34">
        <f>SQRT((ABS($C$34-$E$35)^2+(ABS($D$34-$F$35)^2)))</f>
        <v>5.9336726473920107</v>
      </c>
      <c r="BS34">
        <f>DEGREES(ACOS((5.71304103524454^2+18.6382035569221^2-14.6170796729718^2)/(2*5.71304103524454*18.6382035569221)))</f>
        <v>38.630794370082278</v>
      </c>
      <c r="BU34">
        <v>11</v>
      </c>
      <c r="BV34">
        <v>6</v>
      </c>
      <c r="BW34">
        <v>2</v>
      </c>
      <c r="BX34">
        <v>2</v>
      </c>
      <c r="BY34">
        <v>11</v>
      </c>
      <c r="BZ34">
        <v>6</v>
      </c>
      <c r="CA34">
        <v>7</v>
      </c>
      <c r="CB34">
        <v>5</v>
      </c>
      <c r="CC34">
        <v>13</v>
      </c>
      <c r="CD34">
        <v>3</v>
      </c>
      <c r="CE34">
        <v>7</v>
      </c>
      <c r="CF34">
        <v>11</v>
      </c>
      <c r="CG34">
        <v>12</v>
      </c>
      <c r="CH34">
        <v>2</v>
      </c>
      <c r="CI34">
        <v>5</v>
      </c>
      <c r="CJ34">
        <v>11</v>
      </c>
      <c r="CL34">
        <v>8</v>
      </c>
      <c r="CM34">
        <v>5</v>
      </c>
      <c r="CN34">
        <v>0</v>
      </c>
      <c r="CO34">
        <v>0</v>
      </c>
      <c r="CP34">
        <v>10</v>
      </c>
      <c r="CQ34">
        <v>5</v>
      </c>
      <c r="CR34">
        <v>4</v>
      </c>
      <c r="CS34">
        <v>3</v>
      </c>
      <c r="CT34">
        <v>9</v>
      </c>
      <c r="CU34">
        <v>0</v>
      </c>
      <c r="CV34">
        <v>4</v>
      </c>
      <c r="CW34">
        <v>8</v>
      </c>
      <c r="CX34">
        <v>9</v>
      </c>
      <c r="CY34">
        <v>0</v>
      </c>
      <c r="CZ34">
        <v>3</v>
      </c>
      <c r="DA34">
        <v>8</v>
      </c>
      <c r="DC34">
        <f>((6/11)*100)</f>
        <v>54.54545454545454</v>
      </c>
      <c r="DD34">
        <f>((2/11)*100)</f>
        <v>18.181818181818183</v>
      </c>
      <c r="DE34">
        <f>((2/11)*100)</f>
        <v>18.181818181818183</v>
      </c>
      <c r="DF34">
        <f>((6/11)*100)</f>
        <v>54.54545454545454</v>
      </c>
      <c r="DG34">
        <f>((7/11)*100)</f>
        <v>63.636363636363633</v>
      </c>
      <c r="DH34">
        <f>((5/11)*100)</f>
        <v>45.454545454545453</v>
      </c>
      <c r="DI34">
        <f>((3/13)*100)</f>
        <v>23.076923076923077</v>
      </c>
      <c r="DJ34">
        <f>((7/13)*100)</f>
        <v>53.846153846153847</v>
      </c>
      <c r="DK34">
        <f>((11/13)*100)</f>
        <v>84.615384615384613</v>
      </c>
      <c r="DL34">
        <f>((2/12)*100)</f>
        <v>16.666666666666664</v>
      </c>
      <c r="DM34">
        <f>((5/12)*100)</f>
        <v>41.666666666666671</v>
      </c>
      <c r="DN34">
        <f>((11/12)*100)</f>
        <v>91.666666666666657</v>
      </c>
      <c r="DP34">
        <f>((5/8)*100)</f>
        <v>62.5</v>
      </c>
      <c r="DQ34">
        <f>((0/8)*100)</f>
        <v>0</v>
      </c>
      <c r="DR34">
        <f>((0/8)*100)</f>
        <v>0</v>
      </c>
      <c r="DS34">
        <f>((5/10)*100)</f>
        <v>50</v>
      </c>
      <c r="DT34">
        <f>((4/10)*100)</f>
        <v>40</v>
      </c>
      <c r="DU34">
        <f>((3/10)*100)</f>
        <v>30</v>
      </c>
      <c r="DV34">
        <f>((0/9)*100)</f>
        <v>0</v>
      </c>
      <c r="DW34">
        <f>((4/9)*100)</f>
        <v>44.444444444444443</v>
      </c>
      <c r="DX34">
        <f>((8/9)*100)</f>
        <v>88.888888888888886</v>
      </c>
      <c r="DY34">
        <f>((0/9)*100)</f>
        <v>0</v>
      </c>
      <c r="DZ34">
        <f>((3/9)*100)</f>
        <v>33.333333333333329</v>
      </c>
      <c r="EA34">
        <f>((8/9)*100)</f>
        <v>88.888888888888886</v>
      </c>
    </row>
    <row r="35" spans="1:131" x14ac:dyDescent="0.25">
      <c r="A35">
        <v>78.725741000000014</v>
      </c>
      <c r="B35">
        <v>4.665476</v>
      </c>
      <c r="C35">
        <v>65.45025600000001</v>
      </c>
      <c r="D35">
        <v>7.0330360000000001</v>
      </c>
      <c r="E35">
        <v>77.553408000000005</v>
      </c>
      <c r="F35">
        <v>3.7940130000000001</v>
      </c>
      <c r="G35">
        <v>78.048798000000005</v>
      </c>
      <c r="H35">
        <v>6.5587590000000002</v>
      </c>
      <c r="K35">
        <f>(15/200)</f>
        <v>7.4999999999999997E-2</v>
      </c>
      <c r="L35">
        <f>(13/200)</f>
        <v>6.5000000000000002E-2</v>
      </c>
      <c r="M35">
        <f>(12/200)</f>
        <v>0.06</v>
      </c>
      <c r="N35">
        <f>(12/200)</f>
        <v>0.06</v>
      </c>
      <c r="P35">
        <f>(10/200)</f>
        <v>0.05</v>
      </c>
      <c r="Q35">
        <f>(12/200)</f>
        <v>0.06</v>
      </c>
      <c r="R35">
        <f>(11/200)</f>
        <v>5.5E-2</v>
      </c>
      <c r="S35">
        <f>(10/200)</f>
        <v>0.05</v>
      </c>
      <c r="U35">
        <f>0.075+0.05</f>
        <v>0.125</v>
      </c>
      <c r="V35">
        <f>0.065+0.06</f>
        <v>0.125</v>
      </c>
      <c r="W35">
        <f>0.06+0.055</f>
        <v>0.11499999999999999</v>
      </c>
      <c r="X35">
        <f>0.06+0.05</f>
        <v>0.11</v>
      </c>
      <c r="Z35">
        <f>SQRT((ABS($A$36-$A$35)^2+(ABS($B$36-$B$35)^2)))</f>
        <v>20.294430576653909</v>
      </c>
      <c r="AA35">
        <f>SQRT((ABS($C$36-$C$35)^2+(ABS($D$36-$D$35)^2)))</f>
        <v>20.605194329084405</v>
      </c>
      <c r="AB35">
        <f>SQRT((ABS($E$36-$E$35)^2+(ABS($F$36-$F$35)^2)))</f>
        <v>18.175807758786537</v>
      </c>
      <c r="AC35">
        <f>SQRT((ABS($G$36-$G$35)^2+(ABS($H$36-$H$35)^2)))</f>
        <v>16.427202831146293</v>
      </c>
      <c r="AJ35">
        <f>1/0.125</f>
        <v>8</v>
      </c>
      <c r="AK35">
        <f>1/0.125</f>
        <v>8</v>
      </c>
      <c r="AL35">
        <f>1/0.115</f>
        <v>8.695652173913043</v>
      </c>
      <c r="AM35">
        <f>1/0.11</f>
        <v>9.0909090909090917</v>
      </c>
      <c r="AO35">
        <f>$Z35/$U35</f>
        <v>162.35544461323127</v>
      </c>
      <c r="AP35">
        <f>$AA35/$V35</f>
        <v>164.84155463267524</v>
      </c>
      <c r="AQ35">
        <f>$AB35/$W35</f>
        <v>158.05050225031772</v>
      </c>
      <c r="AR35">
        <f>$AC35/$X35</f>
        <v>149.33820755587539</v>
      </c>
      <c r="AV35">
        <f>((0.075/0.125)*100)</f>
        <v>60</v>
      </c>
      <c r="AW35">
        <f>((0.065/0.125)*100)</f>
        <v>52</v>
      </c>
      <c r="AX35">
        <f>((0.06/0.115)*100)</f>
        <v>52.173913043478258</v>
      </c>
      <c r="AY35">
        <f>((0.06/0.11)*100)</f>
        <v>54.54545454545454</v>
      </c>
      <c r="BA35">
        <f>((0.05/0.125)*100)</f>
        <v>40</v>
      </c>
      <c r="BB35">
        <f>((0.06/0.125)*100)</f>
        <v>48</v>
      </c>
      <c r="BC35">
        <f>((0.055/0.115)*100)</f>
        <v>47.826086956521735</v>
      </c>
      <c r="BD35">
        <f>((0.05/0.11)*100)</f>
        <v>45.45454545454546</v>
      </c>
      <c r="BF35">
        <f>ABS($B$35-$D$35)</f>
        <v>2.3675600000000001</v>
      </c>
      <c r="BG35">
        <f>ABS($F$35-$H$35)</f>
        <v>2.7647460000000001</v>
      </c>
      <c r="BL35">
        <f>SQRT((ABS($A$35-$E$35)^2+(ABS($B$35-$F$35)^2)))</f>
        <v>1.4607574826979393</v>
      </c>
      <c r="BM35">
        <f>SQRT((ABS($C$35-$G$36)^2+(ABS($D$35-$H$36)^2)))</f>
        <v>3.9326497734352079</v>
      </c>
      <c r="BO35">
        <f>SQRT((ABS($A$35-$G$35)^2+(ABS($B$35-$H$35)^2)))</f>
        <v>2.0106646521332223</v>
      </c>
      <c r="BP35">
        <f>SQRT((ABS($C$35-$E$36)^2+(ABS($D$35-$F$36)^2)))</f>
        <v>6.3823549746721255</v>
      </c>
      <c r="BU35">
        <v>15</v>
      </c>
      <c r="BV35">
        <v>6</v>
      </c>
      <c r="BW35">
        <v>4</v>
      </c>
      <c r="BX35">
        <v>5</v>
      </c>
      <c r="BY35">
        <v>13</v>
      </c>
      <c r="BZ35">
        <v>5</v>
      </c>
      <c r="CA35">
        <v>7</v>
      </c>
      <c r="CB35">
        <v>4</v>
      </c>
      <c r="CC35">
        <v>12</v>
      </c>
      <c r="CD35">
        <v>2</v>
      </c>
      <c r="CE35">
        <v>7</v>
      </c>
      <c r="CF35">
        <v>9</v>
      </c>
      <c r="CG35">
        <v>12</v>
      </c>
      <c r="CH35">
        <v>5</v>
      </c>
      <c r="CI35">
        <v>4</v>
      </c>
      <c r="CJ35">
        <v>9</v>
      </c>
      <c r="CL35">
        <v>10</v>
      </c>
      <c r="CM35">
        <v>5</v>
      </c>
      <c r="CN35">
        <v>0</v>
      </c>
      <c r="CO35">
        <v>0</v>
      </c>
      <c r="CP35">
        <v>12</v>
      </c>
      <c r="CQ35">
        <v>3</v>
      </c>
      <c r="CR35">
        <v>7</v>
      </c>
      <c r="CS35">
        <v>4</v>
      </c>
      <c r="CT35">
        <v>11</v>
      </c>
      <c r="CU35">
        <v>0</v>
      </c>
      <c r="CV35">
        <v>7</v>
      </c>
      <c r="CW35">
        <v>8</v>
      </c>
      <c r="CX35">
        <v>10</v>
      </c>
      <c r="CY35">
        <v>0</v>
      </c>
      <c r="CZ35">
        <v>4</v>
      </c>
      <c r="DA35">
        <v>8</v>
      </c>
      <c r="DC35">
        <f>((6/15)*100)</f>
        <v>40</v>
      </c>
      <c r="DD35">
        <f>((4/15)*100)</f>
        <v>26.666666666666668</v>
      </c>
      <c r="DE35">
        <f>((5/15)*100)</f>
        <v>33.333333333333329</v>
      </c>
      <c r="DF35">
        <f>((5/13)*100)</f>
        <v>38.461538461538467</v>
      </c>
      <c r="DG35">
        <f>((7/13)*100)</f>
        <v>53.846153846153847</v>
      </c>
      <c r="DH35">
        <f>((4/13)*100)</f>
        <v>30.76923076923077</v>
      </c>
      <c r="DI35">
        <f>((2/12)*100)</f>
        <v>16.666666666666664</v>
      </c>
      <c r="DJ35">
        <f>((7/12)*100)</f>
        <v>58.333333333333336</v>
      </c>
      <c r="DK35">
        <f>((9/12)*100)</f>
        <v>75</v>
      </c>
      <c r="DL35">
        <f>((5/12)*100)</f>
        <v>41.666666666666671</v>
      </c>
      <c r="DM35">
        <f>((4/12)*100)</f>
        <v>33.333333333333329</v>
      </c>
      <c r="DN35">
        <f>((9/12)*100)</f>
        <v>75</v>
      </c>
      <c r="DP35">
        <f>((5/10)*100)</f>
        <v>50</v>
      </c>
      <c r="DQ35">
        <f>((0/10)*100)</f>
        <v>0</v>
      </c>
      <c r="DR35">
        <f>((0/10)*100)</f>
        <v>0</v>
      </c>
      <c r="DS35">
        <f>((3/12)*100)</f>
        <v>25</v>
      </c>
      <c r="DT35">
        <f>((7/12)*100)</f>
        <v>58.333333333333336</v>
      </c>
      <c r="DU35">
        <f>((4/12)*100)</f>
        <v>33.333333333333329</v>
      </c>
      <c r="DV35">
        <f>((0/11)*100)</f>
        <v>0</v>
      </c>
      <c r="DW35">
        <f>((7/11)*100)</f>
        <v>63.636363636363633</v>
      </c>
      <c r="DX35">
        <f>((8/11)*100)</f>
        <v>72.727272727272734</v>
      </c>
      <c r="DY35">
        <f>((0/10)*100)</f>
        <v>0</v>
      </c>
      <c r="DZ35">
        <f>((4/10)*100)</f>
        <v>40</v>
      </c>
      <c r="EA35">
        <f>((8/10)*100)</f>
        <v>80</v>
      </c>
    </row>
    <row r="36" spans="1:131" x14ac:dyDescent="0.25">
      <c r="A36">
        <v>58.46422900000001</v>
      </c>
      <c r="B36">
        <v>5.8209169999999997</v>
      </c>
      <c r="C36">
        <v>44.889800000000008</v>
      </c>
      <c r="D36">
        <v>8.3901219999999999</v>
      </c>
      <c r="E36">
        <v>59.414867000000008</v>
      </c>
      <c r="F36">
        <v>4.9573349999999996</v>
      </c>
      <c r="G36">
        <v>61.708068000000011</v>
      </c>
      <c r="H36">
        <v>8.24207</v>
      </c>
      <c r="K36">
        <f>(14/200)</f>
        <v>7.0000000000000007E-2</v>
      </c>
      <c r="L36">
        <f>(12/200)</f>
        <v>0.06</v>
      </c>
      <c r="M36">
        <f>(14/200)</f>
        <v>7.0000000000000007E-2</v>
      </c>
      <c r="N36">
        <f>(12/200)</f>
        <v>0.06</v>
      </c>
      <c r="P36">
        <f>(11/200)</f>
        <v>5.5E-2</v>
      </c>
      <c r="Q36">
        <f>(13/200)</f>
        <v>6.5000000000000002E-2</v>
      </c>
      <c r="R36">
        <f>(13/200)</f>
        <v>6.5000000000000002E-2</v>
      </c>
      <c r="S36">
        <f>(12/200)</f>
        <v>0.06</v>
      </c>
      <c r="U36">
        <f>0.07+0.055</f>
        <v>0.125</v>
      </c>
      <c r="V36">
        <f>0.06+0.065</f>
        <v>0.125</v>
      </c>
      <c r="W36">
        <f>0.07+0.065</f>
        <v>0.13500000000000001</v>
      </c>
      <c r="X36">
        <f>0.06+0.06</f>
        <v>0.12</v>
      </c>
      <c r="Z36">
        <f>SQRT((ABS($A$37-$A$36)^2+(ABS($B$37-$B$36)^2)))</f>
        <v>21.018792743743635</v>
      </c>
      <c r="AA36">
        <f>SQRT((ABS($C$37-$C$36)^2+(ABS($D$37-$D$36)^2)))</f>
        <v>19.593514990272297</v>
      </c>
      <c r="AB36">
        <f>SQRT((ABS($E$37-$E$36)^2+(ABS($F$37-$F$36)^2)))</f>
        <v>21.16321889872864</v>
      </c>
      <c r="AC36">
        <f>SQRT((ABS($G$37-$G$36)^2+(ABS($H$37-$H$36)^2)))</f>
        <v>18.841804798822249</v>
      </c>
      <c r="AJ36">
        <f>1/0.125</f>
        <v>8</v>
      </c>
      <c r="AK36">
        <f>1/0.125</f>
        <v>8</v>
      </c>
      <c r="AL36">
        <f>1/0.135</f>
        <v>7.4074074074074066</v>
      </c>
      <c r="AM36">
        <f>1/0.12</f>
        <v>8.3333333333333339</v>
      </c>
      <c r="AO36">
        <f>$Z36/$U36</f>
        <v>168.15034194994908</v>
      </c>
      <c r="AP36">
        <f>$AA36/$V36</f>
        <v>156.74811992217838</v>
      </c>
      <c r="AQ36">
        <f>$AB36/$W36</f>
        <v>156.76458443502696</v>
      </c>
      <c r="AR36">
        <f>$AC36/$X36</f>
        <v>157.01503999018541</v>
      </c>
      <c r="AV36">
        <f>((0.07/0.125)*100)</f>
        <v>56.000000000000007</v>
      </c>
      <c r="AW36">
        <f>((0.06/0.125)*100)</f>
        <v>48</v>
      </c>
      <c r="AX36">
        <f>((0.07/0.135)*100)</f>
        <v>51.851851851851848</v>
      </c>
      <c r="AY36">
        <f>((0.06/0.12)*100)</f>
        <v>50</v>
      </c>
      <c r="BA36">
        <f>((0.055/0.125)*100)</f>
        <v>44</v>
      </c>
      <c r="BB36">
        <f>((0.065/0.125)*100)</f>
        <v>52</v>
      </c>
      <c r="BC36">
        <f>((0.065/0.135)*100)</f>
        <v>48.148148148148145</v>
      </c>
      <c r="BD36">
        <f>((0.06/0.12)*100)</f>
        <v>50</v>
      </c>
      <c r="BF36">
        <f>ABS($B$36-$D$36)</f>
        <v>2.5692050000000002</v>
      </c>
      <c r="BG36">
        <f>ABS($F$36-$H$36)</f>
        <v>3.2847350000000004</v>
      </c>
      <c r="BL36">
        <f>SQRT((ABS($A$36-$E$36)^2+(ABS($B$36-$F$36)^2)))</f>
        <v>1.2843233540537975</v>
      </c>
      <c r="BM36">
        <f>SQRT((ABS($C$36-$G$37)^2+(ABS($D$36-$H$37)^2)))</f>
        <v>2.1706928910265053</v>
      </c>
      <c r="BO36">
        <f>SQRT((ABS($A$36-$G$36)^2+(ABS($B$36-$H$36)^2)))</f>
        <v>4.0477738705775073</v>
      </c>
      <c r="BP36">
        <f>SQRT((ABS($C$36-$E$37)^2+(ABS($D$36-$F$37)^2)))</f>
        <v>7.0775200510179435</v>
      </c>
      <c r="BR36">
        <f>DEGREES(ACOS((11.0985155271458^2+24.4190889314571^2-13.8797021481171^2)/(2*11.0985155271458*24.4190889314571)))</f>
        <v>13.604692975921765</v>
      </c>
      <c r="BU36">
        <v>14</v>
      </c>
      <c r="BV36">
        <v>5</v>
      </c>
      <c r="BW36">
        <v>2</v>
      </c>
      <c r="BX36">
        <v>6</v>
      </c>
      <c r="BY36">
        <v>12</v>
      </c>
      <c r="BZ36">
        <v>4</v>
      </c>
      <c r="CA36">
        <v>8</v>
      </c>
      <c r="CB36">
        <v>2</v>
      </c>
      <c r="CC36">
        <v>14</v>
      </c>
      <c r="CD36">
        <v>2</v>
      </c>
      <c r="CE36">
        <v>8</v>
      </c>
      <c r="CF36">
        <v>8</v>
      </c>
      <c r="CG36">
        <v>12</v>
      </c>
      <c r="CH36">
        <v>6</v>
      </c>
      <c r="CI36">
        <v>2</v>
      </c>
      <c r="CJ36">
        <v>8</v>
      </c>
      <c r="CL36">
        <v>11</v>
      </c>
      <c r="CM36">
        <v>3</v>
      </c>
      <c r="CN36">
        <v>1</v>
      </c>
      <c r="CO36">
        <v>4</v>
      </c>
      <c r="CP36">
        <v>13</v>
      </c>
      <c r="CQ36">
        <v>4</v>
      </c>
      <c r="CR36">
        <v>7</v>
      </c>
      <c r="CS36">
        <v>3</v>
      </c>
      <c r="CT36">
        <v>13</v>
      </c>
      <c r="CU36">
        <v>1</v>
      </c>
      <c r="CV36">
        <v>7</v>
      </c>
      <c r="CW36">
        <v>9</v>
      </c>
      <c r="CX36">
        <v>12</v>
      </c>
      <c r="CY36">
        <v>4</v>
      </c>
      <c r="CZ36">
        <v>3</v>
      </c>
      <c r="DA36">
        <v>9</v>
      </c>
      <c r="DC36">
        <f>((5/14)*100)</f>
        <v>35.714285714285715</v>
      </c>
      <c r="DD36">
        <f>((2/14)*100)</f>
        <v>14.285714285714285</v>
      </c>
      <c r="DE36">
        <f>((6/14)*100)</f>
        <v>42.857142857142854</v>
      </c>
      <c r="DF36">
        <f>((4/12)*100)</f>
        <v>33.333333333333329</v>
      </c>
      <c r="DG36">
        <f>((8/12)*100)</f>
        <v>66.666666666666657</v>
      </c>
      <c r="DH36">
        <f>((2/12)*100)</f>
        <v>16.666666666666664</v>
      </c>
      <c r="DI36">
        <f>((2/14)*100)</f>
        <v>14.285714285714285</v>
      </c>
      <c r="DJ36">
        <f>((8/14)*100)</f>
        <v>57.142857142857139</v>
      </c>
      <c r="DK36">
        <f>((8/14)*100)</f>
        <v>57.142857142857139</v>
      </c>
      <c r="DL36">
        <f>((6/12)*100)</f>
        <v>50</v>
      </c>
      <c r="DM36">
        <f>((2/12)*100)</f>
        <v>16.666666666666664</v>
      </c>
      <c r="DN36">
        <f>((8/12)*100)</f>
        <v>66.666666666666657</v>
      </c>
      <c r="DP36">
        <f>((3/11)*100)</f>
        <v>27.27272727272727</v>
      </c>
      <c r="DQ36">
        <f>((1/11)*100)</f>
        <v>9.0909090909090917</v>
      </c>
      <c r="DR36">
        <f>((4/11)*100)</f>
        <v>36.363636363636367</v>
      </c>
      <c r="DS36">
        <f>((4/13)*100)</f>
        <v>30.76923076923077</v>
      </c>
      <c r="DT36">
        <f>((7/13)*100)</f>
        <v>53.846153846153847</v>
      </c>
      <c r="DU36">
        <f>((3/13)*100)</f>
        <v>23.076923076923077</v>
      </c>
      <c r="DV36">
        <f>((1/13)*100)</f>
        <v>7.6923076923076925</v>
      </c>
      <c r="DW36">
        <f>((7/13)*100)</f>
        <v>53.846153846153847</v>
      </c>
      <c r="DX36">
        <f>((9/13)*100)</f>
        <v>69.230769230769226</v>
      </c>
      <c r="DY36">
        <f>((4/12)*100)</f>
        <v>33.333333333333329</v>
      </c>
      <c r="DZ36">
        <f>((3/12)*100)</f>
        <v>25</v>
      </c>
      <c r="EA36">
        <f>((9/12)*100)</f>
        <v>75</v>
      </c>
    </row>
    <row r="37" spans="1:131" x14ac:dyDescent="0.25">
      <c r="A37">
        <v>37.480094000000008</v>
      </c>
      <c r="B37">
        <v>7.0274520000000003</v>
      </c>
      <c r="C37">
        <v>25.318645000000004</v>
      </c>
      <c r="D37">
        <v>9.3259220000000003</v>
      </c>
      <c r="E37">
        <v>38.271831000000006</v>
      </c>
      <c r="F37">
        <v>5.8813820000000003</v>
      </c>
      <c r="G37">
        <v>42.892753000000006</v>
      </c>
      <c r="H37">
        <v>9.2408339999999995</v>
      </c>
      <c r="K37">
        <f>(14/200)</f>
        <v>7.0000000000000007E-2</v>
      </c>
      <c r="P37">
        <f>(12/200)</f>
        <v>0.06</v>
      </c>
      <c r="Q37">
        <f>(13/200)</f>
        <v>6.5000000000000002E-2</v>
      </c>
      <c r="R37">
        <f>(13/200)</f>
        <v>6.5000000000000002E-2</v>
      </c>
      <c r="S37">
        <f>(12/200)</f>
        <v>0.06</v>
      </c>
      <c r="U37">
        <f>0.07+0.06</f>
        <v>0.13</v>
      </c>
      <c r="Z37">
        <f>SQRT((ABS($A$38-$A$37)^2+(ABS($B$38-$B$37)^2)))</f>
        <v>18.672352298265285</v>
      </c>
      <c r="AJ37">
        <f>1/0.13</f>
        <v>7.6923076923076916</v>
      </c>
      <c r="AO37">
        <f>$Z37/$U37</f>
        <v>143.63347921742525</v>
      </c>
      <c r="AV37">
        <f>((0.07/0.13)*100)</f>
        <v>53.846153846153854</v>
      </c>
      <c r="BA37">
        <f>((0.06/0.13)*100)</f>
        <v>46.153846153846153</v>
      </c>
      <c r="BF37">
        <f>ABS($B$37-$D$37)</f>
        <v>2.29847</v>
      </c>
      <c r="BG37">
        <f>ABS($F$37-$H$37)</f>
        <v>3.3594519999999992</v>
      </c>
      <c r="BI37">
        <v>4.3218064999999992</v>
      </c>
      <c r="BJ37">
        <v>3.0803264999999995</v>
      </c>
      <c r="BL37">
        <f>SQRT((ABS($A$37-$E$37)^2+(ABS($B$37-$F$37)^2)))</f>
        <v>1.3929551041110393</v>
      </c>
      <c r="BO37">
        <f>SQRT((ABS($A$37-$G$37)^2+(ABS($B$37-$H$37)^2)))</f>
        <v>5.8477292454597256</v>
      </c>
      <c r="BR37">
        <f>DEGREES(ACOS((10.1677052074365^2+25.2151222699161^2-15.4876789968765^2)/(2*10.1677052074365*25.2151222699161)))</f>
        <v>13.14889575449747</v>
      </c>
      <c r="BS37">
        <f>DEGREES(ACOS((15.4876789968765^2+18.0971660172876^2-4.02089983012322^2)/(2*15.4876789968765*18.0971660172876)))</f>
        <v>10.483991996565312</v>
      </c>
      <c r="BU37">
        <v>14</v>
      </c>
      <c r="BV37">
        <v>4</v>
      </c>
      <c r="BW37">
        <v>1</v>
      </c>
      <c r="BX37">
        <v>8</v>
      </c>
      <c r="CL37">
        <v>12</v>
      </c>
      <c r="CM37">
        <v>4</v>
      </c>
      <c r="CN37">
        <v>0</v>
      </c>
      <c r="CO37">
        <v>6</v>
      </c>
      <c r="CP37">
        <v>13</v>
      </c>
      <c r="CQ37">
        <v>3</v>
      </c>
      <c r="CR37">
        <v>9</v>
      </c>
      <c r="CS37">
        <v>2</v>
      </c>
      <c r="CT37">
        <v>13</v>
      </c>
      <c r="CU37">
        <v>0</v>
      </c>
      <c r="CV37">
        <v>9</v>
      </c>
      <c r="CW37">
        <v>6</v>
      </c>
      <c r="CX37">
        <v>12</v>
      </c>
      <c r="CY37">
        <v>6</v>
      </c>
      <c r="CZ37">
        <v>2</v>
      </c>
      <c r="DA37">
        <v>6</v>
      </c>
      <c r="DC37">
        <f>((4/14)*100)</f>
        <v>28.571428571428569</v>
      </c>
      <c r="DD37">
        <f>((1/14)*100)</f>
        <v>7.1428571428571423</v>
      </c>
      <c r="DE37">
        <f>((8/14)*100)</f>
        <v>57.142857142857139</v>
      </c>
      <c r="DP37">
        <f>((4/12)*100)</f>
        <v>33.333333333333329</v>
      </c>
      <c r="DQ37">
        <f>((0/12)*100)</f>
        <v>0</v>
      </c>
      <c r="DR37">
        <f>((6/12)*100)</f>
        <v>50</v>
      </c>
      <c r="DS37">
        <f>((3/13)*100)</f>
        <v>23.076923076923077</v>
      </c>
      <c r="DT37">
        <f>((9/13)*100)</f>
        <v>69.230769230769226</v>
      </c>
      <c r="DU37">
        <f>((2/13)*100)</f>
        <v>15.384615384615385</v>
      </c>
      <c r="DV37">
        <f>((0/13)*100)</f>
        <v>0</v>
      </c>
      <c r="DW37">
        <f>((9/13)*100)</f>
        <v>69.230769230769226</v>
      </c>
      <c r="DX37">
        <f>((6/13)*100)</f>
        <v>46.153846153846153</v>
      </c>
      <c r="DY37">
        <f>((6/12)*100)</f>
        <v>50</v>
      </c>
      <c r="DZ37">
        <f>((2/12)*100)</f>
        <v>16.666666666666664</v>
      </c>
      <c r="EA37">
        <f>((6/12)*100)</f>
        <v>50</v>
      </c>
    </row>
    <row r="38" spans="1:131" x14ac:dyDescent="0.25">
      <c r="A38">
        <v>18.823677000000011</v>
      </c>
      <c r="B38">
        <v>7.7987140000000004</v>
      </c>
      <c r="BR38">
        <f>DEGREES(ACOS((4.02089983012322^2+21.8405943319642^2-19.6869292139005^2)/(2*4.02089983012322*21.8405943319642)))</f>
        <v>53.039767107658967</v>
      </c>
      <c r="BS38">
        <f>DEGREES(ACOS((19.6869292139005^2+21.3911593838597^2-4.18944412160754^2)/(2*19.6869292139005*21.3911593838597)))</f>
        <v>10.700962222457278</v>
      </c>
    </row>
    <row r="39" spans="1:131" x14ac:dyDescent="0.25">
      <c r="A39" t="s">
        <v>22</v>
      </c>
      <c r="B39" t="s">
        <v>22</v>
      </c>
      <c r="C39" t="s">
        <v>22</v>
      </c>
      <c r="D39" t="s">
        <v>22</v>
      </c>
      <c r="E39" t="s">
        <v>22</v>
      </c>
      <c r="F39" t="s">
        <v>22</v>
      </c>
      <c r="G39" t="s">
        <v>22</v>
      </c>
      <c r="H39" t="s">
        <v>22</v>
      </c>
      <c r="BR39">
        <f>DEGREES(ACOS((4.18944412160754^2+23.1643174294064^2-21.468404755304^2)/(2*4.18944412160754*23.1643174294064)))</f>
        <v>61.287387693582708</v>
      </c>
      <c r="BS39">
        <f>DEGREES(ACOS((24.7932234728291^2+26.3769284834223^2-3.6709603742653^2)/(2*24.7932234728291*26.3769284834223)))</f>
        <v>7.4252024930093397</v>
      </c>
    </row>
    <row r="40" spans="1:131" x14ac:dyDescent="0.25">
      <c r="A40">
        <v>52.520576000000005</v>
      </c>
      <c r="B40">
        <v>9.0200859999999992</v>
      </c>
      <c r="C40">
        <v>42.037200000000006</v>
      </c>
      <c r="D40">
        <v>7.8974149999999996</v>
      </c>
      <c r="E40">
        <v>31.073406000000006</v>
      </c>
      <c r="F40">
        <v>10.459122000000001</v>
      </c>
      <c r="G40">
        <v>41.741577000000007</v>
      </c>
      <c r="H40">
        <v>7.3985380000000003</v>
      </c>
      <c r="K40">
        <f>(17/200)</f>
        <v>8.5000000000000006E-2</v>
      </c>
      <c r="L40">
        <f>(15/200)</f>
        <v>7.4999999999999997E-2</v>
      </c>
      <c r="M40">
        <f>(17/200)</f>
        <v>8.5000000000000006E-2</v>
      </c>
      <c r="N40">
        <f>(13/200)</f>
        <v>6.5000000000000002E-2</v>
      </c>
      <c r="P40">
        <f>(11/200)</f>
        <v>5.5E-2</v>
      </c>
      <c r="Q40">
        <f>(16/200)</f>
        <v>0.08</v>
      </c>
      <c r="R40">
        <f>(16/200)</f>
        <v>0.08</v>
      </c>
      <c r="S40">
        <f>(13/200)</f>
        <v>6.5000000000000002E-2</v>
      </c>
      <c r="U40">
        <f>0.085+0.055</f>
        <v>0.14000000000000001</v>
      </c>
      <c r="V40">
        <f>0.075+0.08</f>
        <v>0.155</v>
      </c>
      <c r="W40">
        <f>0.085+0.08</f>
        <v>0.16500000000000001</v>
      </c>
      <c r="X40">
        <f>0.065+0.065</f>
        <v>0.13</v>
      </c>
      <c r="Z40">
        <f>SQRT((ABS($A$41-$A$40)^2+(ABS($B$41-$B$40)^2)))</f>
        <v>23.707613181571382</v>
      </c>
      <c r="AA40">
        <f>SQRT((ABS($C$41-$C$40)^2+(ABS($D$41-$D$40)^2)))</f>
        <v>21.888141771335022</v>
      </c>
      <c r="AB40">
        <f>SQRT((ABS($E$41-$E$40)^2+(ABS($F$41-$F$40)^2)))</f>
        <v>24.41908893145709</v>
      </c>
      <c r="AC40">
        <f>SQRT((ABS($G$41-$G$40)^2+(ABS($H$41-$H$40)^2)))</f>
        <v>23.410009785366878</v>
      </c>
      <c r="AJ40">
        <f>1/0.14</f>
        <v>7.1428571428571423</v>
      </c>
      <c r="AK40">
        <f>1/0.155</f>
        <v>6.4516129032258069</v>
      </c>
      <c r="AL40">
        <f>1/0.165</f>
        <v>6.0606060606060606</v>
      </c>
      <c r="AM40">
        <f>1/0.13</f>
        <v>7.6923076923076916</v>
      </c>
      <c r="AO40">
        <f>$Z40/$U40</f>
        <v>169.3400941540813</v>
      </c>
      <c r="AP40">
        <f>$AA40/$V40</f>
        <v>141.21381787958077</v>
      </c>
      <c r="AQ40">
        <f>$AB40/$W40</f>
        <v>147.9944783724672</v>
      </c>
      <c r="AR40">
        <f>$AC40/$X40</f>
        <v>180.07699834897599</v>
      </c>
      <c r="AV40">
        <f>((0.085/0.14)*100)</f>
        <v>60.714285714285708</v>
      </c>
      <c r="AW40">
        <f>((0.075/0.155)*100)</f>
        <v>48.387096774193544</v>
      </c>
      <c r="AX40">
        <f>((0.085/0.165)*100)</f>
        <v>51.515151515151516</v>
      </c>
      <c r="AY40">
        <f>((0.065/0.13)*100)</f>
        <v>50</v>
      </c>
      <c r="BA40">
        <f>((0.055/0.14)*100)</f>
        <v>39.285714285714285</v>
      </c>
      <c r="BB40">
        <f>((0.08/0.155)*100)</f>
        <v>51.612903225806448</v>
      </c>
      <c r="BC40">
        <f>((0.08/0.165)*100)</f>
        <v>48.484848484848484</v>
      </c>
      <c r="BD40">
        <f>((0.065/0.13)*100)</f>
        <v>50</v>
      </c>
      <c r="BF40">
        <f>ABS($B$40-$D$40)</f>
        <v>1.1226709999999995</v>
      </c>
      <c r="BG40">
        <f>ABS($F$40-$H$40)</f>
        <v>3.0605840000000004</v>
      </c>
      <c r="BL40">
        <f>SQRT((ABS($A$40-$E$41)^2+(ABS($B$40-$F$41)^2)))</f>
        <v>2.9795216563123055</v>
      </c>
      <c r="BM40">
        <f>SQRT((ABS($C$40-$G$40)^2+(ABS($D$40-$H$40)^2)))</f>
        <v>0.57988897149195617</v>
      </c>
      <c r="BO40">
        <f>SQRT((ABS($A$40-$G$40)^2+(ABS($B$40-$H$40)^2)))</f>
        <v>10.900286113598348</v>
      </c>
      <c r="BP40">
        <f>SQRT((ABS($C$40-$E$40)^2+(ABS($D$40-$F$40)^2)))</f>
        <v>11.259090621728072</v>
      </c>
      <c r="BR40">
        <f>DEGREES(ACOS((4.20376359429619^2+26.718749215651^2-24.7932234728291^2)/(2*4.20376359429619*26.718749215651)))</f>
        <v>58.653659189807072</v>
      </c>
      <c r="BS40">
        <f>DEGREES(ACOS((12.8273807892833^2+15.9824043705235^2-5.09454721149631^2)/(2*12.8273807892833*15.9824043705235)))</f>
        <v>16.058992123344762</v>
      </c>
      <c r="BU40">
        <v>17</v>
      </c>
      <c r="BV40">
        <v>8</v>
      </c>
      <c r="BW40">
        <v>7</v>
      </c>
      <c r="BX40">
        <v>13</v>
      </c>
      <c r="BY40">
        <v>15</v>
      </c>
      <c r="BZ40">
        <v>4</v>
      </c>
      <c r="CA40">
        <v>15</v>
      </c>
      <c r="CB40">
        <v>2</v>
      </c>
      <c r="CC40">
        <v>17</v>
      </c>
      <c r="CD40">
        <v>6</v>
      </c>
      <c r="CE40">
        <v>15</v>
      </c>
      <c r="CF40">
        <v>4</v>
      </c>
      <c r="CG40">
        <v>13</v>
      </c>
      <c r="CH40">
        <v>13</v>
      </c>
      <c r="CI40">
        <v>4</v>
      </c>
      <c r="CJ40">
        <v>3</v>
      </c>
      <c r="CL40">
        <v>11</v>
      </c>
      <c r="CM40">
        <v>0</v>
      </c>
      <c r="CN40">
        <v>0</v>
      </c>
      <c r="CO40">
        <v>11</v>
      </c>
      <c r="CP40">
        <v>16</v>
      </c>
      <c r="CQ40">
        <v>0</v>
      </c>
      <c r="CR40">
        <v>16</v>
      </c>
      <c r="CS40">
        <v>0</v>
      </c>
      <c r="CT40">
        <v>16</v>
      </c>
      <c r="CU40">
        <v>0</v>
      </c>
      <c r="CV40">
        <v>16</v>
      </c>
      <c r="CW40">
        <v>0</v>
      </c>
      <c r="CX40">
        <v>13</v>
      </c>
      <c r="CY40">
        <v>11</v>
      </c>
      <c r="CZ40">
        <v>0</v>
      </c>
      <c r="DA40">
        <v>0</v>
      </c>
      <c r="DC40">
        <f>((8/17)*100)</f>
        <v>47.058823529411761</v>
      </c>
      <c r="DD40">
        <f>((7/17)*100)</f>
        <v>41.17647058823529</v>
      </c>
      <c r="DE40">
        <f>((13/17)*100)</f>
        <v>76.470588235294116</v>
      </c>
      <c r="DF40">
        <f>((4/15)*100)</f>
        <v>26.666666666666668</v>
      </c>
      <c r="DG40">
        <f>((15/15)*100)</f>
        <v>100</v>
      </c>
      <c r="DH40">
        <f>((2/15)*100)</f>
        <v>13.333333333333334</v>
      </c>
      <c r="DI40">
        <f>((6/17)*100)</f>
        <v>35.294117647058826</v>
      </c>
      <c r="DJ40">
        <f>((15/17)*100)</f>
        <v>88.235294117647058</v>
      </c>
      <c r="DK40">
        <f>((4/17)*100)</f>
        <v>23.52941176470588</v>
      </c>
      <c r="DL40">
        <f>((13/13)*100)</f>
        <v>100</v>
      </c>
      <c r="DM40">
        <f>((4/13)*100)</f>
        <v>30.76923076923077</v>
      </c>
      <c r="DN40">
        <f>((3/13)*100)</f>
        <v>23.076923076923077</v>
      </c>
      <c r="DP40">
        <f>((0/11)*100)</f>
        <v>0</v>
      </c>
      <c r="DQ40">
        <f>((0/11)*100)</f>
        <v>0</v>
      </c>
      <c r="DR40">
        <f>((11/11)*100)</f>
        <v>100</v>
      </c>
      <c r="DS40">
        <f>((0/16)*100)</f>
        <v>0</v>
      </c>
      <c r="DT40">
        <f>((16/16)*100)</f>
        <v>100</v>
      </c>
      <c r="DU40">
        <f>((0/16)*100)</f>
        <v>0</v>
      </c>
      <c r="DV40">
        <f>((0/16)*100)</f>
        <v>0</v>
      </c>
      <c r="DW40">
        <f>((16/16)*100)</f>
        <v>100</v>
      </c>
      <c r="DX40">
        <f>((0/16)*100)</f>
        <v>0</v>
      </c>
      <c r="DY40">
        <f>((11/13)*100)</f>
        <v>84.615384615384613</v>
      </c>
      <c r="DZ40">
        <f>((0/13)*100)</f>
        <v>0</v>
      </c>
      <c r="EA40">
        <f>((0/13)*100)</f>
        <v>0</v>
      </c>
    </row>
    <row r="41" spans="1:131" x14ac:dyDescent="0.25">
      <c r="A41">
        <v>76.159995000000009</v>
      </c>
      <c r="B41">
        <v>7.2232019999999997</v>
      </c>
      <c r="C41">
        <v>63.880294000000006</v>
      </c>
      <c r="D41">
        <v>6.4938500000000001</v>
      </c>
      <c r="E41">
        <v>55.47102300000001</v>
      </c>
      <c r="F41">
        <v>9.4353110000000004</v>
      </c>
      <c r="G41">
        <v>65.122779000000008</v>
      </c>
      <c r="H41">
        <v>6.2375249999999998</v>
      </c>
      <c r="K41">
        <f>(15/200)</f>
        <v>7.4999999999999997E-2</v>
      </c>
      <c r="L41">
        <f>(13/200)</f>
        <v>6.5000000000000002E-2</v>
      </c>
      <c r="M41">
        <f>(16/200)</f>
        <v>0.08</v>
      </c>
      <c r="N41">
        <f>(10/200)</f>
        <v>0.05</v>
      </c>
      <c r="P41">
        <f>(8/200)</f>
        <v>0.04</v>
      </c>
      <c r="Q41">
        <f>(9/200)</f>
        <v>4.4999999999999998E-2</v>
      </c>
      <c r="R41">
        <f>(10/200)</f>
        <v>0.05</v>
      </c>
      <c r="S41">
        <f>(9/200)</f>
        <v>4.4999999999999998E-2</v>
      </c>
      <c r="U41">
        <f>0.075+0.04</f>
        <v>0.11499999999999999</v>
      </c>
      <c r="V41">
        <f>0.065+0.045</f>
        <v>0.11</v>
      </c>
      <c r="W41">
        <f>0.08+0.05</f>
        <v>0.13</v>
      </c>
      <c r="X41">
        <f>0.05+0.045</f>
        <v>9.5000000000000001E-2</v>
      </c>
      <c r="Z41">
        <f>SQRT((ABS($A$42-$A$41)^2+(ABS($B$42-$B$41)^2)))</f>
        <v>22.929714523092557</v>
      </c>
      <c r="AA41">
        <f>SQRT((ABS($C$42-$C$41)^2+(ABS($D$42-$D$41)^2)))</f>
        <v>18.876397180042623</v>
      </c>
      <c r="AB41">
        <f>SQRT((ABS($E$42-$E$41)^2+(ABS($F$42-$F$41)^2)))</f>
        <v>25.215122269916119</v>
      </c>
      <c r="AC41">
        <f>SQRT((ABS($G$42-$G$41)^2+(ABS($H$42-$H$41)^2)))</f>
        <v>18.097166017287599</v>
      </c>
      <c r="AJ41">
        <f>1/0.115</f>
        <v>8.695652173913043</v>
      </c>
      <c r="AK41">
        <f>1/0.11</f>
        <v>9.0909090909090917</v>
      </c>
      <c r="AL41">
        <f>1/0.13</f>
        <v>7.6923076923076916</v>
      </c>
      <c r="AM41">
        <f>1/0.095</f>
        <v>10.526315789473685</v>
      </c>
      <c r="AO41">
        <f>$Z41/$U41</f>
        <v>199.3888219399353</v>
      </c>
      <c r="AP41">
        <f>$AA41/$V41</f>
        <v>171.60361072766023</v>
      </c>
      <c r="AQ41">
        <f>$AB41/$W41</f>
        <v>193.96247899935474</v>
      </c>
      <c r="AR41">
        <f>$AC41/$X41</f>
        <v>190.49648439250103</v>
      </c>
      <c r="AV41">
        <f>((0.075/0.115)*100)</f>
        <v>65.217391304347814</v>
      </c>
      <c r="AW41">
        <f>((0.065/0.11)*100)</f>
        <v>59.090909090909093</v>
      </c>
      <c r="AX41">
        <f>((0.08/0.13)*100)</f>
        <v>61.53846153846154</v>
      </c>
      <c r="AY41">
        <f>((0.05/0.095)*100)</f>
        <v>52.631578947368418</v>
      </c>
      <c r="BA41">
        <f>((0.04/0.115)*100)</f>
        <v>34.782608695652172</v>
      </c>
      <c r="BB41">
        <f>((0.045/0.11)*100)</f>
        <v>40.909090909090907</v>
      </c>
      <c r="BC41">
        <f>((0.05/0.13)*100)</f>
        <v>38.461538461538467</v>
      </c>
      <c r="BD41">
        <f>((0.045/0.095)*100)</f>
        <v>47.368421052631575</v>
      </c>
      <c r="BF41">
        <f>ABS($B$41-$D$41)</f>
        <v>0.72935199999999956</v>
      </c>
      <c r="BG41">
        <f>ABS($F$41-$H$41)</f>
        <v>3.1977860000000007</v>
      </c>
      <c r="BL41">
        <f>SQRT((ABS($A$41-$E$42)^2+(ABS($B$41-$F$42)^2)))</f>
        <v>4.4235741325250757</v>
      </c>
      <c r="BM41">
        <f>SQRT((ABS($C$41-$G$41)^2+(ABS($D$41-$H$41)^2)))</f>
        <v>1.2686494712291514</v>
      </c>
      <c r="BO41">
        <f>SQRT((ABS($A$41-$G$42)^2+(ABS($B$41-$H$42)^2)))</f>
        <v>7.6323995741477022</v>
      </c>
      <c r="BP41">
        <f>SQRT((ABS($C$41-$E$41)^2+(ABS($D$41-$F$41)^2)))</f>
        <v>8.9088737540702603</v>
      </c>
      <c r="BR41">
        <f>DEGREES(ACOS((3.6709603742653^2+14.3250220916609^2-12.8273807892833^2)/(2*3.6709603742653*14.3250220916609)))</f>
        <v>59.017590806734596</v>
      </c>
      <c r="BS41">
        <f>DEGREES(ACOS((19.1390144480617^2+21.5820477176878^2-4.63663604879712^2)/(2*19.1390144480617*21.5820477176878)))</f>
        <v>11.12716964663311</v>
      </c>
      <c r="BU41">
        <v>15</v>
      </c>
      <c r="BV41">
        <v>7</v>
      </c>
      <c r="BW41">
        <v>6</v>
      </c>
      <c r="BX41">
        <v>9</v>
      </c>
      <c r="BY41">
        <v>13</v>
      </c>
      <c r="BZ41">
        <v>5</v>
      </c>
      <c r="CA41">
        <v>10</v>
      </c>
      <c r="CB41">
        <v>4</v>
      </c>
      <c r="CC41">
        <v>16</v>
      </c>
      <c r="CD41">
        <v>8</v>
      </c>
      <c r="CE41">
        <v>10</v>
      </c>
      <c r="CF41">
        <v>7</v>
      </c>
      <c r="CG41">
        <v>10</v>
      </c>
      <c r="CH41">
        <v>9</v>
      </c>
      <c r="CI41">
        <v>2</v>
      </c>
      <c r="CJ41">
        <v>7</v>
      </c>
      <c r="CL41">
        <v>8</v>
      </c>
      <c r="CM41">
        <v>0</v>
      </c>
      <c r="CN41">
        <v>0</v>
      </c>
      <c r="CO41">
        <v>7</v>
      </c>
      <c r="CP41">
        <v>9</v>
      </c>
      <c r="CQ41">
        <v>0</v>
      </c>
      <c r="CR41">
        <v>7</v>
      </c>
      <c r="CS41">
        <v>0</v>
      </c>
      <c r="CT41">
        <v>10</v>
      </c>
      <c r="CU41">
        <v>0</v>
      </c>
      <c r="CV41">
        <v>7</v>
      </c>
      <c r="CW41">
        <v>0</v>
      </c>
      <c r="CX41">
        <v>9</v>
      </c>
      <c r="CY41">
        <v>7</v>
      </c>
      <c r="CZ41">
        <v>0</v>
      </c>
      <c r="DA41">
        <v>0</v>
      </c>
      <c r="DC41">
        <f>((7/15)*100)</f>
        <v>46.666666666666664</v>
      </c>
      <c r="DD41">
        <f>((6/15)*100)</f>
        <v>40</v>
      </c>
      <c r="DE41">
        <f>((9/15)*100)</f>
        <v>60</v>
      </c>
      <c r="DF41">
        <f>((5/13)*100)</f>
        <v>38.461538461538467</v>
      </c>
      <c r="DG41">
        <f>((10/13)*100)</f>
        <v>76.923076923076934</v>
      </c>
      <c r="DH41">
        <f>((4/13)*100)</f>
        <v>30.76923076923077</v>
      </c>
      <c r="DI41">
        <f>((8/16)*100)</f>
        <v>50</v>
      </c>
      <c r="DJ41">
        <f>((10/16)*100)</f>
        <v>62.5</v>
      </c>
      <c r="DK41">
        <f>((7/16)*100)</f>
        <v>43.75</v>
      </c>
      <c r="DL41">
        <f>((9/10)*100)</f>
        <v>90</v>
      </c>
      <c r="DM41">
        <f>((2/10)*100)</f>
        <v>20</v>
      </c>
      <c r="DN41">
        <f>((7/10)*100)</f>
        <v>70</v>
      </c>
      <c r="DP41">
        <f>((0/8)*100)</f>
        <v>0</v>
      </c>
      <c r="DQ41">
        <f>((0/8)*100)</f>
        <v>0</v>
      </c>
      <c r="DR41">
        <f>((7/8)*100)</f>
        <v>87.5</v>
      </c>
      <c r="DS41">
        <f>((0/9)*100)</f>
        <v>0</v>
      </c>
      <c r="DT41">
        <f>((7/9)*100)</f>
        <v>77.777777777777786</v>
      </c>
      <c r="DU41">
        <f>((0/9)*100)</f>
        <v>0</v>
      </c>
      <c r="DV41">
        <f>((0/10)*100)</f>
        <v>0</v>
      </c>
      <c r="DW41">
        <f>((7/10)*100)</f>
        <v>70</v>
      </c>
      <c r="DX41">
        <f>((0/10)*100)</f>
        <v>0</v>
      </c>
      <c r="DY41">
        <f>((7/9)*100)</f>
        <v>77.777777777777786</v>
      </c>
      <c r="DZ41">
        <f>((0/9)*100)</f>
        <v>0</v>
      </c>
      <c r="EA41">
        <f>((0/9)*100)</f>
        <v>0</v>
      </c>
    </row>
    <row r="42" spans="1:131" x14ac:dyDescent="0.25">
      <c r="A42">
        <v>99.089634000000004</v>
      </c>
      <c r="B42">
        <v>7.1643509999999999</v>
      </c>
      <c r="C42">
        <v>82.714430000000007</v>
      </c>
      <c r="D42">
        <v>5.2314350000000003</v>
      </c>
      <c r="E42">
        <v>80.583087000000006</v>
      </c>
      <c r="F42">
        <v>7.1578929999999996</v>
      </c>
      <c r="G42">
        <v>83.082066000000012</v>
      </c>
      <c r="H42">
        <v>4.0078550000000002</v>
      </c>
      <c r="K42">
        <f>(11/200)</f>
        <v>5.5E-2</v>
      </c>
      <c r="L42">
        <f>(13/200)</f>
        <v>6.5000000000000002E-2</v>
      </c>
      <c r="M42">
        <f>(12/200)</f>
        <v>0.06</v>
      </c>
      <c r="N42">
        <f>(12/200)</f>
        <v>0.06</v>
      </c>
      <c r="P42">
        <f>(10/200)</f>
        <v>0.05</v>
      </c>
      <c r="Q42">
        <f>(8/200)</f>
        <v>0.04</v>
      </c>
      <c r="R42">
        <f>(10/200)</f>
        <v>0.05</v>
      </c>
      <c r="S42">
        <f>(9/200)</f>
        <v>4.4999999999999998E-2</v>
      </c>
      <c r="U42">
        <f>0.055+0.05</f>
        <v>0.10500000000000001</v>
      </c>
      <c r="V42">
        <f>0.065+0.04</f>
        <v>0.10500000000000001</v>
      </c>
      <c r="W42">
        <f>0.06+0.05</f>
        <v>0.11</v>
      </c>
      <c r="X42">
        <f>0.06+0.045</f>
        <v>0.105</v>
      </c>
      <c r="Z42">
        <f>SQRT((ABS($A$43-$A$42)^2+(ABS($B$43-$B$42)^2)))</f>
        <v>22.624255477538483</v>
      </c>
      <c r="AA42">
        <f>SQRT((ABS($C$43-$C$42)^2+(ABS($D$43-$D$42)^2)))</f>
        <v>21.712627926929919</v>
      </c>
      <c r="AB42">
        <f>SQRT((ABS($E$43-$E$42)^2+(ABS($F$43-$F$42)^2)))</f>
        <v>21.840594331964169</v>
      </c>
      <c r="AC42">
        <f>SQRT((ABS($G$43-$G$42)^2+(ABS($H$43-$H$42)^2)))</f>
        <v>21.391159383859716</v>
      </c>
      <c r="AJ42">
        <f>1/0.105</f>
        <v>9.5238095238095237</v>
      </c>
      <c r="AK42">
        <f>1/0.105</f>
        <v>9.5238095238095237</v>
      </c>
      <c r="AL42">
        <f>1/0.11</f>
        <v>9.0909090909090917</v>
      </c>
      <c r="AM42">
        <f>1/0.105</f>
        <v>9.5238095238095237</v>
      </c>
      <c r="AO42">
        <f>$Z42/$U42</f>
        <v>215.46909978608076</v>
      </c>
      <c r="AP42">
        <f>$AA42/$V42</f>
        <v>206.78693263742778</v>
      </c>
      <c r="AQ42">
        <f>$AB42/$W42</f>
        <v>198.55085756331064</v>
      </c>
      <c r="AR42">
        <f>$AC42/$X42</f>
        <v>203.72532746533062</v>
      </c>
      <c r="AV42">
        <f>((0.055/0.105)*100)</f>
        <v>52.380952380952387</v>
      </c>
      <c r="AW42">
        <f>((0.065/0.105)*100)</f>
        <v>61.904761904761905</v>
      </c>
      <c r="AX42">
        <f>((0.06/0.11)*100)</f>
        <v>54.54545454545454</v>
      </c>
      <c r="AY42">
        <f>((0.06/0.105)*100)</f>
        <v>57.142857142857139</v>
      </c>
      <c r="BA42">
        <f>((0.05/0.105)*100)</f>
        <v>47.61904761904762</v>
      </c>
      <c r="BB42">
        <f>((0.04/0.105)*100)</f>
        <v>38.095238095238102</v>
      </c>
      <c r="BC42">
        <f>((0.05/0.11)*100)</f>
        <v>45.45454545454546</v>
      </c>
      <c r="BD42">
        <f>((0.045/0.105)*100)</f>
        <v>42.857142857142854</v>
      </c>
      <c r="BF42">
        <f>ABS($B$42-$D$42)</f>
        <v>1.9329159999999996</v>
      </c>
      <c r="BG42">
        <f>ABS($F$42-$H$42)</f>
        <v>3.1500379999999994</v>
      </c>
      <c r="BL42">
        <f>SQRT((ABS($A$42-$E$43)^2+(ABS($B$42-$F$43)^2)))</f>
        <v>3.3723966839377111</v>
      </c>
      <c r="BM42">
        <f>SQRT((ABS($C$42-$G$42)^2+(ABS($D$42-$H$42)^2)))</f>
        <v>1.2776166267296318</v>
      </c>
      <c r="BO42">
        <f>SQRT((ABS($A$42-$G$43)^2+(ABS($B$42-$H$43)^2)))</f>
        <v>6.2111902157903671</v>
      </c>
      <c r="BP42">
        <f>SQRT((ABS($C$42-$E$42)^2+(ABS($D$42-$F$42)^2)))</f>
        <v>2.872953777806563</v>
      </c>
      <c r="BR42">
        <f>DEGREES(ACOS((5.09454721149631^2+22.5529479281442^2-19.1390144480617^2)/(2*5.09454721149631*22.5529479281442)))</f>
        <v>42.916864700974237</v>
      </c>
      <c r="BS42">
        <f>DEGREES(ACOS((18.9167835511306^2+20.4224341530548^2-3.84757265931717^2)/(2*18.9167835511306*20.4224341530548)))</f>
        <v>10.335419562523228</v>
      </c>
      <c r="BU42">
        <v>11</v>
      </c>
      <c r="BV42">
        <v>6</v>
      </c>
      <c r="BW42">
        <v>3</v>
      </c>
      <c r="BX42">
        <v>5</v>
      </c>
      <c r="BY42">
        <v>13</v>
      </c>
      <c r="BZ42">
        <v>7</v>
      </c>
      <c r="CA42">
        <v>5</v>
      </c>
      <c r="CB42">
        <v>4</v>
      </c>
      <c r="CC42">
        <v>12</v>
      </c>
      <c r="CD42">
        <v>3</v>
      </c>
      <c r="CE42">
        <v>5</v>
      </c>
      <c r="CF42">
        <v>10</v>
      </c>
      <c r="CG42">
        <v>12</v>
      </c>
      <c r="CH42">
        <v>5</v>
      </c>
      <c r="CI42">
        <v>3</v>
      </c>
      <c r="CJ42">
        <v>10</v>
      </c>
      <c r="CL42">
        <v>10</v>
      </c>
      <c r="CM42">
        <v>4</v>
      </c>
      <c r="CN42">
        <v>1</v>
      </c>
      <c r="CO42">
        <v>3</v>
      </c>
      <c r="CP42">
        <v>8</v>
      </c>
      <c r="CQ42">
        <v>0</v>
      </c>
      <c r="CR42">
        <v>2</v>
      </c>
      <c r="CS42">
        <v>0</v>
      </c>
      <c r="CT42">
        <v>10</v>
      </c>
      <c r="CU42">
        <v>1</v>
      </c>
      <c r="CV42">
        <v>2</v>
      </c>
      <c r="CW42">
        <v>7</v>
      </c>
      <c r="CX42">
        <v>9</v>
      </c>
      <c r="CY42">
        <v>3</v>
      </c>
      <c r="CZ42">
        <v>0</v>
      </c>
      <c r="DA42">
        <v>7</v>
      </c>
      <c r="DC42">
        <f>((6/11)*100)</f>
        <v>54.54545454545454</v>
      </c>
      <c r="DD42">
        <f>((3/11)*100)</f>
        <v>27.27272727272727</v>
      </c>
      <c r="DE42">
        <f>((5/11)*100)</f>
        <v>45.454545454545453</v>
      </c>
      <c r="DF42">
        <f>((7/13)*100)</f>
        <v>53.846153846153847</v>
      </c>
      <c r="DG42">
        <f>((5/13)*100)</f>
        <v>38.461538461538467</v>
      </c>
      <c r="DH42">
        <f>((4/13)*100)</f>
        <v>30.76923076923077</v>
      </c>
      <c r="DI42">
        <f>((3/12)*100)</f>
        <v>25</v>
      </c>
      <c r="DJ42">
        <f>((5/12)*100)</f>
        <v>41.666666666666671</v>
      </c>
      <c r="DK42">
        <f>((10/12)*100)</f>
        <v>83.333333333333343</v>
      </c>
      <c r="DL42">
        <f>((5/12)*100)</f>
        <v>41.666666666666671</v>
      </c>
      <c r="DM42">
        <f>((3/12)*100)</f>
        <v>25</v>
      </c>
      <c r="DN42">
        <f>((10/12)*100)</f>
        <v>83.333333333333343</v>
      </c>
      <c r="DP42">
        <f>((4/10)*100)</f>
        <v>40</v>
      </c>
      <c r="DQ42">
        <f>((1/10)*100)</f>
        <v>10</v>
      </c>
      <c r="DR42">
        <f>((3/10)*100)</f>
        <v>30</v>
      </c>
      <c r="DS42">
        <f>((0/8)*100)</f>
        <v>0</v>
      </c>
      <c r="DT42">
        <f>((2/8)*100)</f>
        <v>25</v>
      </c>
      <c r="DU42">
        <f>((0/8)*100)</f>
        <v>0</v>
      </c>
      <c r="DV42">
        <f>((1/10)*100)</f>
        <v>10</v>
      </c>
      <c r="DW42">
        <f>((2/10)*100)</f>
        <v>20</v>
      </c>
      <c r="DX42">
        <f>((7/10)*100)</f>
        <v>70</v>
      </c>
      <c r="DY42">
        <f>((3/9)*100)</f>
        <v>33.333333333333329</v>
      </c>
      <c r="DZ42">
        <f>((0/9)*100)</f>
        <v>0</v>
      </c>
      <c r="EA42">
        <f>((7/9)*100)</f>
        <v>77.777777777777786</v>
      </c>
    </row>
    <row r="43" spans="1:131" x14ac:dyDescent="0.25">
      <c r="A43">
        <v>121.711167</v>
      </c>
      <c r="B43">
        <v>7.5153220000000003</v>
      </c>
      <c r="C43">
        <v>104.42538900000001</v>
      </c>
      <c r="D43">
        <v>4.9622310000000001</v>
      </c>
      <c r="E43">
        <v>102.41653900000001</v>
      </c>
      <c r="F43">
        <v>7.7164039999999998</v>
      </c>
      <c r="G43">
        <v>104.473145</v>
      </c>
      <c r="H43">
        <v>4.0664980000000002</v>
      </c>
      <c r="K43">
        <f>(12/200)</f>
        <v>0.06</v>
      </c>
      <c r="L43">
        <f>(14/200)</f>
        <v>7.0000000000000007E-2</v>
      </c>
      <c r="M43">
        <f>(13/200)</f>
        <v>6.5000000000000002E-2</v>
      </c>
      <c r="N43">
        <f>(13/200)</f>
        <v>6.5000000000000002E-2</v>
      </c>
      <c r="P43">
        <f>(10/200)</f>
        <v>0.05</v>
      </c>
      <c r="Q43">
        <f>(9/200)</f>
        <v>4.4999999999999998E-2</v>
      </c>
      <c r="R43">
        <f>(10/200)</f>
        <v>0.05</v>
      </c>
      <c r="S43">
        <f>(10/200)</f>
        <v>0.05</v>
      </c>
      <c r="U43">
        <f>0.06+0.05</f>
        <v>0.11</v>
      </c>
      <c r="V43">
        <f>0.07+0.045</f>
        <v>0.115</v>
      </c>
      <c r="W43">
        <f>0.065+0.05</f>
        <v>0.115</v>
      </c>
      <c r="X43">
        <f>0.065+0.05</f>
        <v>0.115</v>
      </c>
      <c r="Z43">
        <f>SQRT((ABS($A$44-$A$43)^2+(ABS($B$44-$B$43)^2)))</f>
        <v>28.548094923953503</v>
      </c>
      <c r="AA43">
        <f>SQRT((ABS($C$44-$C$43)^2+(ABS($D$44-$D$43)^2)))</f>
        <v>23.910496536263611</v>
      </c>
      <c r="AB43">
        <f>SQRT((ABS($E$44-$E$43)^2+(ABS($F$44-$F$43)^2)))</f>
        <v>23.164317429406392</v>
      </c>
      <c r="AC43">
        <f>SQRT((ABS($G$44-$G$43)^2+(ABS($H$44-$H$43)^2)))</f>
        <v>23.509048872976663</v>
      </c>
      <c r="AJ43">
        <f>1/0.11</f>
        <v>9.0909090909090917</v>
      </c>
      <c r="AK43">
        <f>1/0.115</f>
        <v>8.695652173913043</v>
      </c>
      <c r="AL43">
        <f>1/0.115</f>
        <v>8.695652173913043</v>
      </c>
      <c r="AM43">
        <f>1/0.115</f>
        <v>8.695652173913043</v>
      </c>
      <c r="AO43">
        <f>$Z43/$U43</f>
        <v>259.52813567230459</v>
      </c>
      <c r="AP43">
        <f>$AA43/$V43</f>
        <v>207.91736118490095</v>
      </c>
      <c r="AQ43">
        <f>$AB43/$W43</f>
        <v>201.4288472122295</v>
      </c>
      <c r="AR43">
        <f>$AC43/$X43</f>
        <v>204.42651193892749</v>
      </c>
      <c r="AV43">
        <f>((0.06/0.11)*100)</f>
        <v>54.54545454545454</v>
      </c>
      <c r="AW43">
        <f>((0.07/0.115)*100)</f>
        <v>60.869565217391312</v>
      </c>
      <c r="AX43">
        <f>((0.065/0.115)*100)</f>
        <v>56.521739130434781</v>
      </c>
      <c r="AY43">
        <f>((0.065/0.115)*100)</f>
        <v>56.521739130434781</v>
      </c>
      <c r="BA43">
        <f>((0.05/0.11)*100)</f>
        <v>45.45454545454546</v>
      </c>
      <c r="BB43">
        <f>((0.045/0.115)*100)</f>
        <v>39.130434782608688</v>
      </c>
      <c r="BC43">
        <f>((0.05/0.115)*100)</f>
        <v>43.478260869565219</v>
      </c>
      <c r="BD43">
        <f>((0.05/0.115)*100)</f>
        <v>43.478260869565219</v>
      </c>
      <c r="BF43">
        <f>ABS($B$43-$D$43)</f>
        <v>2.5530910000000002</v>
      </c>
      <c r="BG43">
        <f>ABS($F$43-$H$43)</f>
        <v>3.6499059999999997</v>
      </c>
      <c r="BL43">
        <f>SQRT((ABS($A$43-$E$44)^2+(ABS($B$43-$F$44)^2)))</f>
        <v>3.8975604920453848</v>
      </c>
      <c r="BM43">
        <f>SQRT((ABS($C$43-$G$43)^2+(ABS($D$43-$H$43)^2)))</f>
        <v>0.89700515206156939</v>
      </c>
      <c r="BO43">
        <f>SQRT((ABS($A$43-$G$44)^2+(ABS($B$43-$H$44)^2)))</f>
        <v>6.9360005777866762</v>
      </c>
      <c r="BP43">
        <f>SQRT((ABS($C$43-$E$43)^2+(ABS($D$43-$F$43)^2)))</f>
        <v>3.4089510463526724</v>
      </c>
      <c r="BR43">
        <f>DEGREES(ACOS((4.63663604879712^2+21.3708418740961^2-18.9167835511306^2)/(2*4.63663604879712*21.3708418740961)))</f>
        <v>52.600629274181252</v>
      </c>
      <c r="BS43">
        <f>DEGREES(ACOS((16.3588689755642^2+18.9443687073558^2-4.6457851718547^2)/(2*16.3588689755642*18.9443687073558)))</f>
        <v>12.587838001826345</v>
      </c>
      <c r="BU43">
        <v>12</v>
      </c>
      <c r="BV43">
        <v>5</v>
      </c>
      <c r="BW43">
        <v>5</v>
      </c>
      <c r="BX43">
        <v>7</v>
      </c>
      <c r="BY43">
        <v>14</v>
      </c>
      <c r="BZ43">
        <v>6</v>
      </c>
      <c r="CA43">
        <v>6</v>
      </c>
      <c r="CB43">
        <v>4</v>
      </c>
      <c r="CC43">
        <v>13</v>
      </c>
      <c r="CD43">
        <v>5</v>
      </c>
      <c r="CE43">
        <v>6</v>
      </c>
      <c r="CF43">
        <v>11</v>
      </c>
      <c r="CG43">
        <v>13</v>
      </c>
      <c r="CH43">
        <v>7</v>
      </c>
      <c r="CI43">
        <v>4</v>
      </c>
      <c r="CJ43">
        <v>11</v>
      </c>
      <c r="CL43">
        <v>10</v>
      </c>
      <c r="CM43">
        <v>2</v>
      </c>
      <c r="CN43">
        <v>2</v>
      </c>
      <c r="CO43">
        <v>4</v>
      </c>
      <c r="CP43">
        <v>9</v>
      </c>
      <c r="CQ43">
        <v>4</v>
      </c>
      <c r="CR43">
        <v>2</v>
      </c>
      <c r="CS43">
        <v>0</v>
      </c>
      <c r="CT43">
        <v>10</v>
      </c>
      <c r="CU43">
        <v>2</v>
      </c>
      <c r="CV43">
        <v>2</v>
      </c>
      <c r="CW43">
        <v>8</v>
      </c>
      <c r="CX43">
        <v>10</v>
      </c>
      <c r="CY43">
        <v>4</v>
      </c>
      <c r="CZ43">
        <v>0</v>
      </c>
      <c r="DA43">
        <v>8</v>
      </c>
      <c r="DC43">
        <f>((5/12)*100)</f>
        <v>41.666666666666671</v>
      </c>
      <c r="DD43">
        <f>((5/12)*100)</f>
        <v>41.666666666666671</v>
      </c>
      <c r="DE43">
        <f>((7/12)*100)</f>
        <v>58.333333333333336</v>
      </c>
      <c r="DF43">
        <f>((6/14)*100)</f>
        <v>42.857142857142854</v>
      </c>
      <c r="DG43">
        <f>((6/14)*100)</f>
        <v>42.857142857142854</v>
      </c>
      <c r="DH43">
        <f>((4/14)*100)</f>
        <v>28.571428571428569</v>
      </c>
      <c r="DI43">
        <f>((5/13)*100)</f>
        <v>38.461538461538467</v>
      </c>
      <c r="DJ43">
        <f>((6/13)*100)</f>
        <v>46.153846153846153</v>
      </c>
      <c r="DK43">
        <f>((11/13)*100)</f>
        <v>84.615384615384613</v>
      </c>
      <c r="DL43">
        <f>((7/13)*100)</f>
        <v>53.846153846153847</v>
      </c>
      <c r="DM43">
        <f>((4/13)*100)</f>
        <v>30.76923076923077</v>
      </c>
      <c r="DN43">
        <f>((11/13)*100)</f>
        <v>84.615384615384613</v>
      </c>
      <c r="DP43">
        <f>((2/10)*100)</f>
        <v>20</v>
      </c>
      <c r="DQ43">
        <f>((2/10)*100)</f>
        <v>20</v>
      </c>
      <c r="DR43">
        <f>((4/10)*100)</f>
        <v>40</v>
      </c>
      <c r="DS43">
        <f>((4/9)*100)</f>
        <v>44.444444444444443</v>
      </c>
      <c r="DT43">
        <f>((2/9)*100)</f>
        <v>22.222222222222221</v>
      </c>
      <c r="DU43">
        <f>((0/9)*100)</f>
        <v>0</v>
      </c>
      <c r="DV43">
        <f>((2/10)*100)</f>
        <v>20</v>
      </c>
      <c r="DW43">
        <f>((2/10)*100)</f>
        <v>20</v>
      </c>
      <c r="DX43">
        <f>((8/10)*100)</f>
        <v>80</v>
      </c>
      <c r="DY43">
        <f>((4/10)*100)</f>
        <v>40</v>
      </c>
      <c r="DZ43">
        <f>((0/10)*100)</f>
        <v>0</v>
      </c>
      <c r="EA43">
        <f>((8/10)*100)</f>
        <v>80</v>
      </c>
    </row>
    <row r="44" spans="1:131" x14ac:dyDescent="0.25">
      <c r="A44">
        <v>150.210713</v>
      </c>
      <c r="B44">
        <v>9.1795340000000003</v>
      </c>
      <c r="C44">
        <v>128.32799600000001</v>
      </c>
      <c r="D44">
        <v>5.576416</v>
      </c>
      <c r="E44">
        <v>125.57919000000001</v>
      </c>
      <c r="F44">
        <v>7.9942539999999997</v>
      </c>
      <c r="G44">
        <v>127.97739100000001</v>
      </c>
      <c r="H44">
        <v>4.5416809999999996</v>
      </c>
      <c r="K44">
        <f>(12/200)</f>
        <v>0.06</v>
      </c>
      <c r="L44">
        <f>(12/200)</f>
        <v>0.06</v>
      </c>
      <c r="M44">
        <f>(13/200)</f>
        <v>6.5000000000000002E-2</v>
      </c>
      <c r="N44">
        <f>(13/200)</f>
        <v>6.5000000000000002E-2</v>
      </c>
      <c r="P44">
        <f>(11/200)</f>
        <v>5.5E-2</v>
      </c>
      <c r="Q44">
        <f>(9/200)</f>
        <v>4.4999999999999998E-2</v>
      </c>
      <c r="R44">
        <f>(9/200)</f>
        <v>4.4999999999999998E-2</v>
      </c>
      <c r="S44">
        <f>(11/200)</f>
        <v>5.5E-2</v>
      </c>
      <c r="U44">
        <f>0.06+0.055</f>
        <v>0.11499999999999999</v>
      </c>
      <c r="V44">
        <f>0.06+0.045</f>
        <v>0.105</v>
      </c>
      <c r="W44">
        <f>0.065+0.045</f>
        <v>0.11</v>
      </c>
      <c r="X44">
        <f>0.065+0.055</f>
        <v>0.12</v>
      </c>
      <c r="Z44">
        <f>SQRT((ABS($A$45-$A$44)^2+(ABS($B$45-$B$44)^2)))</f>
        <v>14.643295817963965</v>
      </c>
      <c r="AA44">
        <f>SQRT((ABS($C$45-$C$44)^2+(ABS($D$45-$D$44)^2)))</f>
        <v>26.058038596121605</v>
      </c>
      <c r="AB44">
        <f>SQRT((ABS($E$45-$E$44)^2+(ABS($F$45-$F$44)^2)))</f>
        <v>26.71874921565103</v>
      </c>
      <c r="AC44">
        <f>SQRT((ABS($G$45-$G$44)^2+(ABS($H$45-$H$44)^2)))</f>
        <v>26.376928483422258</v>
      </c>
      <c r="AJ44">
        <f>1/0.115</f>
        <v>8.695652173913043</v>
      </c>
      <c r="AK44">
        <f>1/0.105</f>
        <v>9.5238095238095237</v>
      </c>
      <c r="AL44">
        <f>1/0.11</f>
        <v>9.0909090909090917</v>
      </c>
      <c r="AM44">
        <f>1/0.12</f>
        <v>8.3333333333333339</v>
      </c>
      <c r="AO44">
        <f>$Z44/$U44</f>
        <v>127.33300711273014</v>
      </c>
      <c r="AP44">
        <f>$AA44/$V44</f>
        <v>248.17179615353911</v>
      </c>
      <c r="AQ44">
        <f>$AB44/$W44</f>
        <v>242.89772014228208</v>
      </c>
      <c r="AR44">
        <f>$AC44/$X44</f>
        <v>219.80773736185216</v>
      </c>
      <c r="AV44">
        <f>((0.06/0.115)*100)</f>
        <v>52.173913043478258</v>
      </c>
      <c r="AW44">
        <f>((0.06/0.105)*100)</f>
        <v>57.142857142857139</v>
      </c>
      <c r="AX44">
        <f>((0.065/0.11)*100)</f>
        <v>59.090909090909093</v>
      </c>
      <c r="AY44">
        <f>((0.065/0.12)*100)</f>
        <v>54.166666666666671</v>
      </c>
      <c r="BA44">
        <f>((0.055/0.115)*100)</f>
        <v>47.826086956521735</v>
      </c>
      <c r="BB44">
        <f>((0.045/0.105)*100)</f>
        <v>42.857142857142854</v>
      </c>
      <c r="BC44">
        <f>((0.045/0.11)*100)</f>
        <v>40.909090909090907</v>
      </c>
      <c r="BD44">
        <f>((0.055/0.12)*100)</f>
        <v>45.833333333333336</v>
      </c>
      <c r="BF44">
        <f>ABS($B$44-$D$44)</f>
        <v>3.6031180000000003</v>
      </c>
      <c r="BG44">
        <f>ABS($F$44-$H$44)</f>
        <v>3.4525730000000001</v>
      </c>
      <c r="BL44">
        <f>SQRT((ABS($A$44-$E$45)^2+(ABS($B$44-$F$45)^2)))</f>
        <v>2.0813407389478575</v>
      </c>
      <c r="BM44">
        <f>SQRT((ABS($C$44-$G$44)^2+(ABS($D$44-$H$44)^2)))</f>
        <v>1.0925201994700153</v>
      </c>
      <c r="BO44">
        <f>SQRT((ABS($A$44-$G$45)^2+(ABS($B$44-$H$45)^2)))</f>
        <v>4.850851971295973</v>
      </c>
      <c r="BP44">
        <f>SQRT((ABS($C$44-$E$44)^2+(ABS($D$44-$F$44)^2)))</f>
        <v>3.6608571427850074</v>
      </c>
      <c r="BR44">
        <f>DEGREES(ACOS((3.84757265931717^2+17.9447384908874^2-16.3588689755642^2)/(2*3.84757265931717*17.9447384908874)))</f>
        <v>59.92274860704179</v>
      </c>
      <c r="BS44">
        <f>DEGREES(ACOS((15.8101460221788^2+19.8547039530406^2-5.4716708228564^2)/(2*15.8101460221788*19.8547039530406)))</f>
        <v>11.939072566686669</v>
      </c>
      <c r="BU44">
        <v>12</v>
      </c>
      <c r="BV44">
        <v>5</v>
      </c>
      <c r="BW44">
        <v>4</v>
      </c>
      <c r="BX44">
        <v>8</v>
      </c>
      <c r="BY44">
        <v>12</v>
      </c>
      <c r="BZ44">
        <v>5</v>
      </c>
      <c r="CA44">
        <v>5</v>
      </c>
      <c r="CB44">
        <v>1</v>
      </c>
      <c r="CC44">
        <v>13</v>
      </c>
      <c r="CD44">
        <v>4</v>
      </c>
      <c r="CE44">
        <v>5</v>
      </c>
      <c r="CF44">
        <v>9</v>
      </c>
      <c r="CG44">
        <v>13</v>
      </c>
      <c r="CH44">
        <v>8</v>
      </c>
      <c r="CI44">
        <v>2</v>
      </c>
      <c r="CJ44">
        <v>9</v>
      </c>
      <c r="CL44">
        <v>11</v>
      </c>
      <c r="CM44">
        <v>4</v>
      </c>
      <c r="CN44">
        <v>2</v>
      </c>
      <c r="CO44">
        <v>6</v>
      </c>
      <c r="CP44">
        <v>9</v>
      </c>
      <c r="CQ44">
        <v>2</v>
      </c>
      <c r="CR44">
        <v>2</v>
      </c>
      <c r="CS44">
        <v>0</v>
      </c>
      <c r="CT44">
        <v>9</v>
      </c>
      <c r="CU44">
        <v>2</v>
      </c>
      <c r="CV44">
        <v>2</v>
      </c>
      <c r="CW44">
        <v>7</v>
      </c>
      <c r="CX44">
        <v>11</v>
      </c>
      <c r="CY44">
        <v>6</v>
      </c>
      <c r="CZ44">
        <v>0</v>
      </c>
      <c r="DA44">
        <v>7</v>
      </c>
      <c r="DC44">
        <f>((5/12)*100)</f>
        <v>41.666666666666671</v>
      </c>
      <c r="DD44">
        <f>((4/12)*100)</f>
        <v>33.333333333333329</v>
      </c>
      <c r="DE44">
        <f>((8/12)*100)</f>
        <v>66.666666666666657</v>
      </c>
      <c r="DF44">
        <f>((5/12)*100)</f>
        <v>41.666666666666671</v>
      </c>
      <c r="DG44">
        <f>((5/12)*100)</f>
        <v>41.666666666666671</v>
      </c>
      <c r="DH44">
        <f>((1/12)*100)</f>
        <v>8.3333333333333321</v>
      </c>
      <c r="DI44">
        <f>((4/13)*100)</f>
        <v>30.76923076923077</v>
      </c>
      <c r="DJ44">
        <f>((5/13)*100)</f>
        <v>38.461538461538467</v>
      </c>
      <c r="DK44">
        <f>((9/13)*100)</f>
        <v>69.230769230769226</v>
      </c>
      <c r="DL44">
        <f>((8/13)*100)</f>
        <v>61.53846153846154</v>
      </c>
      <c r="DM44">
        <f>((2/13)*100)</f>
        <v>15.384615384615385</v>
      </c>
      <c r="DN44">
        <f>((9/13)*100)</f>
        <v>69.230769230769226</v>
      </c>
      <c r="DP44">
        <f>((4/11)*100)</f>
        <v>36.363636363636367</v>
      </c>
      <c r="DQ44">
        <f>((2/11)*100)</f>
        <v>18.181818181818183</v>
      </c>
      <c r="DR44">
        <f>((6/11)*100)</f>
        <v>54.54545454545454</v>
      </c>
      <c r="DS44">
        <f>((2/9)*100)</f>
        <v>22.222222222222221</v>
      </c>
      <c r="DT44">
        <f>((2/9)*100)</f>
        <v>22.222222222222221</v>
      </c>
      <c r="DU44">
        <f>((0/9)*100)</f>
        <v>0</v>
      </c>
      <c r="DV44">
        <f>((2/9)*100)</f>
        <v>22.222222222222221</v>
      </c>
      <c r="DW44">
        <f>((2/9)*100)</f>
        <v>22.222222222222221</v>
      </c>
      <c r="DX44">
        <f>((7/9)*100)</f>
        <v>77.777777777777786</v>
      </c>
      <c r="DY44">
        <f>((6/11)*100)</f>
        <v>54.54545454545454</v>
      </c>
      <c r="DZ44">
        <f>((0/11)*100)</f>
        <v>0</v>
      </c>
      <c r="EA44">
        <f>((7/11)*100)</f>
        <v>63.636363636363633</v>
      </c>
    </row>
    <row r="45" spans="1:131" x14ac:dyDescent="0.25">
      <c r="A45">
        <v>164.853714</v>
      </c>
      <c r="B45">
        <v>9.2724539999999998</v>
      </c>
      <c r="C45">
        <v>154.326438</v>
      </c>
      <c r="D45">
        <v>7.3377759999999999</v>
      </c>
      <c r="E45">
        <v>152.249853</v>
      </c>
      <c r="F45">
        <v>9.5965319999999998</v>
      </c>
      <c r="G45">
        <v>154.278728</v>
      </c>
      <c r="H45">
        <v>6.5371829999999997</v>
      </c>
      <c r="K45">
        <f>(16/200)</f>
        <v>0.08</v>
      </c>
      <c r="L45">
        <f>(15/200)</f>
        <v>7.4999999999999997E-2</v>
      </c>
      <c r="M45">
        <f>(13/200)</f>
        <v>6.5000000000000002E-2</v>
      </c>
      <c r="N45">
        <f>(13/200)</f>
        <v>6.5000000000000002E-2</v>
      </c>
      <c r="P45">
        <f>(13/200)</f>
        <v>6.5000000000000002E-2</v>
      </c>
      <c r="Q45">
        <f>(11/200)</f>
        <v>5.5E-2</v>
      </c>
      <c r="R45">
        <f>(11/200)</f>
        <v>5.5E-2</v>
      </c>
      <c r="S45">
        <f>(12/200)</f>
        <v>0.06</v>
      </c>
      <c r="U45">
        <f>0.08+0.065</f>
        <v>0.14500000000000002</v>
      </c>
      <c r="V45">
        <f>0.075+0.055</f>
        <v>0.13</v>
      </c>
      <c r="W45">
        <f>0.065+0.055</f>
        <v>0.12</v>
      </c>
      <c r="X45">
        <f>0.065+0.06</f>
        <v>0.125</v>
      </c>
      <c r="Z45">
        <f>SQRT((ABS($A$46-$A$45)^2+(ABS($B$46-$B$45)^2)))</f>
        <v>21.798345001770805</v>
      </c>
      <c r="AA45">
        <f>SQRT((ABS($C$46-$C$45)^2+(ABS($D$46-$D$45)^2)))</f>
        <v>17.507261548532178</v>
      </c>
      <c r="AB45">
        <f>SQRT((ABS($E$46-$E$45)^2+(ABS($F$46-$F$45)^2)))</f>
        <v>14.325022091660918</v>
      </c>
      <c r="AC45">
        <f>SQRT((ABS($G$46-$G$45)^2+(ABS($H$46-$H$45)^2)))</f>
        <v>15.982404370523563</v>
      </c>
      <c r="AJ45">
        <f>1/0.145</f>
        <v>6.8965517241379315</v>
      </c>
      <c r="AK45">
        <f>1/0.13</f>
        <v>7.6923076923076916</v>
      </c>
      <c r="AL45">
        <f>1/0.12</f>
        <v>8.3333333333333339</v>
      </c>
      <c r="AM45">
        <f>1/0.125</f>
        <v>8</v>
      </c>
      <c r="AO45">
        <f>$Z45/$U45</f>
        <v>150.33341380531587</v>
      </c>
      <c r="AP45">
        <f>$AA45/$V45</f>
        <v>134.67124268101674</v>
      </c>
      <c r="AQ45">
        <f>$AB45/$W45</f>
        <v>119.37518409717431</v>
      </c>
      <c r="AR45">
        <f>$AC45/$X45</f>
        <v>127.8592349641885</v>
      </c>
      <c r="AV45">
        <f>((0.08/0.145)*100)</f>
        <v>55.172413793103459</v>
      </c>
      <c r="AW45">
        <f>((0.075/0.13)*100)</f>
        <v>57.692307692307686</v>
      </c>
      <c r="AX45">
        <f>((0.065/0.12)*100)</f>
        <v>54.166666666666671</v>
      </c>
      <c r="AY45">
        <f>((0.065/0.125)*100)</f>
        <v>52</v>
      </c>
      <c r="BA45">
        <f>((0.065/0.145)*100)</f>
        <v>44.827586206896555</v>
      </c>
      <c r="BB45">
        <f>((0.055/0.13)*100)</f>
        <v>42.307692307692307</v>
      </c>
      <c r="BC45">
        <f>((0.055/0.12)*100)</f>
        <v>45.833333333333336</v>
      </c>
      <c r="BD45">
        <f>((0.06/0.125)*100)</f>
        <v>48</v>
      </c>
      <c r="BF45">
        <f>ABS($B$45-$D$45)</f>
        <v>1.9346779999999999</v>
      </c>
      <c r="BG45">
        <f>ABS($F$45-$H$45)</f>
        <v>3.0593490000000001</v>
      </c>
      <c r="BL45">
        <f>SQRT((ABS($A$45-$E$46)^2+(ABS($B$45-$F$46)^2)))</f>
        <v>1.9612318333669922</v>
      </c>
      <c r="BM45">
        <f>SQRT((ABS($C$45-$G$45)^2+(ABS($D$45-$H$45)^2)))</f>
        <v>0.80201333888470938</v>
      </c>
      <c r="BO45">
        <f>SQRT((ABS($A$45-$G$46)^2+(ABS($B$45-$H$46)^2)))</f>
        <v>5.9716782496090071</v>
      </c>
      <c r="BP45">
        <f>SQRT((ABS($C$45-$E$45)^2+(ABS($D$45-$F$45)^2)))</f>
        <v>3.0682542153089232</v>
      </c>
      <c r="BR45">
        <f>DEGREES(ACOS((4.6457851718547^2+18.2451933676901^2-15.8101460221788^2)/(2*4.6457851718547*18.2451933676901)))</f>
        <v>51.940466372653397</v>
      </c>
      <c r="BU45">
        <v>16</v>
      </c>
      <c r="BV45">
        <v>7</v>
      </c>
      <c r="BW45">
        <v>4</v>
      </c>
      <c r="BX45">
        <v>8</v>
      </c>
      <c r="BY45">
        <v>15</v>
      </c>
      <c r="BZ45">
        <v>5</v>
      </c>
      <c r="CA45">
        <v>7</v>
      </c>
      <c r="CB45">
        <v>3</v>
      </c>
      <c r="CC45">
        <v>13</v>
      </c>
      <c r="CD45">
        <v>3</v>
      </c>
      <c r="CE45">
        <v>7</v>
      </c>
      <c r="CF45">
        <v>8</v>
      </c>
      <c r="CG45">
        <v>13</v>
      </c>
      <c r="CH45">
        <v>8</v>
      </c>
      <c r="CI45">
        <v>2</v>
      </c>
      <c r="CJ45">
        <v>8</v>
      </c>
      <c r="CL45">
        <v>13</v>
      </c>
      <c r="CM45">
        <v>3</v>
      </c>
      <c r="CN45">
        <v>3</v>
      </c>
      <c r="CO45">
        <v>8</v>
      </c>
      <c r="CP45">
        <v>11</v>
      </c>
      <c r="CQ45">
        <v>4</v>
      </c>
      <c r="CR45">
        <v>3</v>
      </c>
      <c r="CS45">
        <v>0</v>
      </c>
      <c r="CT45">
        <v>11</v>
      </c>
      <c r="CU45">
        <v>3</v>
      </c>
      <c r="CV45">
        <v>3</v>
      </c>
      <c r="CW45">
        <v>7</v>
      </c>
      <c r="CX45">
        <v>12</v>
      </c>
      <c r="CY45">
        <v>8</v>
      </c>
      <c r="CZ45">
        <v>0</v>
      </c>
      <c r="DA45">
        <v>7</v>
      </c>
      <c r="DC45">
        <f>((7/16)*100)</f>
        <v>43.75</v>
      </c>
      <c r="DD45">
        <f>((4/16)*100)</f>
        <v>25</v>
      </c>
      <c r="DE45">
        <f>((8/16)*100)</f>
        <v>50</v>
      </c>
      <c r="DF45">
        <f>((5/15)*100)</f>
        <v>33.333333333333329</v>
      </c>
      <c r="DG45">
        <f>((7/15)*100)</f>
        <v>46.666666666666664</v>
      </c>
      <c r="DH45">
        <f>((3/15)*100)</f>
        <v>20</v>
      </c>
      <c r="DI45">
        <f>((3/13)*100)</f>
        <v>23.076923076923077</v>
      </c>
      <c r="DJ45">
        <f>((7/13)*100)</f>
        <v>53.846153846153847</v>
      </c>
      <c r="DK45">
        <f>((8/13)*100)</f>
        <v>61.53846153846154</v>
      </c>
      <c r="DL45">
        <f>((8/13)*100)</f>
        <v>61.53846153846154</v>
      </c>
      <c r="DM45">
        <f>((2/13)*100)</f>
        <v>15.384615384615385</v>
      </c>
      <c r="DN45">
        <f>((8/13)*100)</f>
        <v>61.53846153846154</v>
      </c>
      <c r="DP45">
        <f>((3/13)*100)</f>
        <v>23.076923076923077</v>
      </c>
      <c r="DQ45">
        <f>((3/13)*100)</f>
        <v>23.076923076923077</v>
      </c>
      <c r="DR45">
        <f>((8/13)*100)</f>
        <v>61.53846153846154</v>
      </c>
      <c r="DS45">
        <f>((4/11)*100)</f>
        <v>36.363636363636367</v>
      </c>
      <c r="DT45">
        <f>((3/11)*100)</f>
        <v>27.27272727272727</v>
      </c>
      <c r="DU45">
        <f>((0/11)*100)</f>
        <v>0</v>
      </c>
      <c r="DV45">
        <f>((3/11)*100)</f>
        <v>27.27272727272727</v>
      </c>
      <c r="DW45">
        <f>((3/11)*100)</f>
        <v>27.27272727272727</v>
      </c>
      <c r="DX45">
        <f>((7/11)*100)</f>
        <v>63.636363636363633</v>
      </c>
      <c r="DY45">
        <f>((8/12)*100)</f>
        <v>66.666666666666657</v>
      </c>
      <c r="DZ45">
        <f>((0/12)*100)</f>
        <v>0</v>
      </c>
      <c r="EA45">
        <f>((7/12)*100)</f>
        <v>58.333333333333336</v>
      </c>
    </row>
    <row r="46" spans="1:131" x14ac:dyDescent="0.25">
      <c r="A46">
        <v>186.651949</v>
      </c>
      <c r="B46">
        <v>9.2032030000000002</v>
      </c>
      <c r="C46">
        <v>171.83231000000001</v>
      </c>
      <c r="D46">
        <v>7.5583489999999998</v>
      </c>
      <c r="E46">
        <v>166.56048000000001</v>
      </c>
      <c r="F46">
        <v>10.238569999999999</v>
      </c>
      <c r="G46">
        <v>170.25989700000002</v>
      </c>
      <c r="H46">
        <v>6.7358960000000003</v>
      </c>
      <c r="K46">
        <f>(13/200)</f>
        <v>6.5000000000000002E-2</v>
      </c>
      <c r="L46">
        <f>(14/200)</f>
        <v>7.0000000000000007E-2</v>
      </c>
      <c r="M46">
        <f>(15/200)</f>
        <v>7.4999999999999997E-2</v>
      </c>
      <c r="N46">
        <f>(14/200)</f>
        <v>7.0000000000000007E-2</v>
      </c>
      <c r="P46">
        <f>(11/200)</f>
        <v>5.5E-2</v>
      </c>
      <c r="Q46">
        <f>(12/200)</f>
        <v>0.06</v>
      </c>
      <c r="R46">
        <f>(12/200)</f>
        <v>0.06</v>
      </c>
      <c r="S46">
        <f>(11/200)</f>
        <v>5.5E-2</v>
      </c>
      <c r="U46">
        <f>0.065+0.055</f>
        <v>0.12</v>
      </c>
      <c r="V46">
        <f>0.07+0.06</f>
        <v>0.13</v>
      </c>
      <c r="W46">
        <f>0.075+0.06</f>
        <v>0.13500000000000001</v>
      </c>
      <c r="X46">
        <f>0.07+0.055</f>
        <v>0.125</v>
      </c>
      <c r="Z46">
        <f>SQRT((ABS($A$47-$A$46)^2+(ABS($B$47-$B$46)^2)))</f>
        <v>21.29020844092658</v>
      </c>
      <c r="AA46">
        <f>SQRT((ABS($C$47-$C$46)^2+(ABS($D$47-$D$46)^2)))</f>
        <v>21.173160445332329</v>
      </c>
      <c r="AB46">
        <f>SQRT((ABS($E$47-$E$46)^2+(ABS($F$47-$F$46)^2)))</f>
        <v>22.552947928144235</v>
      </c>
      <c r="AC46">
        <f>SQRT((ABS($G$47-$G$46)^2+(ABS($H$47-$H$46)^2)))</f>
        <v>21.582047717687768</v>
      </c>
      <c r="AJ46">
        <f>1/0.12</f>
        <v>8.3333333333333339</v>
      </c>
      <c r="AK46">
        <f>1/0.13</f>
        <v>7.6923076923076916</v>
      </c>
      <c r="AL46">
        <f>1/0.135</f>
        <v>7.4074074074074066</v>
      </c>
      <c r="AM46">
        <f>1/0.125</f>
        <v>8</v>
      </c>
      <c r="AO46">
        <f>$Z46/$U46</f>
        <v>177.41840367438817</v>
      </c>
      <c r="AP46">
        <f>$AA46/$V46</f>
        <v>162.87046496409482</v>
      </c>
      <c r="AQ46">
        <f>$AB46/$W46</f>
        <v>167.05887354180913</v>
      </c>
      <c r="AR46">
        <f>$AC46/$X46</f>
        <v>172.65638174150214</v>
      </c>
      <c r="AV46">
        <f>((0.065/0.12)*100)</f>
        <v>54.166666666666671</v>
      </c>
      <c r="AW46">
        <f>((0.07/0.13)*100)</f>
        <v>53.846153846153854</v>
      </c>
      <c r="AX46">
        <f>((0.075/0.135)*100)</f>
        <v>55.55555555555555</v>
      </c>
      <c r="AY46">
        <f>((0.07/0.125)*100)</f>
        <v>56.000000000000007</v>
      </c>
      <c r="BA46">
        <f>((0.055/0.12)*100)</f>
        <v>45.833333333333336</v>
      </c>
      <c r="BB46">
        <f>((0.06/0.13)*100)</f>
        <v>46.153846153846153</v>
      </c>
      <c r="BC46">
        <f>((0.06/0.135)*100)</f>
        <v>44.444444444444443</v>
      </c>
      <c r="BD46">
        <f>((0.055/0.125)*100)</f>
        <v>44</v>
      </c>
      <c r="BF46">
        <f>ABS($B$46-$D$46)</f>
        <v>1.6448540000000005</v>
      </c>
      <c r="BG46">
        <f>ABS($F$46-$H$46)</f>
        <v>3.502673999999999</v>
      </c>
      <c r="BL46">
        <f>SQRT((ABS($A$46-$E$47)^2+(ABS($B$46-$F$47)^2)))</f>
        <v>2.5972014504138845</v>
      </c>
      <c r="BM46">
        <f>SQRT((ABS($C$46-$G$46)^2+(ABS($D$46-$H$46)^2)))</f>
        <v>1.7745172807774927</v>
      </c>
      <c r="BO46">
        <f>SQRT((ABS($A$46-$G$47)^2+(ABS($B$46-$H$47)^2)))</f>
        <v>5.9510216691493545</v>
      </c>
      <c r="BP46">
        <f>SQRT((ABS($C$46-$E$46)^2+(ABS($D$46-$F$46)^2)))</f>
        <v>5.9140321404047969</v>
      </c>
      <c r="BR46">
        <f>DEGREES(ACOS((5.4716708228564^2+0.0746504716796936^2-5.45093739975428^2)/(2*5.4716708228564*0.0746504716796936)))</f>
        <v>73.498804736556778</v>
      </c>
      <c r="BU46">
        <v>13</v>
      </c>
      <c r="BV46">
        <v>7</v>
      </c>
      <c r="BW46">
        <v>3</v>
      </c>
      <c r="BX46">
        <v>6</v>
      </c>
      <c r="BY46">
        <v>14</v>
      </c>
      <c r="BZ46">
        <v>7</v>
      </c>
      <c r="CA46">
        <v>8</v>
      </c>
      <c r="CB46">
        <v>4</v>
      </c>
      <c r="CC46">
        <v>15</v>
      </c>
      <c r="CD46">
        <v>4</v>
      </c>
      <c r="CE46">
        <v>8</v>
      </c>
      <c r="CF46">
        <v>11</v>
      </c>
      <c r="CG46">
        <v>14</v>
      </c>
      <c r="CH46">
        <v>6</v>
      </c>
      <c r="CI46">
        <v>4</v>
      </c>
      <c r="CJ46">
        <v>11</v>
      </c>
      <c r="CL46">
        <v>11</v>
      </c>
      <c r="CM46">
        <v>4</v>
      </c>
      <c r="CN46">
        <v>0</v>
      </c>
      <c r="CO46">
        <v>3</v>
      </c>
      <c r="CP46">
        <v>12</v>
      </c>
      <c r="CQ46">
        <v>3</v>
      </c>
      <c r="CR46">
        <v>6</v>
      </c>
      <c r="CS46">
        <v>1</v>
      </c>
      <c r="CT46">
        <v>12</v>
      </c>
      <c r="CU46">
        <v>0</v>
      </c>
      <c r="CV46">
        <v>6</v>
      </c>
      <c r="CW46">
        <v>7</v>
      </c>
      <c r="CX46">
        <v>11</v>
      </c>
      <c r="CY46">
        <v>3</v>
      </c>
      <c r="CZ46">
        <v>1</v>
      </c>
      <c r="DA46">
        <v>7</v>
      </c>
      <c r="DC46">
        <f>((7/13)*100)</f>
        <v>53.846153846153847</v>
      </c>
      <c r="DD46">
        <f>((3/13)*100)</f>
        <v>23.076923076923077</v>
      </c>
      <c r="DE46">
        <f>((6/13)*100)</f>
        <v>46.153846153846153</v>
      </c>
      <c r="DF46">
        <f>((7/14)*100)</f>
        <v>50</v>
      </c>
      <c r="DG46">
        <f>((8/14)*100)</f>
        <v>57.142857142857139</v>
      </c>
      <c r="DH46">
        <f>((4/14)*100)</f>
        <v>28.571428571428569</v>
      </c>
      <c r="DI46">
        <f>((4/15)*100)</f>
        <v>26.666666666666668</v>
      </c>
      <c r="DJ46">
        <f>((8/15)*100)</f>
        <v>53.333333333333336</v>
      </c>
      <c r="DK46">
        <f>((11/15)*100)</f>
        <v>73.333333333333329</v>
      </c>
      <c r="DL46">
        <f>((6/14)*100)</f>
        <v>42.857142857142854</v>
      </c>
      <c r="DM46">
        <f>((4/14)*100)</f>
        <v>28.571428571428569</v>
      </c>
      <c r="DN46">
        <f>((11/14)*100)</f>
        <v>78.571428571428569</v>
      </c>
      <c r="DP46">
        <f>((4/11)*100)</f>
        <v>36.363636363636367</v>
      </c>
      <c r="DQ46">
        <f>((0/11)*100)</f>
        <v>0</v>
      </c>
      <c r="DR46">
        <f>((3/11)*100)</f>
        <v>27.27272727272727</v>
      </c>
      <c r="DS46">
        <f>((3/12)*100)</f>
        <v>25</v>
      </c>
      <c r="DT46">
        <f>((6/12)*100)</f>
        <v>50</v>
      </c>
      <c r="DU46">
        <f>((1/12)*100)</f>
        <v>8.3333333333333321</v>
      </c>
      <c r="DV46">
        <f>((0/12)*100)</f>
        <v>0</v>
      </c>
      <c r="DW46">
        <f>((6/12)*100)</f>
        <v>50</v>
      </c>
      <c r="DX46">
        <f>((7/12)*100)</f>
        <v>58.333333333333336</v>
      </c>
      <c r="DY46">
        <f>((3/11)*100)</f>
        <v>27.27272727272727</v>
      </c>
      <c r="DZ46">
        <f>((1/11)*100)</f>
        <v>9.0909090909090917</v>
      </c>
      <c r="EA46">
        <f>((7/11)*100)</f>
        <v>63.636363636363633</v>
      </c>
    </row>
    <row r="47" spans="1:131" x14ac:dyDescent="0.25">
      <c r="A47">
        <v>207.93936400000001</v>
      </c>
      <c r="B47">
        <v>8.8583289999999995</v>
      </c>
      <c r="C47">
        <v>193.00217700000002</v>
      </c>
      <c r="D47">
        <v>7.1849129999999999</v>
      </c>
      <c r="E47">
        <v>189.112505</v>
      </c>
      <c r="F47">
        <v>10.034539000000001</v>
      </c>
      <c r="G47">
        <v>191.83719100000002</v>
      </c>
      <c r="H47">
        <v>6.2829420000000002</v>
      </c>
      <c r="K47">
        <f>(12/200)</f>
        <v>0.06</v>
      </c>
      <c r="L47">
        <f>(13/200)</f>
        <v>6.5000000000000002E-2</v>
      </c>
      <c r="M47">
        <f>(13/200)</f>
        <v>6.5000000000000002E-2</v>
      </c>
      <c r="N47">
        <f>(13/200)</f>
        <v>6.5000000000000002E-2</v>
      </c>
      <c r="P47">
        <f>(11/200)</f>
        <v>5.5E-2</v>
      </c>
      <c r="Q47">
        <f>(10/200)</f>
        <v>0.05</v>
      </c>
      <c r="R47">
        <f>(11/200)</f>
        <v>5.5E-2</v>
      </c>
      <c r="S47">
        <f>(10/200)</f>
        <v>0.05</v>
      </c>
      <c r="U47">
        <f>0.06+0.055</f>
        <v>0.11499999999999999</v>
      </c>
      <c r="V47">
        <f>0.065+0.05</f>
        <v>0.115</v>
      </c>
      <c r="W47">
        <f>0.065+0.055</f>
        <v>0.12</v>
      </c>
      <c r="X47">
        <f>0.065+0.05</f>
        <v>0.115</v>
      </c>
      <c r="Z47">
        <f>SQRT((ABS($A$48-$A$47)^2+(ABS($B$48-$B$47)^2)))</f>
        <v>17.638999999027504</v>
      </c>
      <c r="AA47">
        <f>SQRT((ABS($C$48-$C$47)^2+(ABS($D$48-$D$47)^2)))</f>
        <v>21.002795382526394</v>
      </c>
      <c r="AB47">
        <f>SQRT((ABS($E$48-$E$47)^2+(ABS($F$48-$F$47)^2)))</f>
        <v>21.370841874096108</v>
      </c>
      <c r="AC47">
        <f>SQRT((ABS($G$48-$G$47)^2+(ABS($H$48-$H$47)^2)))</f>
        <v>20.422434153054823</v>
      </c>
      <c r="AJ47">
        <f>1/0.115</f>
        <v>8.695652173913043</v>
      </c>
      <c r="AK47">
        <f>1/0.115</f>
        <v>8.695652173913043</v>
      </c>
      <c r="AL47">
        <f>1/0.12</f>
        <v>8.3333333333333339</v>
      </c>
      <c r="AM47">
        <f>1/0.115</f>
        <v>8.695652173913043</v>
      </c>
      <c r="AO47">
        <f>$Z47/$U47</f>
        <v>153.3826086871957</v>
      </c>
      <c r="AP47">
        <f>$AA47/$V47</f>
        <v>182.63300332631647</v>
      </c>
      <c r="AQ47">
        <f>$AB47/$W47</f>
        <v>178.09034895080092</v>
      </c>
      <c r="AR47">
        <f>$AC47/$X47</f>
        <v>177.58638393960715</v>
      </c>
      <c r="AV47">
        <f>((0.06/0.115)*100)</f>
        <v>52.173913043478258</v>
      </c>
      <c r="AW47">
        <f>((0.065/0.115)*100)</f>
        <v>56.521739130434781</v>
      </c>
      <c r="AX47">
        <f>((0.065/0.12)*100)</f>
        <v>54.166666666666671</v>
      </c>
      <c r="AY47">
        <f>((0.065/0.115)*100)</f>
        <v>56.521739130434781</v>
      </c>
      <c r="BA47">
        <f>((0.055/0.115)*100)</f>
        <v>47.826086956521735</v>
      </c>
      <c r="BB47">
        <f>((0.05/0.115)*100)</f>
        <v>43.478260869565219</v>
      </c>
      <c r="BC47">
        <f>((0.055/0.12)*100)</f>
        <v>45.833333333333336</v>
      </c>
      <c r="BD47">
        <f>((0.05/0.115)*100)</f>
        <v>43.478260869565219</v>
      </c>
      <c r="BF47">
        <f>ABS($B$47-$D$47)</f>
        <v>1.6734159999999996</v>
      </c>
      <c r="BG47">
        <f>ABS($F$47-$H$47)</f>
        <v>3.7515970000000003</v>
      </c>
      <c r="BL47">
        <f>SQRT((ABS($A$47-$E$48)^2+(ABS($B$47-$F$48)^2)))</f>
        <v>2.6195811164369198</v>
      </c>
      <c r="BM47">
        <f>SQRT((ABS($C$47-$G$47)^2+(ABS($D$47-$H$47)^2)))</f>
        <v>1.4733445167499002</v>
      </c>
      <c r="BO47">
        <f>SQRT((ABS($A$47-$G$48)^2+(ABS($B$47-$H$48)^2)))</f>
        <v>5.1256670189728544</v>
      </c>
      <c r="BP47">
        <f>SQRT((ABS($C$47-$E$47)^2+(ABS($D$47-$F$47)^2)))</f>
        <v>4.8218167330851713</v>
      </c>
      <c r="BU47">
        <v>12</v>
      </c>
      <c r="BV47">
        <v>6</v>
      </c>
      <c r="BW47">
        <v>3</v>
      </c>
      <c r="BX47">
        <v>5</v>
      </c>
      <c r="BY47">
        <v>13</v>
      </c>
      <c r="BZ47">
        <v>7</v>
      </c>
      <c r="CA47">
        <v>5</v>
      </c>
      <c r="CB47">
        <v>3</v>
      </c>
      <c r="CC47">
        <v>13</v>
      </c>
      <c r="CD47">
        <v>3</v>
      </c>
      <c r="CE47">
        <v>5</v>
      </c>
      <c r="CF47">
        <v>11</v>
      </c>
      <c r="CG47">
        <v>13</v>
      </c>
      <c r="CH47">
        <v>5</v>
      </c>
      <c r="CI47">
        <v>3</v>
      </c>
      <c r="CJ47">
        <v>11</v>
      </c>
      <c r="CL47">
        <v>11</v>
      </c>
      <c r="CM47">
        <v>5</v>
      </c>
      <c r="CN47">
        <v>1</v>
      </c>
      <c r="CO47">
        <v>3</v>
      </c>
      <c r="CP47">
        <v>10</v>
      </c>
      <c r="CQ47">
        <v>4</v>
      </c>
      <c r="CR47">
        <v>3</v>
      </c>
      <c r="CS47">
        <v>0</v>
      </c>
      <c r="CT47">
        <v>11</v>
      </c>
      <c r="CU47">
        <v>1</v>
      </c>
      <c r="CV47">
        <v>3</v>
      </c>
      <c r="CW47">
        <v>8</v>
      </c>
      <c r="CX47">
        <v>10</v>
      </c>
      <c r="CY47">
        <v>3</v>
      </c>
      <c r="CZ47">
        <v>0</v>
      </c>
      <c r="DA47">
        <v>8</v>
      </c>
      <c r="DC47">
        <f>((6/12)*100)</f>
        <v>50</v>
      </c>
      <c r="DD47">
        <f>((3/12)*100)</f>
        <v>25</v>
      </c>
      <c r="DE47">
        <f>((5/12)*100)</f>
        <v>41.666666666666671</v>
      </c>
      <c r="DF47">
        <f>((7/13)*100)</f>
        <v>53.846153846153847</v>
      </c>
      <c r="DG47">
        <f>((5/13)*100)</f>
        <v>38.461538461538467</v>
      </c>
      <c r="DH47">
        <f>((3/13)*100)</f>
        <v>23.076923076923077</v>
      </c>
      <c r="DI47">
        <f>((3/13)*100)</f>
        <v>23.076923076923077</v>
      </c>
      <c r="DJ47">
        <f>((5/13)*100)</f>
        <v>38.461538461538467</v>
      </c>
      <c r="DK47">
        <f>((11/13)*100)</f>
        <v>84.615384615384613</v>
      </c>
      <c r="DL47">
        <f>((5/13)*100)</f>
        <v>38.461538461538467</v>
      </c>
      <c r="DM47">
        <f>((3/13)*100)</f>
        <v>23.076923076923077</v>
      </c>
      <c r="DN47">
        <f>((11/13)*100)</f>
        <v>84.615384615384613</v>
      </c>
      <c r="DP47">
        <f>((5/11)*100)</f>
        <v>45.454545454545453</v>
      </c>
      <c r="DQ47">
        <f>((1/11)*100)</f>
        <v>9.0909090909090917</v>
      </c>
      <c r="DR47">
        <f>((3/11)*100)</f>
        <v>27.27272727272727</v>
      </c>
      <c r="DS47">
        <f>((4/10)*100)</f>
        <v>40</v>
      </c>
      <c r="DT47">
        <f>((3/10)*100)</f>
        <v>30</v>
      </c>
      <c r="DU47">
        <f>((0/10)*100)</f>
        <v>0</v>
      </c>
      <c r="DV47">
        <f>((1/11)*100)</f>
        <v>9.0909090909090917</v>
      </c>
      <c r="DW47">
        <f>((3/11)*100)</f>
        <v>27.27272727272727</v>
      </c>
      <c r="DX47">
        <f>((8/11)*100)</f>
        <v>72.727272727272734</v>
      </c>
      <c r="DY47">
        <f>((3/10)*100)</f>
        <v>30</v>
      </c>
      <c r="DZ47">
        <f>((0/10)*100)</f>
        <v>0</v>
      </c>
      <c r="EA47">
        <f>((8/10)*100)</f>
        <v>80</v>
      </c>
    </row>
    <row r="48" spans="1:131" x14ac:dyDescent="0.25">
      <c r="A48">
        <v>225.57364699999999</v>
      </c>
      <c r="B48">
        <v>8.4504269999999995</v>
      </c>
      <c r="C48">
        <v>213.99160499999999</v>
      </c>
      <c r="D48">
        <v>6.4356960000000001</v>
      </c>
      <c r="E48">
        <v>210.47688099999999</v>
      </c>
      <c r="F48">
        <v>9.508877</v>
      </c>
      <c r="G48">
        <v>212.25879500000002</v>
      </c>
      <c r="H48">
        <v>6.0988040000000003</v>
      </c>
      <c r="K48">
        <f>(12/200)</f>
        <v>0.06</v>
      </c>
      <c r="L48">
        <f>(13/200)</f>
        <v>6.5000000000000002E-2</v>
      </c>
      <c r="M48">
        <f>(12/200)</f>
        <v>0.06</v>
      </c>
      <c r="N48">
        <f>(14/200)</f>
        <v>7.0000000000000007E-2</v>
      </c>
      <c r="P48">
        <f>(11/200)</f>
        <v>5.5E-2</v>
      </c>
      <c r="Q48">
        <f>(11/200)</f>
        <v>5.5E-2</v>
      </c>
      <c r="R48">
        <f>(12/200)</f>
        <v>0.06</v>
      </c>
      <c r="S48">
        <f>(12/200)</f>
        <v>0.06</v>
      </c>
      <c r="U48">
        <f>0.06+0.055</f>
        <v>0.11499999999999999</v>
      </c>
      <c r="V48">
        <f>0.065+0.055</f>
        <v>0.12</v>
      </c>
      <c r="W48">
        <f>0.06+0.06</f>
        <v>0.12</v>
      </c>
      <c r="X48">
        <f>0.07+0.06</f>
        <v>0.13</v>
      </c>
      <c r="Z48">
        <f>SQRT((ABS($A$49-$A$48)^2+(ABS($B$49-$B$48)^2)))</f>
        <v>19.109075587621348</v>
      </c>
      <c r="AA48">
        <f>SQRT((ABS($C$49-$C$48)^2+(ABS($D$49-$D$48)^2)))</f>
        <v>16.758094229754004</v>
      </c>
      <c r="AB48">
        <f>SQRT((ABS($E$49-$E$48)^2+(ABS($F$49-$F$48)^2)))</f>
        <v>17.944738490887403</v>
      </c>
      <c r="AC48">
        <f>SQRT((ABS($G$49-$G$48)^2+(ABS($H$49-$H$48)^2)))</f>
        <v>18.944368707355775</v>
      </c>
      <c r="AJ48">
        <f>1/0.115</f>
        <v>8.695652173913043</v>
      </c>
      <c r="AK48">
        <f>1/0.12</f>
        <v>8.3333333333333339</v>
      </c>
      <c r="AL48">
        <f>1/0.12</f>
        <v>8.3333333333333339</v>
      </c>
      <c r="AM48">
        <f>1/0.13</f>
        <v>7.6923076923076916</v>
      </c>
      <c r="AO48">
        <f>$Z48/$U48</f>
        <v>166.16587467496825</v>
      </c>
      <c r="AP48">
        <f>$AA48/$V48</f>
        <v>139.65078524795004</v>
      </c>
      <c r="AQ48">
        <f>$AB48/$W48</f>
        <v>149.53948742406169</v>
      </c>
      <c r="AR48">
        <f>$AC48/$X48</f>
        <v>145.72591313350594</v>
      </c>
      <c r="AV48">
        <f>((0.06/0.115)*100)</f>
        <v>52.173913043478258</v>
      </c>
      <c r="AW48">
        <f>((0.065/0.12)*100)</f>
        <v>54.166666666666671</v>
      </c>
      <c r="AX48">
        <f>((0.06/0.12)*100)</f>
        <v>50</v>
      </c>
      <c r="AY48">
        <f>((0.07/0.13)*100)</f>
        <v>53.846153846153854</v>
      </c>
      <c r="BA48">
        <f>((0.055/0.115)*100)</f>
        <v>47.826086956521735</v>
      </c>
      <c r="BB48">
        <f>((0.055/0.12)*100)</f>
        <v>45.833333333333336</v>
      </c>
      <c r="BC48">
        <f>((0.06/0.12)*100)</f>
        <v>50</v>
      </c>
      <c r="BD48">
        <f>((0.06/0.13)*100)</f>
        <v>46.153846153846153</v>
      </c>
      <c r="BF48">
        <f>ABS($B$48-$D$48)</f>
        <v>2.0147309999999994</v>
      </c>
      <c r="BG48">
        <f>ABS($F$48-$H$48)</f>
        <v>3.4100729999999997</v>
      </c>
      <c r="BL48">
        <f>SQRT((ABS($A$48-$E$49)^2+(ABS($B$48-$F$49)^2)))</f>
        <v>2.8448083351522944</v>
      </c>
      <c r="BM48">
        <f>SQRT((ABS($C$48-$G$48)^2+(ABS($D$48-$H$48)^2)))</f>
        <v>1.7652554250770351</v>
      </c>
      <c r="BO48">
        <f>SQRT((ABS($A$48-$G$49)^2+(ABS($B$48-$H$49)^2)))</f>
        <v>6.5768066907000478</v>
      </c>
      <c r="BP48">
        <f>SQRT((ABS($C$48-$E$48)^2+(ABS($D$48-$F$48)^2)))</f>
        <v>4.6688035142782578</v>
      </c>
      <c r="BU48">
        <v>12</v>
      </c>
      <c r="BV48">
        <v>5</v>
      </c>
      <c r="BW48">
        <v>4</v>
      </c>
      <c r="BX48">
        <v>8</v>
      </c>
      <c r="BY48">
        <v>13</v>
      </c>
      <c r="BZ48">
        <v>6</v>
      </c>
      <c r="CA48">
        <v>4</v>
      </c>
      <c r="CB48">
        <v>2</v>
      </c>
      <c r="CC48">
        <v>12</v>
      </c>
      <c r="CD48">
        <v>4</v>
      </c>
      <c r="CE48">
        <v>4</v>
      </c>
      <c r="CF48">
        <v>10</v>
      </c>
      <c r="CG48">
        <v>14</v>
      </c>
      <c r="CH48">
        <v>8</v>
      </c>
      <c r="CI48">
        <v>3</v>
      </c>
      <c r="CJ48">
        <v>10</v>
      </c>
      <c r="CL48">
        <v>11</v>
      </c>
      <c r="CM48">
        <v>4</v>
      </c>
      <c r="CN48">
        <v>3</v>
      </c>
      <c r="CO48">
        <v>5</v>
      </c>
      <c r="CP48">
        <v>11</v>
      </c>
      <c r="CQ48">
        <v>5</v>
      </c>
      <c r="CR48">
        <v>3</v>
      </c>
      <c r="CS48">
        <v>1</v>
      </c>
      <c r="CT48">
        <v>12</v>
      </c>
      <c r="CU48">
        <v>3</v>
      </c>
      <c r="CV48">
        <v>3</v>
      </c>
      <c r="CW48">
        <v>10</v>
      </c>
      <c r="CX48">
        <v>12</v>
      </c>
      <c r="CY48">
        <v>5</v>
      </c>
      <c r="CZ48">
        <v>1</v>
      </c>
      <c r="DA48">
        <v>10</v>
      </c>
      <c r="DC48">
        <f>((5/12)*100)</f>
        <v>41.666666666666671</v>
      </c>
      <c r="DD48">
        <f>((4/12)*100)</f>
        <v>33.333333333333329</v>
      </c>
      <c r="DE48">
        <f>((8/12)*100)</f>
        <v>66.666666666666657</v>
      </c>
      <c r="DF48">
        <f>((6/13)*100)</f>
        <v>46.153846153846153</v>
      </c>
      <c r="DG48">
        <f>((4/13)*100)</f>
        <v>30.76923076923077</v>
      </c>
      <c r="DH48">
        <f>((2/13)*100)</f>
        <v>15.384615384615385</v>
      </c>
      <c r="DI48">
        <f>((4/12)*100)</f>
        <v>33.333333333333329</v>
      </c>
      <c r="DJ48">
        <f>((4/12)*100)</f>
        <v>33.333333333333329</v>
      </c>
      <c r="DK48">
        <f>((10/12)*100)</f>
        <v>83.333333333333343</v>
      </c>
      <c r="DL48">
        <f>((8/14)*100)</f>
        <v>57.142857142857139</v>
      </c>
      <c r="DM48">
        <f>((3/14)*100)</f>
        <v>21.428571428571427</v>
      </c>
      <c r="DN48">
        <f>((10/14)*100)</f>
        <v>71.428571428571431</v>
      </c>
      <c r="DP48">
        <f>((4/11)*100)</f>
        <v>36.363636363636367</v>
      </c>
      <c r="DQ48">
        <f>((3/11)*100)</f>
        <v>27.27272727272727</v>
      </c>
      <c r="DR48">
        <f>((5/11)*100)</f>
        <v>45.454545454545453</v>
      </c>
      <c r="DS48">
        <f>((5/11)*100)</f>
        <v>45.454545454545453</v>
      </c>
      <c r="DT48">
        <f>((3/11)*100)</f>
        <v>27.27272727272727</v>
      </c>
      <c r="DU48">
        <f>((1/11)*100)</f>
        <v>9.0909090909090917</v>
      </c>
      <c r="DV48">
        <f>((3/12)*100)</f>
        <v>25</v>
      </c>
      <c r="DW48">
        <f>((3/12)*100)</f>
        <v>25</v>
      </c>
      <c r="DX48">
        <f>((10/12)*100)</f>
        <v>83.333333333333343</v>
      </c>
      <c r="DY48">
        <f>((5/12)*100)</f>
        <v>41.666666666666671</v>
      </c>
      <c r="DZ48">
        <f>((1/12)*100)</f>
        <v>8.3333333333333321</v>
      </c>
      <c r="EA48">
        <f>((10/12)*100)</f>
        <v>83.333333333333343</v>
      </c>
    </row>
    <row r="49" spans="1:131" x14ac:dyDescent="0.25">
      <c r="A49">
        <v>244.674746</v>
      </c>
      <c r="B49">
        <v>7.898352</v>
      </c>
      <c r="C49">
        <v>230.74778000000001</v>
      </c>
      <c r="D49">
        <v>6.1820789999999999</v>
      </c>
      <c r="E49">
        <v>228.40470099999999</v>
      </c>
      <c r="F49">
        <v>8.7298329999999993</v>
      </c>
      <c r="G49">
        <v>231.17112599999999</v>
      </c>
      <c r="H49">
        <v>4.9975129999999996</v>
      </c>
      <c r="L49">
        <f>(14/200)</f>
        <v>7.0000000000000007E-2</v>
      </c>
      <c r="M49">
        <f>(14/200)</f>
        <v>7.0000000000000007E-2</v>
      </c>
      <c r="P49">
        <f>(15/200)</f>
        <v>7.4999999999999997E-2</v>
      </c>
      <c r="Q49">
        <f>(11/200)</f>
        <v>5.5E-2</v>
      </c>
      <c r="R49">
        <f>(11/200)</f>
        <v>5.5E-2</v>
      </c>
      <c r="S49">
        <f>(14/200)</f>
        <v>7.0000000000000007E-2</v>
      </c>
      <c r="V49">
        <f>0.07+0.055</f>
        <v>0.125</v>
      </c>
      <c r="W49">
        <f>0.07+0.055</f>
        <v>0.125</v>
      </c>
      <c r="AA49">
        <f>SQRT((ABS($C$50-$C$49)^2+(ABS($D$50-$D$49)^2)))</f>
        <v>20.000244666535277</v>
      </c>
      <c r="AB49">
        <f>SQRT((ABS($E$50-$E$49)^2+(ABS($F$50-$F$49)^2)))</f>
        <v>18.245193367690089</v>
      </c>
      <c r="AK49">
        <f>1/0.125</f>
        <v>8</v>
      </c>
      <c r="AL49">
        <f>1/0.125</f>
        <v>8</v>
      </c>
      <c r="AP49">
        <f>$AA49/$V49</f>
        <v>160.00195733228222</v>
      </c>
      <c r="AQ49">
        <f>$AB49/$W49</f>
        <v>145.96154694152071</v>
      </c>
      <c r="AW49">
        <f>((0.07/0.125)*100)</f>
        <v>56.000000000000007</v>
      </c>
      <c r="AX49">
        <f>((0.07/0.125)*100)</f>
        <v>56.000000000000007</v>
      </c>
      <c r="BB49">
        <f>((0.055/0.125)*100)</f>
        <v>44</v>
      </c>
      <c r="BC49">
        <f>((0.055/0.125)*100)</f>
        <v>44</v>
      </c>
      <c r="BF49">
        <f>ABS($B$49-$D$49)</f>
        <v>1.7162730000000002</v>
      </c>
      <c r="BG49">
        <f>ABS($F$49-$H$49)</f>
        <v>3.7323199999999996</v>
      </c>
      <c r="BI49">
        <v>2.5888275000000003</v>
      </c>
      <c r="BJ49">
        <v>3.3676800000000005</v>
      </c>
      <c r="BM49">
        <f>SQRT((ABS($C$49-$G$49)^2+(ABS($D$49-$H$49)^2)))</f>
        <v>1.2579421465520519</v>
      </c>
      <c r="BP49">
        <f>SQRT((ABS($C$49-$E$49)^2+(ABS($D$49-$F$49)^2)))</f>
        <v>3.4613681752678489</v>
      </c>
      <c r="BY49">
        <v>14</v>
      </c>
      <c r="BZ49">
        <v>5</v>
      </c>
      <c r="CA49">
        <v>6</v>
      </c>
      <c r="CB49">
        <v>1</v>
      </c>
      <c r="CC49">
        <v>14</v>
      </c>
      <c r="CD49">
        <v>2</v>
      </c>
      <c r="CE49">
        <v>6</v>
      </c>
      <c r="CF49">
        <v>7</v>
      </c>
      <c r="CL49">
        <v>15</v>
      </c>
      <c r="CM49">
        <v>6</v>
      </c>
      <c r="CN49">
        <v>3</v>
      </c>
      <c r="CO49">
        <v>10</v>
      </c>
      <c r="CP49">
        <v>11</v>
      </c>
      <c r="CQ49">
        <v>4</v>
      </c>
      <c r="CR49">
        <v>3</v>
      </c>
      <c r="CS49">
        <v>0</v>
      </c>
      <c r="CT49">
        <v>11</v>
      </c>
      <c r="CU49">
        <v>3</v>
      </c>
      <c r="CV49">
        <v>3</v>
      </c>
      <c r="CW49">
        <v>7</v>
      </c>
      <c r="CX49">
        <v>14</v>
      </c>
      <c r="CY49">
        <v>10</v>
      </c>
      <c r="CZ49">
        <v>1</v>
      </c>
      <c r="DA49">
        <v>7</v>
      </c>
      <c r="DF49">
        <f>((5/14)*100)</f>
        <v>35.714285714285715</v>
      </c>
      <c r="DG49">
        <f>((6/14)*100)</f>
        <v>42.857142857142854</v>
      </c>
      <c r="DH49">
        <f>((1/14)*100)</f>
        <v>7.1428571428571423</v>
      </c>
      <c r="DI49">
        <f>((2/14)*100)</f>
        <v>14.285714285714285</v>
      </c>
      <c r="DJ49">
        <f>((6/14)*100)</f>
        <v>42.857142857142854</v>
      </c>
      <c r="DK49">
        <f>((7/14)*100)</f>
        <v>50</v>
      </c>
      <c r="DP49">
        <f>((6/15)*100)</f>
        <v>40</v>
      </c>
      <c r="DQ49">
        <f>((3/15)*100)</f>
        <v>20</v>
      </c>
      <c r="DR49">
        <f>((10/15)*100)</f>
        <v>66.666666666666657</v>
      </c>
      <c r="DS49">
        <f>((4/11)*100)</f>
        <v>36.363636363636367</v>
      </c>
      <c r="DT49">
        <f>((3/11)*100)</f>
        <v>27.27272727272727</v>
      </c>
      <c r="DU49">
        <f>((0/11)*100)</f>
        <v>0</v>
      </c>
      <c r="DV49">
        <f>((3/11)*100)</f>
        <v>27.27272727272727</v>
      </c>
      <c r="DW49">
        <f>((3/11)*100)</f>
        <v>27.27272727272727</v>
      </c>
      <c r="DX49">
        <f>((7/11)*100)</f>
        <v>63.636363636363633</v>
      </c>
      <c r="DY49">
        <f>((10/14)*100)</f>
        <v>71.428571428571431</v>
      </c>
      <c r="DZ49">
        <f>((1/14)*100)</f>
        <v>7.1428571428571423</v>
      </c>
      <c r="EA49">
        <f>((7/14)*100)</f>
        <v>50</v>
      </c>
    </row>
    <row r="50" spans="1:131" x14ac:dyDescent="0.25">
      <c r="C50">
        <v>250.740408</v>
      </c>
      <c r="D50">
        <v>5.6301620000000003</v>
      </c>
      <c r="E50">
        <v>246.64353</v>
      </c>
      <c r="F50">
        <v>8.2479639999999996</v>
      </c>
      <c r="Q50">
        <f>(15/200)</f>
        <v>7.4999999999999997E-2</v>
      </c>
      <c r="BP50">
        <f>SQRT((ABS($C$50-$E$50)^2+(ABS($D$50-$F$50)^2)))</f>
        <v>4.8618203029408678</v>
      </c>
      <c r="CP50">
        <v>15</v>
      </c>
      <c r="CQ50">
        <v>6</v>
      </c>
      <c r="CR50">
        <v>7</v>
      </c>
      <c r="CS50">
        <v>1</v>
      </c>
      <c r="DS50">
        <f>((6/15)*100)</f>
        <v>40</v>
      </c>
      <c r="DT50">
        <f>((7/15)*100)</f>
        <v>46.666666666666664</v>
      </c>
      <c r="DU50">
        <f>((1/15)*100)</f>
        <v>6.666666666666667</v>
      </c>
    </row>
    <row r="51" spans="1:131" x14ac:dyDescent="0.25">
      <c r="A51" t="s">
        <v>22</v>
      </c>
      <c r="B51" t="s">
        <v>22</v>
      </c>
      <c r="C51" t="s">
        <v>22</v>
      </c>
      <c r="D51" t="s">
        <v>22</v>
      </c>
      <c r="E51" t="s">
        <v>22</v>
      </c>
      <c r="F51" t="s">
        <v>22</v>
      </c>
      <c r="G51" t="s">
        <v>22</v>
      </c>
      <c r="H51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2D555-F6DF-45D3-BA28-E7DB270A0770}">
  <dimension ref="A1:CB1079"/>
  <sheetViews>
    <sheetView workbookViewId="0">
      <selection activeCell="D4" sqref="D4"/>
    </sheetView>
  </sheetViews>
  <sheetFormatPr defaultRowHeight="15" x14ac:dyDescent="0.25"/>
  <cols>
    <col min="1" max="1" width="5" bestFit="1" customWidth="1"/>
    <col min="2" max="2" width="11" bestFit="1" customWidth="1"/>
    <col min="3" max="3" width="2" bestFit="1" customWidth="1"/>
    <col min="4" max="4" width="11" bestFit="1" customWidth="1"/>
    <col min="5" max="5" width="2" bestFit="1" customWidth="1"/>
    <col min="6" max="6" width="11" bestFit="1" customWidth="1"/>
    <col min="7" max="7" width="2" bestFit="1" customWidth="1"/>
    <col min="8" max="8" width="11" bestFit="1" customWidth="1"/>
    <col min="9" max="9" width="2" bestFit="1" customWidth="1"/>
    <col min="10" max="10" width="11.28515625" bestFit="1" customWidth="1"/>
    <col min="11" max="11" width="11.140625" bestFit="1" customWidth="1"/>
    <col min="12" max="12" width="5.28515625" bestFit="1" customWidth="1"/>
    <col min="14" max="14" width="5.140625" bestFit="1" customWidth="1"/>
    <col min="16" max="16" width="11.42578125" bestFit="1" customWidth="1"/>
    <col min="17" max="17" width="10.5703125" bestFit="1" customWidth="1"/>
    <col min="20" max="20" width="18.140625" bestFit="1" customWidth="1"/>
    <col min="21" max="21" width="8.140625" bestFit="1" customWidth="1"/>
    <col min="22" max="22" width="12" bestFit="1" customWidth="1"/>
    <col min="24" max="24" width="14" bestFit="1" customWidth="1"/>
    <col min="25" max="25" width="5" bestFit="1" customWidth="1"/>
    <col min="26" max="26" width="12" bestFit="1" customWidth="1"/>
    <col min="28" max="28" width="14" bestFit="1" customWidth="1"/>
    <col min="29" max="29" width="5" bestFit="1" customWidth="1"/>
    <col min="30" max="30" width="12" bestFit="1" customWidth="1"/>
    <col min="32" max="32" width="13.42578125" bestFit="1" customWidth="1"/>
    <col min="33" max="33" width="11.85546875" bestFit="1" customWidth="1"/>
    <col min="35" max="35" width="12.42578125" bestFit="1" customWidth="1"/>
    <col min="36" max="36" width="8" bestFit="1" customWidth="1"/>
    <col min="37" max="37" width="12" bestFit="1" customWidth="1"/>
    <col min="38" max="38" width="6" bestFit="1" customWidth="1"/>
    <col min="40" max="44" width="5" bestFit="1" customWidth="1"/>
    <col min="45" max="45" width="8.85546875" bestFit="1" customWidth="1"/>
    <col min="46" max="57" width="12" bestFit="1" customWidth="1"/>
    <col min="59" max="59" width="5.5703125" bestFit="1" customWidth="1"/>
    <col min="60" max="60" width="9.85546875" bestFit="1" customWidth="1"/>
    <col min="61" max="61" width="16.7109375" bestFit="1" customWidth="1"/>
    <col min="62" max="62" width="7.28515625" bestFit="1" customWidth="1"/>
    <col min="63" max="63" width="12.42578125" bestFit="1" customWidth="1"/>
    <col min="64" max="64" width="4.5703125" bestFit="1" customWidth="1"/>
    <col min="65" max="65" width="16.7109375" bestFit="1" customWidth="1"/>
    <col min="66" max="66" width="17.5703125" bestFit="1" customWidth="1"/>
    <col min="68" max="68" width="12.5703125" bestFit="1" customWidth="1"/>
    <col min="69" max="80" width="12" bestFit="1" customWidth="1"/>
  </cols>
  <sheetData>
    <row r="1" spans="1:80" x14ac:dyDescent="0.25">
      <c r="A1">
        <v>200</v>
      </c>
      <c r="B1" t="s">
        <v>0</v>
      </c>
      <c r="D1" t="s">
        <v>2</v>
      </c>
      <c r="F1" t="s">
        <v>4</v>
      </c>
      <c r="H1" t="s">
        <v>6</v>
      </c>
      <c r="J1" t="s">
        <v>8</v>
      </c>
      <c r="K1" t="s">
        <v>9</v>
      </c>
      <c r="L1" t="s">
        <v>10</v>
      </c>
      <c r="N1" t="s">
        <v>12</v>
      </c>
      <c r="P1" t="s">
        <v>204</v>
      </c>
      <c r="Q1" t="s">
        <v>205</v>
      </c>
      <c r="R1" t="s">
        <v>233</v>
      </c>
      <c r="T1" t="s">
        <v>240</v>
      </c>
      <c r="U1" t="s">
        <v>241</v>
      </c>
      <c r="V1" t="s">
        <v>242</v>
      </c>
      <c r="X1" t="s">
        <v>243</v>
      </c>
      <c r="Y1" t="s">
        <v>244</v>
      </c>
      <c r="Z1" t="s">
        <v>244</v>
      </c>
      <c r="AB1" t="s">
        <v>243</v>
      </c>
      <c r="AC1" t="s">
        <v>245</v>
      </c>
      <c r="AD1" t="s">
        <v>245</v>
      </c>
      <c r="AF1" t="s">
        <v>246</v>
      </c>
      <c r="AI1" t="s">
        <v>212</v>
      </c>
      <c r="AJ1" t="s">
        <v>213</v>
      </c>
      <c r="AK1" t="s">
        <v>214</v>
      </c>
      <c r="AL1" t="e">
        <v>#N/A</v>
      </c>
      <c r="AN1" t="s">
        <v>215</v>
      </c>
      <c r="AO1" t="s">
        <v>216</v>
      </c>
      <c r="AP1" t="s">
        <v>217</v>
      </c>
      <c r="AQ1" t="s">
        <v>218</v>
      </c>
      <c r="AR1" t="s">
        <v>219</v>
      </c>
      <c r="AS1" t="s">
        <v>220</v>
      </c>
      <c r="AT1" t="s">
        <v>221</v>
      </c>
      <c r="AU1" t="s">
        <v>222</v>
      </c>
      <c r="AV1" t="s">
        <v>223</v>
      </c>
      <c r="AW1" t="s">
        <v>224</v>
      </c>
      <c r="AX1" t="s">
        <v>225</v>
      </c>
      <c r="AY1" t="s">
        <v>226</v>
      </c>
      <c r="AZ1" t="s">
        <v>227</v>
      </c>
      <c r="BA1" t="s">
        <v>228</v>
      </c>
      <c r="BB1" t="s">
        <v>229</v>
      </c>
      <c r="BC1" t="s">
        <v>230</v>
      </c>
      <c r="BD1" t="s">
        <v>231</v>
      </c>
      <c r="BE1" t="s">
        <v>232</v>
      </c>
      <c r="BG1" t="s">
        <v>234</v>
      </c>
      <c r="BH1" t="s">
        <v>235</v>
      </c>
      <c r="BI1" t="s">
        <v>236</v>
      </c>
      <c r="BJ1" t="s">
        <v>237</v>
      </c>
      <c r="BK1" t="s">
        <v>238</v>
      </c>
      <c r="BM1" t="s">
        <v>236</v>
      </c>
      <c r="BN1" t="s">
        <v>239</v>
      </c>
      <c r="BP1" t="s">
        <v>300</v>
      </c>
      <c r="BQ1" t="s">
        <v>301</v>
      </c>
      <c r="BR1" t="s">
        <v>302</v>
      </c>
      <c r="BS1" t="s">
        <v>303</v>
      </c>
      <c r="BT1" t="s">
        <v>304</v>
      </c>
      <c r="BU1" t="s">
        <v>305</v>
      </c>
      <c r="BV1" t="s">
        <v>306</v>
      </c>
      <c r="BW1" t="s">
        <v>307</v>
      </c>
      <c r="BX1" t="s">
        <v>308</v>
      </c>
      <c r="BY1" t="s">
        <v>309</v>
      </c>
      <c r="BZ1" t="s">
        <v>310</v>
      </c>
      <c r="CA1" t="s">
        <v>311</v>
      </c>
      <c r="CB1" t="s">
        <v>312</v>
      </c>
    </row>
    <row r="2" spans="1:80" x14ac:dyDescent="0.25">
      <c r="A2">
        <v>1</v>
      </c>
      <c r="Q2" t="str">
        <f>CONCATENATE(C2,E2,G2,I2)</f>
        <v/>
      </c>
      <c r="R2" t="s">
        <v>22</v>
      </c>
      <c r="T2" t="s">
        <v>284</v>
      </c>
      <c r="U2">
        <v>165</v>
      </c>
      <c r="X2" t="s">
        <v>274</v>
      </c>
      <c r="Y2" t="s">
        <v>259</v>
      </c>
      <c r="Z2">
        <f>(Z$6/Z$4)*100</f>
        <v>95.757575757575751</v>
      </c>
      <c r="AD2">
        <f>(AD$6/AD$4)*100</f>
        <v>94.915254237288138</v>
      </c>
      <c r="AF2">
        <f>(AF$8/AF$6)*100</f>
        <v>101.13636363636364</v>
      </c>
      <c r="AI2" t="s">
        <v>206</v>
      </c>
      <c r="AJ2">
        <f>COUNTIF($P:$P,0)</f>
        <v>15</v>
      </c>
      <c r="AK2">
        <f>(AJ2/AJ7)*100</f>
        <v>1.4084507042253522</v>
      </c>
      <c r="AL2">
        <f>(15/200)</f>
        <v>7.4999999999999997E-2</v>
      </c>
      <c r="AN2">
        <v>4</v>
      </c>
      <c r="AO2">
        <v>19</v>
      </c>
      <c r="AP2">
        <v>21</v>
      </c>
      <c r="AQ2">
        <v>5</v>
      </c>
      <c r="AR2">
        <v>3</v>
      </c>
      <c r="AT2">
        <f>(($AO$2-$AN$2)/($AN$3-$AN$2))</f>
        <v>0.4838709677419355</v>
      </c>
      <c r="AU2">
        <f>(($AP$2-$AN$2)/($AN$3-$AN$2))</f>
        <v>0.54838709677419351</v>
      </c>
      <c r="AV2">
        <f>(($AQ$2-$AN$2)/($AN$3-$AN$2))</f>
        <v>3.2258064516129031E-2</v>
      </c>
      <c r="AW2">
        <f>(($AN$3-$AO$2)/($AO$3-$AO$2))</f>
        <v>0.55172413793103448</v>
      </c>
      <c r="AX2">
        <f>(($AP$2-$AO$2)/($AO$3-$AO$2))</f>
        <v>6.8965517241379309E-2</v>
      </c>
      <c r="AY2">
        <f>(($AQ$3-$AO$2)/($AO$3-$AO$2))</f>
        <v>0.55172413793103448</v>
      </c>
      <c r="AZ2">
        <f>(($AN$3-$AP$2)/($AP$3-$AP$2))</f>
        <v>0.5</v>
      </c>
      <c r="BA2">
        <f>(($AO$3-$AP$2)/($AP$3-$AP$2))</f>
        <v>0.9642857142857143</v>
      </c>
      <c r="BB2">
        <f>(($AQ$3-$AP$2)/($AP$3-$AP$2))</f>
        <v>0.5</v>
      </c>
      <c r="BC2">
        <f>(($AN$3-$AQ$3)/($AQ$4-$AQ$3))</f>
        <v>0</v>
      </c>
      <c r="BD2">
        <f>(($AO$2-$AQ$2)/($AQ$3-$AQ$2))</f>
        <v>0.46666666666666667</v>
      </c>
      <c r="BE2">
        <f>(($AP$2-$AQ$2)/($AQ$3-$AQ$2))</f>
        <v>0.53333333333333333</v>
      </c>
      <c r="BG2" t="s">
        <v>22</v>
      </c>
      <c r="BH2">
        <v>3</v>
      </c>
      <c r="BI2">
        <f>($BH$6-$BH$3)/200</f>
        <v>8.5000000000000006E-2</v>
      </c>
      <c r="BJ2">
        <f>($BH$49-$BH$2)/200</f>
        <v>1.365</v>
      </c>
      <c r="BK2">
        <f>SUM($BJ:$BJ)</f>
        <v>5.3449999999999998</v>
      </c>
      <c r="BL2" t="s">
        <v>30</v>
      </c>
      <c r="BM2">
        <f>AVERAGE($BI:$BI)</f>
        <v>9.1878787878787907E-2</v>
      </c>
      <c r="BN2">
        <f>BK4/BK2</f>
        <v>30.869971936389149</v>
      </c>
      <c r="BQ2">
        <f>(($AO$2-$AN$2)/($AN$3-$AN$2))</f>
        <v>0.4838709677419355</v>
      </c>
      <c r="BR2">
        <f>1-(($AP$2-$AN$2)/($AN$3-$AN$2))</f>
        <v>0.45161290322580649</v>
      </c>
      <c r="BS2">
        <f>(($AQ$2-$AN$2)/($AN$3-$AN$2))</f>
        <v>3.2258064516129031E-2</v>
      </c>
      <c r="BT2">
        <f>1-(($AN$3-$AO$2)/($AO$3-$AO$2))</f>
        <v>0.44827586206896552</v>
      </c>
      <c r="BU2">
        <f>(($AP$2-$AO$2)/($AO$3-$AO$2))</f>
        <v>6.8965517241379309E-2</v>
      </c>
      <c r="BV2">
        <f>1-(($AQ$3-$AO$2)/($AO$3-$AO$2))</f>
        <v>0.44827586206896552</v>
      </c>
      <c r="BW2">
        <f>(($AN$3-$AP$2)/($AP$3-$AP$2))</f>
        <v>0.5</v>
      </c>
      <c r="BX2">
        <f>1-(($AO$3-$AP$2)/($AP$3-$AP$2))</f>
        <v>3.5714285714285698E-2</v>
      </c>
      <c r="BY2">
        <f>(($AQ$3-$AP$2)/($AP$3-$AP$2))</f>
        <v>0.5</v>
      </c>
      <c r="BZ2">
        <f>(($AN$3-$AQ$3)/($AQ$4-$AQ$3))</f>
        <v>0</v>
      </c>
      <c r="CA2">
        <f>(($AO$2-$AQ$2)/($AQ$3-$AQ$2))</f>
        <v>0.46666666666666667</v>
      </c>
      <c r="CB2">
        <f>1-(($AP$2-$AQ$2)/($AQ$3-$AQ$2))</f>
        <v>0.46666666666666667</v>
      </c>
    </row>
    <row r="3" spans="1:80" x14ac:dyDescent="0.25">
      <c r="A3">
        <v>2</v>
      </c>
      <c r="Q3" t="str">
        <f>CONCATENATE(C3,E3,G3,I3)</f>
        <v/>
      </c>
      <c r="R3">
        <v>1</v>
      </c>
      <c r="T3" t="s">
        <v>278</v>
      </c>
      <c r="U3">
        <v>55</v>
      </c>
      <c r="V3">
        <f xml:space="preserve"> (U3/U$2)*100</f>
        <v>33.333333333333329</v>
      </c>
      <c r="X3" t="s">
        <v>274</v>
      </c>
      <c r="Y3" t="s">
        <v>260</v>
      </c>
      <c r="Z3" t="s">
        <v>247</v>
      </c>
      <c r="AB3" t="s">
        <v>274</v>
      </c>
      <c r="AC3" t="str">
        <f>CONCATENATE($R3,$R4,$R5,$R6)</f>
        <v>1423</v>
      </c>
      <c r="AD3" t="s">
        <v>247</v>
      </c>
      <c r="AF3" t="s">
        <v>249</v>
      </c>
      <c r="AI3" t="s">
        <v>207</v>
      </c>
      <c r="AJ3">
        <f>COUNTIF($P:$P,1)</f>
        <v>238</v>
      </c>
      <c r="AK3">
        <f>(AJ3/AJ7)*100</f>
        <v>22.347417840375584</v>
      </c>
      <c r="AL3">
        <f>(238/200)</f>
        <v>1.19</v>
      </c>
      <c r="AN3">
        <v>35</v>
      </c>
      <c r="AO3">
        <v>48</v>
      </c>
      <c r="AP3">
        <v>49</v>
      </c>
      <c r="AQ3">
        <v>35</v>
      </c>
      <c r="AR3">
        <v>276</v>
      </c>
      <c r="AT3">
        <f>(($AO$3-$AN$3)/($AN$4-$AN$3))</f>
        <v>0.5</v>
      </c>
      <c r="AU3">
        <f>(($AP$3-$AN$3)/($AN$4-$AN$3))</f>
        <v>0.53846153846153844</v>
      </c>
      <c r="AV3">
        <f>(($AQ$3-$AN$3)/($AN$4-$AN$3))</f>
        <v>0</v>
      </c>
      <c r="AW3">
        <f>(($AN$4-$AO$3)/($AO$4-$AO$3))</f>
        <v>0.52</v>
      </c>
      <c r="AX3">
        <f>(($AP$3-$AO$3)/($AO$4-$AO$3))</f>
        <v>0.04</v>
      </c>
      <c r="AY3">
        <f>(($AQ$4-$AO$3)/($AO$4-$AO$3))</f>
        <v>0.56000000000000005</v>
      </c>
      <c r="AZ3">
        <f>(($AN$4-$AP$3)/($AP$4-$AP$3))</f>
        <v>0.5</v>
      </c>
      <c r="BA3">
        <f>(($AO$4-$AP$4)/($AP$5-$AP$4))</f>
        <v>0</v>
      </c>
      <c r="BB3">
        <f>(($AQ$4-$AP$3)/($AP$4-$AP$3))</f>
        <v>0.54166666666666663</v>
      </c>
      <c r="BC3">
        <f>(($AN$4-$AQ$3)/($AQ$4-$AQ$3))</f>
        <v>0.96296296296296291</v>
      </c>
      <c r="BD3">
        <f>(($AO$3-$AQ$3)/($AQ$4-$AQ$3))</f>
        <v>0.48148148148148145</v>
      </c>
      <c r="BE3">
        <f>(($AP$3-$AQ$3)/($AQ$4-$AQ$3))</f>
        <v>0.51851851851851849</v>
      </c>
      <c r="BG3">
        <v>1</v>
      </c>
      <c r="BH3">
        <v>4</v>
      </c>
      <c r="BI3">
        <f>($BH$7-$BH$4)/200</f>
        <v>0.15</v>
      </c>
      <c r="BJ3">
        <f>($BH$97-$BH$50)/200</f>
        <v>1.4850000000000001</v>
      </c>
      <c r="BK3" t="s">
        <v>247</v>
      </c>
      <c r="BL3" t="s">
        <v>31</v>
      </c>
      <c r="BM3">
        <f>STDEV($BI:$BI)</f>
        <v>2.2559889908156491E-2</v>
      </c>
      <c r="BQ3">
        <f>(($AO$3-$AN$3)/($AN$4-$AN$3))</f>
        <v>0.5</v>
      </c>
      <c r="BR3">
        <f>1-(($AP$3-$AN$3)/($AN$4-$AN$3))</f>
        <v>0.46153846153846156</v>
      </c>
      <c r="BS3">
        <f>(($AQ$3-$AN$3)/($AN$4-$AN$3))</f>
        <v>0</v>
      </c>
      <c r="BT3">
        <f>1-(($AN$4-$AO$3)/($AO$4-$AO$3))</f>
        <v>0.48</v>
      </c>
      <c r="BU3">
        <f>(($AP$3-$AO$3)/($AO$4-$AO$3))</f>
        <v>0.04</v>
      </c>
      <c r="BV3">
        <f>1-(($AQ$4-$AO$3)/($AO$4-$AO$3))</f>
        <v>0.43999999999999995</v>
      </c>
      <c r="BW3">
        <f>(($AN$4-$AP$3)/($AP$4-$AP$3))</f>
        <v>0.5</v>
      </c>
      <c r="BX3">
        <f>(($AO$4-$AP$4)/($AP$5-$AP$4))</f>
        <v>0</v>
      </c>
      <c r="BY3">
        <f>1-(($AQ$4-$AP$3)/($AP$4-$AP$3))</f>
        <v>0.45833333333333337</v>
      </c>
      <c r="BZ3">
        <f>1-(($AN$4-$AQ$3)/($AQ$4-$AQ$3))</f>
        <v>3.703703703703709E-2</v>
      </c>
      <c r="CA3">
        <f>(($AO$3-$AQ$3)/($AQ$4-$AQ$3))</f>
        <v>0.48148148148148145</v>
      </c>
      <c r="CB3">
        <f>1-(($AP$3-$AQ$3)/($AQ$4-$AQ$3))</f>
        <v>0.48148148148148151</v>
      </c>
    </row>
    <row r="4" spans="1:80" x14ac:dyDescent="0.25">
      <c r="A4">
        <v>3</v>
      </c>
      <c r="J4">
        <v>235.604039</v>
      </c>
      <c r="K4" t="s">
        <v>22</v>
      </c>
      <c r="Q4" t="str">
        <f>CONCATENATE(C4,E4,G4,I4)</f>
        <v/>
      </c>
      <c r="R4">
        <v>4</v>
      </c>
      <c r="T4" t="s">
        <v>279</v>
      </c>
      <c r="U4">
        <v>0</v>
      </c>
      <c r="V4">
        <f xml:space="preserve"> (U4/U$2)*100</f>
        <v>0</v>
      </c>
      <c r="X4" t="s">
        <v>274</v>
      </c>
      <c r="Y4" t="s">
        <v>261</v>
      </c>
      <c r="Z4">
        <v>165</v>
      </c>
      <c r="AD4">
        <f>COUNTIF($R:$R,"1")+COUNTIF($R:$R,"2")+COUNTIF($R:$R,"3")+COUNTIF($R:$R,"4")+COUNTIF($R:$R,"3D")+COUNTIF($R:$R,"4D")</f>
        <v>177</v>
      </c>
      <c r="AF4">
        <f>(AF$10/(AF$8+AF$10))*100</f>
        <v>0</v>
      </c>
      <c r="AI4" t="s">
        <v>208</v>
      </c>
      <c r="AJ4">
        <f>COUNTIF($P:$P,2)</f>
        <v>736</v>
      </c>
      <c r="AK4">
        <f>(AJ4/AJ7)*100</f>
        <v>69.10798122065728</v>
      </c>
      <c r="AL4">
        <f>(736/200)</f>
        <v>3.68</v>
      </c>
      <c r="AN4">
        <v>61</v>
      </c>
      <c r="AO4">
        <v>73</v>
      </c>
      <c r="AP4">
        <v>73</v>
      </c>
      <c r="AQ4">
        <v>62</v>
      </c>
      <c r="AR4">
        <v>278</v>
      </c>
      <c r="AT4">
        <f>(($AO$4-$AN$4)/($AN$5-$AN$4))</f>
        <v>0.5</v>
      </c>
      <c r="AU4">
        <f>(($AP$4-$AN$4)/($AN$5-$AN$4))</f>
        <v>0.5</v>
      </c>
      <c r="AV4">
        <f>(($AQ$4-$AN$4)/($AN$5-$AN$4))</f>
        <v>4.1666666666666664E-2</v>
      </c>
      <c r="AW4">
        <f>(($AN$5-$AO$4)/($AO$5-$AO$4))</f>
        <v>0.54545454545454541</v>
      </c>
      <c r="AX4">
        <f>(($AP$4-$AO$4)/($AO$5-$AO$4))</f>
        <v>0</v>
      </c>
      <c r="AY4">
        <f>(($AQ$5-$AO$4)/($AO$5-$AO$4))</f>
        <v>0.54545454545454541</v>
      </c>
      <c r="AZ4">
        <f>(($AN$5-$AP$4)/($AP$5-$AP$4))</f>
        <v>0.48</v>
      </c>
      <c r="BA4">
        <f>(($AO$5-$AP$4)/($AP$5-$AP$4))</f>
        <v>0.88</v>
      </c>
      <c r="BB4">
        <f>(($AQ$5-$AP$4)/($AP$5-$AP$4))</f>
        <v>0.48</v>
      </c>
      <c r="BC4">
        <f>(($AN$5-$AQ$5)/($AQ$6-$AQ$5))</f>
        <v>0</v>
      </c>
      <c r="BD4">
        <f>(($AO$4-$AQ$4)/($AQ$5-$AQ$4))</f>
        <v>0.47826086956521741</v>
      </c>
      <c r="BE4">
        <f>(($AP$4-$AQ$4)/($AQ$5-$AQ$4))</f>
        <v>0.47826086956521741</v>
      </c>
      <c r="BG4">
        <v>4</v>
      </c>
      <c r="BH4">
        <v>5</v>
      </c>
      <c r="BI4">
        <f>($BH$8-$BH$5)/200</f>
        <v>0.08</v>
      </c>
      <c r="BJ4">
        <f>($BH$141-$BH$98)/200</f>
        <v>1.2</v>
      </c>
      <c r="BK4">
        <f>COUNTA($Y:$Y)-1</f>
        <v>165</v>
      </c>
      <c r="BQ4">
        <f>(($AO$4-$AN$4)/($AN$5-$AN$4))</f>
        <v>0.5</v>
      </c>
      <c r="BR4">
        <f>(($AP$4-$AN$4)/($AN$5-$AN$4))</f>
        <v>0.5</v>
      </c>
      <c r="BS4">
        <f>(($AQ$4-$AN$4)/($AN$5-$AN$4))</f>
        <v>4.1666666666666664E-2</v>
      </c>
      <c r="BT4">
        <f>1-(($AN$5-$AO$4)/($AO$5-$AO$4))</f>
        <v>0.45454545454545459</v>
      </c>
      <c r="BU4">
        <f>(($AP$4-$AO$4)/($AO$5-$AO$4))</f>
        <v>0</v>
      </c>
      <c r="BV4">
        <f>1-(($AQ$5-$AO$4)/($AO$5-$AO$4))</f>
        <v>0.45454545454545459</v>
      </c>
      <c r="BW4">
        <f>(($AN$5-$AP$4)/($AP$5-$AP$4))</f>
        <v>0.48</v>
      </c>
      <c r="BX4">
        <f>1-(($AO$5-$AP$4)/($AP$5-$AP$4))</f>
        <v>0.12</v>
      </c>
      <c r="BY4">
        <f>(($AQ$5-$AP$4)/($AP$5-$AP$4))</f>
        <v>0.48</v>
      </c>
      <c r="BZ4">
        <f>(($AN$5-$AQ$5)/($AQ$6-$AQ$5))</f>
        <v>0</v>
      </c>
      <c r="CA4">
        <f>(($AO$4-$AQ$4)/($AQ$5-$AQ$4))</f>
        <v>0.47826086956521741</v>
      </c>
      <c r="CB4">
        <f>(($AP$4-$AQ$4)/($AQ$5-$AQ$4))</f>
        <v>0.47826086956521741</v>
      </c>
    </row>
    <row r="5" spans="1:80" x14ac:dyDescent="0.25">
      <c r="A5">
        <v>4</v>
      </c>
      <c r="B5">
        <v>246.26460499999999</v>
      </c>
      <c r="C5" s="2">
        <v>1</v>
      </c>
      <c r="P5">
        <v>1</v>
      </c>
      <c r="Q5" t="str">
        <f>CONCATENATE(C5,E5,G5,I5)</f>
        <v>1</v>
      </c>
      <c r="R5">
        <v>2</v>
      </c>
      <c r="T5" t="s">
        <v>280</v>
      </c>
      <c r="U5">
        <v>0</v>
      </c>
      <c r="V5">
        <f xml:space="preserve"> (U5/U$2)*100</f>
        <v>0</v>
      </c>
      <c r="X5" t="s">
        <v>274</v>
      </c>
      <c r="Y5" t="s">
        <v>262</v>
      </c>
      <c r="Z5" t="s">
        <v>248</v>
      </c>
      <c r="AD5" t="s">
        <v>248</v>
      </c>
      <c r="AF5" t="s">
        <v>250</v>
      </c>
      <c r="AI5" t="s">
        <v>209</v>
      </c>
      <c r="AJ5">
        <f>COUNTIF($P:$P,3)</f>
        <v>76</v>
      </c>
      <c r="AK5">
        <f>(AJ5/AJ7)*100</f>
        <v>7.136150234741784</v>
      </c>
      <c r="AL5">
        <f>(76/200)</f>
        <v>0.38</v>
      </c>
      <c r="AN5">
        <v>85</v>
      </c>
      <c r="AO5">
        <v>95</v>
      </c>
      <c r="AP5">
        <v>98</v>
      </c>
      <c r="AQ5">
        <v>85</v>
      </c>
      <c r="AR5">
        <v>575</v>
      </c>
      <c r="AT5">
        <f>(($AO$5-$AN$5)/($AN$6-$AN$5))</f>
        <v>0.43478260869565216</v>
      </c>
      <c r="AU5">
        <f>(($AP$5-$AN$5)/($AN$6-$AN$5))</f>
        <v>0.56521739130434778</v>
      </c>
      <c r="AV5">
        <f>(($AQ$5-$AN$5)/($AN$6-$AN$5))</f>
        <v>0</v>
      </c>
      <c r="AW5">
        <f>(($AN$6-$AO$5)/($AO$6-$AO$5))</f>
        <v>0.56521739130434778</v>
      </c>
      <c r="AX5">
        <f>(($AP$5-$AO$5)/($AO$6-$AO$5))</f>
        <v>0.13043478260869565</v>
      </c>
      <c r="AY5">
        <f>(($AQ$6-$AO$5)/($AO$6-$AO$5))</f>
        <v>0.52173913043478259</v>
      </c>
      <c r="AZ5">
        <f>(($AN$6-$AP$5)/($AP$6-$AP$5))</f>
        <v>0.43478260869565216</v>
      </c>
      <c r="BA5">
        <f>(($AO$6-$AP$5)/($AP$6-$AP$5))</f>
        <v>0.86956521739130432</v>
      </c>
      <c r="BB5">
        <f>(($AQ$6-$AP$5)/($AP$6-$AP$5))</f>
        <v>0.39130434782608697</v>
      </c>
      <c r="BC5">
        <f>(($AN$6-$AQ$6)/($AQ$7-$AQ$6))</f>
        <v>4.5454545454545456E-2</v>
      </c>
      <c r="BD5">
        <f>(($AO$5-$AQ$5)/($AQ$6-$AQ$5))</f>
        <v>0.45454545454545453</v>
      </c>
      <c r="BE5">
        <f>(($AP$5-$AQ$5)/($AQ$6-$AQ$5))</f>
        <v>0.59090909090909094</v>
      </c>
      <c r="BG5">
        <v>2</v>
      </c>
      <c r="BH5">
        <v>19</v>
      </c>
      <c r="BI5">
        <f>($BH$9-$BH$6)/200</f>
        <v>0.13500000000000001</v>
      </c>
      <c r="BJ5">
        <f>($BH$186-$BH$142)/200</f>
        <v>1.2949999999999999</v>
      </c>
      <c r="BQ5">
        <f>(($AO$5-$AN$5)/($AN$6-$AN$5))</f>
        <v>0.43478260869565216</v>
      </c>
      <c r="BR5">
        <f>1-(($AP$5-$AN$5)/($AN$6-$AN$5))</f>
        <v>0.43478260869565222</v>
      </c>
      <c r="BS5">
        <f>(($AQ$5-$AN$5)/($AN$6-$AN$5))</f>
        <v>0</v>
      </c>
      <c r="BT5">
        <f>1-(($AN$6-$AO$5)/($AO$6-$AO$5))</f>
        <v>0.43478260869565222</v>
      </c>
      <c r="BU5">
        <f>(($AP$5-$AO$5)/($AO$6-$AO$5))</f>
        <v>0.13043478260869565</v>
      </c>
      <c r="BV5">
        <f>1-(($AQ$6-$AO$5)/($AO$6-$AO$5))</f>
        <v>0.47826086956521741</v>
      </c>
      <c r="BW5">
        <f>(($AN$6-$AP$5)/($AP$6-$AP$5))</f>
        <v>0.43478260869565216</v>
      </c>
      <c r="BX5">
        <f>1-(($AO$6-$AP$5)/($AP$6-$AP$5))</f>
        <v>0.13043478260869568</v>
      </c>
      <c r="BY5">
        <f>(($AQ$6-$AP$5)/($AP$6-$AP$5))</f>
        <v>0.39130434782608697</v>
      </c>
      <c r="BZ5">
        <f>(($AN$6-$AQ$6)/($AQ$7-$AQ$6))</f>
        <v>4.5454545454545456E-2</v>
      </c>
      <c r="CA5">
        <f>(($AO$5-$AQ$5)/($AQ$6-$AQ$5))</f>
        <v>0.45454545454545453</v>
      </c>
      <c r="CB5">
        <f>1-(($AP$5-$AQ$5)/($AQ$6-$AQ$5))</f>
        <v>0.40909090909090906</v>
      </c>
    </row>
    <row r="6" spans="1:80" x14ac:dyDescent="0.25">
      <c r="A6">
        <v>5</v>
      </c>
      <c r="B6">
        <v>246.184924</v>
      </c>
      <c r="C6" s="2">
        <v>1</v>
      </c>
      <c r="H6">
        <v>256.71639499999998</v>
      </c>
      <c r="I6" s="3">
        <v>4</v>
      </c>
      <c r="P6">
        <v>2</v>
      </c>
      <c r="Q6" t="str">
        <f>CONCATENATE(C6,E6,G6,I6)</f>
        <v>14</v>
      </c>
      <c r="R6">
        <v>3</v>
      </c>
      <c r="T6" t="s">
        <v>281</v>
      </c>
      <c r="U6">
        <v>58</v>
      </c>
      <c r="V6">
        <f xml:space="preserve"> (U6/U$2)*100</f>
        <v>35.151515151515149</v>
      </c>
      <c r="X6" t="s">
        <v>274</v>
      </c>
      <c r="Y6" t="s">
        <v>259</v>
      </c>
      <c r="Z6">
        <v>158</v>
      </c>
      <c r="AD6">
        <v>168</v>
      </c>
      <c r="AF6">
        <f>COUNTIF($R:$R,1)+COUNTIF($R:$R,2)</f>
        <v>88</v>
      </c>
      <c r="AI6" t="s">
        <v>210</v>
      </c>
      <c r="AJ6">
        <f>COUNTIF($P:$P,4)</f>
        <v>0</v>
      </c>
      <c r="AK6">
        <f>(AJ6/AJ7)*100</f>
        <v>0</v>
      </c>
      <c r="AL6">
        <f>(0/200)</f>
        <v>0</v>
      </c>
      <c r="AN6">
        <v>108</v>
      </c>
      <c r="AO6">
        <v>118</v>
      </c>
      <c r="AP6">
        <v>121</v>
      </c>
      <c r="AQ6">
        <v>107</v>
      </c>
      <c r="AR6">
        <v>577</v>
      </c>
      <c r="AT6">
        <f>(($AO$6-$AN$6)/($AN$7-$AN$6))</f>
        <v>0.47619047619047616</v>
      </c>
      <c r="AU6">
        <f>(($AP$6-$AN$6)/($AN$7-$AN$6))</f>
        <v>0.61904761904761907</v>
      </c>
      <c r="AV6">
        <f>(($AQ$6-$AN$5)/($AN$6-$AN$5))</f>
        <v>0.95652173913043481</v>
      </c>
      <c r="AW6">
        <f>(($AN$7-$AO$6)/($AO$7-$AO$6))</f>
        <v>0.52380952380952384</v>
      </c>
      <c r="AX6">
        <f>(($AP$6-$AO$6)/($AO$7-$AO$6))</f>
        <v>0.14285714285714285</v>
      </c>
      <c r="AY6">
        <f>(($AQ$7-$AO$6)/($AO$7-$AO$6))</f>
        <v>0.52380952380952384</v>
      </c>
      <c r="AZ6">
        <f>(($AN$7-$AP$6)/($AP$7-$AP$6))</f>
        <v>0.36363636363636365</v>
      </c>
      <c r="BA6">
        <f>(($AO$7-$AP$6)/($AP$7-$AP$6))</f>
        <v>0.81818181818181823</v>
      </c>
      <c r="BB6">
        <f>(($AQ$7-$AP$6)/($AP$7-$AP$6))</f>
        <v>0.36363636363636365</v>
      </c>
      <c r="BC6">
        <f>(($AN$7-$AQ$7)/($AQ$8-$AQ$7))</f>
        <v>0</v>
      </c>
      <c r="BD6">
        <f>(($AO$6-$AQ$6)/($AQ$7-$AQ$6))</f>
        <v>0.5</v>
      </c>
      <c r="BE6">
        <f>(($AP$6-$AQ$6)/($AQ$7-$AQ$6))</f>
        <v>0.63636363636363635</v>
      </c>
      <c r="BG6">
        <v>3</v>
      </c>
      <c r="BH6">
        <v>21</v>
      </c>
      <c r="BI6">
        <f>($BH$10-$BH$7)/200</f>
        <v>7.0000000000000007E-2</v>
      </c>
      <c r="BQ6">
        <f>(($AO$6-$AN$6)/($AN$7-$AN$6))</f>
        <v>0.47619047619047616</v>
      </c>
      <c r="BR6">
        <f>1-(($AP$6-$AN$6)/($AN$7-$AN$6))</f>
        <v>0.38095238095238093</v>
      </c>
      <c r="BS6">
        <f>1-(($AQ$6-$AN$5)/($AN$6-$AN$5))</f>
        <v>4.3478260869565188E-2</v>
      </c>
      <c r="BT6">
        <f>1-(($AN$7-$AO$6)/($AO$7-$AO$6))</f>
        <v>0.47619047619047616</v>
      </c>
      <c r="BU6">
        <f>(($AP$6-$AO$6)/($AO$7-$AO$6))</f>
        <v>0.14285714285714285</v>
      </c>
      <c r="BV6">
        <f>1-(($AQ$7-$AO$6)/($AO$7-$AO$6))</f>
        <v>0.47619047619047616</v>
      </c>
      <c r="BW6">
        <f>(($AN$7-$AP$6)/($AP$7-$AP$6))</f>
        <v>0.36363636363636365</v>
      </c>
      <c r="BX6">
        <f>1-(($AO$7-$AP$6)/($AP$7-$AP$6))</f>
        <v>0.18181818181818177</v>
      </c>
      <c r="BY6">
        <f>(($AQ$7-$AP$6)/($AP$7-$AP$6))</f>
        <v>0.36363636363636365</v>
      </c>
      <c r="BZ6">
        <f>(($AN$7-$AQ$7)/($AQ$8-$AQ$7))</f>
        <v>0</v>
      </c>
      <c r="CA6">
        <f>(($AO$6-$AQ$6)/($AQ$7-$AQ$6))</f>
        <v>0.5</v>
      </c>
      <c r="CB6">
        <f>1-(($AP$6-$AQ$6)/($AQ$7-$AQ$6))</f>
        <v>0.36363636363636365</v>
      </c>
    </row>
    <row r="7" spans="1:80" x14ac:dyDescent="0.25">
      <c r="A7">
        <v>6</v>
      </c>
      <c r="B7">
        <v>246.18182200000001</v>
      </c>
      <c r="C7" s="2">
        <v>1</v>
      </c>
      <c r="H7">
        <v>256.718501</v>
      </c>
      <c r="I7" s="3">
        <v>4</v>
      </c>
      <c r="P7">
        <v>2</v>
      </c>
      <c r="Q7" t="str">
        <f>CONCATENATE(C7,E7,G7,I7)</f>
        <v>14</v>
      </c>
      <c r="R7">
        <v>1</v>
      </c>
      <c r="T7" t="s">
        <v>282</v>
      </c>
      <c r="U7">
        <v>45</v>
      </c>
      <c r="V7">
        <f xml:space="preserve"> (U7/U$2)*100</f>
        <v>27.27272727272727</v>
      </c>
      <c r="X7" t="s">
        <v>274</v>
      </c>
      <c r="Y7" t="s">
        <v>260</v>
      </c>
      <c r="AB7" t="s">
        <v>274</v>
      </c>
      <c r="AC7" t="str">
        <f>CONCATENATE($R7,$R8,$R9,$R10)</f>
        <v>1423</v>
      </c>
      <c r="AF7" t="s">
        <v>251</v>
      </c>
      <c r="AI7" t="s">
        <v>211</v>
      </c>
      <c r="AJ7">
        <f>COUNT($P:$P)</f>
        <v>1065</v>
      </c>
      <c r="AN7">
        <v>129</v>
      </c>
      <c r="AO7">
        <v>139</v>
      </c>
      <c r="AP7">
        <v>143</v>
      </c>
      <c r="AQ7">
        <v>129</v>
      </c>
      <c r="AR7">
        <v>817</v>
      </c>
      <c r="AT7">
        <f>(($AO$7-$AN$7)/($AN$8-$AN$7))</f>
        <v>0.4</v>
      </c>
      <c r="AU7">
        <f>(($AP$7-$AN$7)/($AN$8-$AN$7))</f>
        <v>0.56000000000000005</v>
      </c>
      <c r="AV7">
        <f>(($AQ$7-$AN$7)/($AN$8-$AN$7))</f>
        <v>0</v>
      </c>
      <c r="AW7">
        <f>(($AN$8-$AO$7)/($AO$8-$AO$7))</f>
        <v>0.55555555555555558</v>
      </c>
      <c r="AX7">
        <f>(($AP$7-$AO$7)/($AO$8-$AO$7))</f>
        <v>0.14814814814814814</v>
      </c>
      <c r="AY7">
        <f>(($AQ$8-$AO$7)/($AO$8-$AO$7))</f>
        <v>0.48148148148148145</v>
      </c>
      <c r="AZ7">
        <f>(($AN$8-$AP$7)/($AP$8-$AP$7))</f>
        <v>0.42307692307692307</v>
      </c>
      <c r="BA7">
        <f>(($AO$8-$AP$7)/($AP$8-$AP$7))</f>
        <v>0.88461538461538458</v>
      </c>
      <c r="BB7">
        <f>(($AQ$8-$AP$7)/($AP$8-$AP$7))</f>
        <v>0.34615384615384615</v>
      </c>
      <c r="BC7">
        <f>(($AN$8-$AQ$8)/($AQ$9-$AQ$8))</f>
        <v>7.1428571428571425E-2</v>
      </c>
      <c r="BD7">
        <f>(($AO$7-$AQ$7)/($AQ$8-$AQ$7))</f>
        <v>0.43478260869565216</v>
      </c>
      <c r="BE7">
        <f>(($AP$7-$AQ$7)/($AQ$8-$AQ$7))</f>
        <v>0.60869565217391308</v>
      </c>
      <c r="BG7">
        <v>1</v>
      </c>
      <c r="BH7">
        <v>35</v>
      </c>
      <c r="BI7">
        <f>($BH$11-$BH$8)/200</f>
        <v>0.13</v>
      </c>
      <c r="BQ7">
        <f>(($AO$7-$AN$7)/($AN$8-$AN$7))</f>
        <v>0.4</v>
      </c>
      <c r="BR7">
        <f>1-(($AP$7-$AN$7)/($AN$8-$AN$7))</f>
        <v>0.43999999999999995</v>
      </c>
      <c r="BS7">
        <f>(($AQ$7-$AN$7)/($AN$8-$AN$7))</f>
        <v>0</v>
      </c>
      <c r="BT7">
        <f>1-(($AN$8-$AO$7)/($AO$8-$AO$7))</f>
        <v>0.44444444444444442</v>
      </c>
      <c r="BU7">
        <f>(($AP$7-$AO$7)/($AO$8-$AO$7))</f>
        <v>0.14814814814814814</v>
      </c>
      <c r="BV7">
        <f>(($AQ$8-$AO$7)/($AO$8-$AO$7))</f>
        <v>0.48148148148148145</v>
      </c>
      <c r="BW7">
        <f>(($AN$8-$AP$7)/($AP$8-$AP$7))</f>
        <v>0.42307692307692307</v>
      </c>
      <c r="BX7">
        <f>1-(($AO$8-$AP$7)/($AP$8-$AP$7))</f>
        <v>0.11538461538461542</v>
      </c>
      <c r="BY7">
        <f>(($AQ$8-$AP$7)/($AP$8-$AP$7))</f>
        <v>0.34615384615384615</v>
      </c>
      <c r="BZ7">
        <f>(($AN$8-$AQ$8)/($AQ$9-$AQ$8))</f>
        <v>7.1428571428571425E-2</v>
      </c>
      <c r="CA7">
        <f>(($AO$7-$AQ$7)/($AQ$8-$AQ$7))</f>
        <v>0.43478260869565216</v>
      </c>
      <c r="CB7">
        <f>1-(($AP$7-$AQ$7)/($AQ$8-$AQ$7))</f>
        <v>0.39130434782608692</v>
      </c>
    </row>
    <row r="8" spans="1:80" x14ac:dyDescent="0.25">
      <c r="A8">
        <v>7</v>
      </c>
      <c r="B8">
        <v>246.20871600000001</v>
      </c>
      <c r="C8" s="2">
        <v>1</v>
      </c>
      <c r="H8">
        <v>256.70986800000003</v>
      </c>
      <c r="I8" s="3">
        <v>4</v>
      </c>
      <c r="P8">
        <v>2</v>
      </c>
      <c r="Q8" t="str">
        <f>CONCATENATE(C8,E8,G8,I8)</f>
        <v>14</v>
      </c>
      <c r="R8">
        <v>4</v>
      </c>
      <c r="T8" t="s">
        <v>283</v>
      </c>
      <c r="U8">
        <v>0</v>
      </c>
      <c r="V8">
        <f xml:space="preserve"> (U8/U$2)*100</f>
        <v>0</v>
      </c>
      <c r="X8" t="s">
        <v>274</v>
      </c>
      <c r="Y8" t="s">
        <v>261</v>
      </c>
      <c r="AF8">
        <f>COUNTIF($R:$R,3)+COUNTIF($R:$R,4)</f>
        <v>89</v>
      </c>
      <c r="AN8">
        <v>154</v>
      </c>
      <c r="AO8">
        <v>166</v>
      </c>
      <c r="AP8">
        <v>169</v>
      </c>
      <c r="AQ8">
        <v>152</v>
      </c>
      <c r="AR8">
        <v>819</v>
      </c>
      <c r="AT8">
        <f>(($AO$8-$AN$8)/($AN$9-$AN$8))</f>
        <v>0.46153846153846156</v>
      </c>
      <c r="AU8">
        <f>(($AP$8-$AN$8)/($AN$9-$AN$8))</f>
        <v>0.57692307692307687</v>
      </c>
      <c r="AV8">
        <f>(($AQ$8-$AN$7)/($AN$8-$AN$7))</f>
        <v>0.92</v>
      </c>
      <c r="AW8">
        <f>(($AN$9-$AO$8)/($AO$9-$AO$8))</f>
        <v>0.56000000000000005</v>
      </c>
      <c r="AX8">
        <f>(($AP$8-$AO$8)/($AO$9-$AO$8))</f>
        <v>0.12</v>
      </c>
      <c r="AY8">
        <f>(($AQ$9-$AO$8)/($AO$9-$AO$8))</f>
        <v>0.56000000000000005</v>
      </c>
      <c r="AZ8">
        <f>(($AN$9-$AP$8)/($AP$9-$AP$8))</f>
        <v>0.42307692307692307</v>
      </c>
      <c r="BA8">
        <f>(($AO$9-$AP$8)/($AP$9-$AP$8))</f>
        <v>0.84615384615384615</v>
      </c>
      <c r="BB8">
        <f>(($AQ$9-$AP$8)/($AP$9-$AP$8))</f>
        <v>0.42307692307692307</v>
      </c>
      <c r="BC8">
        <f>(($AN$9-$AQ$9)/($AQ$10-$AQ$9))</f>
        <v>0</v>
      </c>
      <c r="BD8">
        <f>(($AO$8-$AQ$8)/($AQ$9-$AQ$8))</f>
        <v>0.5</v>
      </c>
      <c r="BE8">
        <f>(($AP$8-$AQ$8)/($AQ$9-$AQ$8))</f>
        <v>0.6071428571428571</v>
      </c>
      <c r="BG8">
        <v>4</v>
      </c>
      <c r="BH8">
        <v>35</v>
      </c>
      <c r="BI8">
        <f>($BH$12-$BH$9)/200</f>
        <v>7.0000000000000007E-2</v>
      </c>
      <c r="BQ8">
        <f>(($AO$8-$AN$8)/($AN$9-$AN$8))</f>
        <v>0.46153846153846156</v>
      </c>
      <c r="BR8">
        <f>1-(($AP$8-$AN$8)/($AN$9-$AN$8))</f>
        <v>0.42307692307692313</v>
      </c>
      <c r="BS8">
        <f>1-(($AQ$8-$AN$7)/($AN$8-$AN$7))</f>
        <v>7.999999999999996E-2</v>
      </c>
      <c r="BT8">
        <f>1-(($AN$9-$AO$8)/($AO$9-$AO$8))</f>
        <v>0.43999999999999995</v>
      </c>
      <c r="BU8">
        <f>(($AP$8-$AO$8)/($AO$9-$AO$8))</f>
        <v>0.12</v>
      </c>
      <c r="BV8">
        <f>1-(($AQ$9-$AO$8)/($AO$9-$AO$8))</f>
        <v>0.43999999999999995</v>
      </c>
      <c r="BW8">
        <f>(($AN$9-$AP$8)/($AP$9-$AP$8))</f>
        <v>0.42307692307692307</v>
      </c>
      <c r="BX8">
        <f>1-(($AO$9-$AP$8)/($AP$9-$AP$8))</f>
        <v>0.15384615384615385</v>
      </c>
      <c r="BY8">
        <f>(($AQ$9-$AP$8)/($AP$9-$AP$8))</f>
        <v>0.42307692307692307</v>
      </c>
      <c r="BZ8">
        <f>(($AN$9-$AQ$9)/($AQ$10-$AQ$9))</f>
        <v>0</v>
      </c>
      <c r="CA8">
        <f>(($AO$8-$AQ$8)/($AQ$9-$AQ$8))</f>
        <v>0.5</v>
      </c>
      <c r="CB8">
        <f>1-(($AP$8-$AQ$8)/($AQ$9-$AQ$8))</f>
        <v>0.3928571428571429</v>
      </c>
    </row>
    <row r="9" spans="1:80" x14ac:dyDescent="0.25">
      <c r="A9">
        <v>8</v>
      </c>
      <c r="B9">
        <v>246.25650300000001</v>
      </c>
      <c r="C9" s="2">
        <v>1</v>
      </c>
      <c r="H9">
        <v>256.73807799999997</v>
      </c>
      <c r="I9" s="3">
        <v>4</v>
      </c>
      <c r="P9">
        <v>2</v>
      </c>
      <c r="Q9" t="str">
        <f>CONCATENATE(C9,E9,G9,I9)</f>
        <v>14</v>
      </c>
      <c r="R9">
        <v>2</v>
      </c>
      <c r="T9" t="s">
        <v>275</v>
      </c>
      <c r="U9">
        <v>7</v>
      </c>
      <c r="V9">
        <f xml:space="preserve"> (U9/U$2)*100</f>
        <v>4.2424242424242431</v>
      </c>
      <c r="X9" t="s">
        <v>274</v>
      </c>
      <c r="Y9" t="s">
        <v>262</v>
      </c>
      <c r="AF9" t="s">
        <v>252</v>
      </c>
      <c r="AN9">
        <v>180</v>
      </c>
      <c r="AO9">
        <v>191</v>
      </c>
      <c r="AP9">
        <v>195</v>
      </c>
      <c r="AQ9">
        <v>180</v>
      </c>
      <c r="AR9">
        <v>1078</v>
      </c>
      <c r="AT9">
        <f>(($AO$9-$AN$9)/($AN$10-$AN$9))</f>
        <v>0.45833333333333331</v>
      </c>
      <c r="AU9">
        <f>(($AP$9-$AN$9)/($AN$10-$AN$9))</f>
        <v>0.625</v>
      </c>
      <c r="AV9">
        <f>(($AQ$9-$AN$9)/($AN$10-$AN$9))</f>
        <v>0</v>
      </c>
      <c r="AW9">
        <f>(($AN$10-$AO$9)/($AO$10-$AO$9))</f>
        <v>0.59090909090909094</v>
      </c>
      <c r="AX9">
        <f>(($AP$9-$AO$9)/($AO$10-$AO$9))</f>
        <v>0.18181818181818182</v>
      </c>
      <c r="AY9">
        <f>(($AQ$10-$AO$9)/($AO$10-$AO$9))</f>
        <v>0.54545454545454541</v>
      </c>
      <c r="AZ9">
        <f>(($AN$10-$AP$9)/($AP$10-$AP$9))</f>
        <v>0.375</v>
      </c>
      <c r="BA9">
        <f>(($AO$10-$AP$9)/($AP$10-$AP$9))</f>
        <v>0.75</v>
      </c>
      <c r="BB9">
        <f>(($AQ$10-$AP$9)/($AP$10-$AP$9))</f>
        <v>0.33333333333333331</v>
      </c>
      <c r="BC9">
        <f>(($AN$10-$AQ$10)/($AQ$11-$AQ$10))</f>
        <v>4.7619047619047616E-2</v>
      </c>
      <c r="BD9">
        <f>(($AO$9-$AQ$9)/($AQ$10-$AQ$9))</f>
        <v>0.47826086956521741</v>
      </c>
      <c r="BE9">
        <f>(($AP$9-$AQ$9)/($AQ$10-$AQ$9))</f>
        <v>0.65217391304347827</v>
      </c>
      <c r="BG9">
        <v>2</v>
      </c>
      <c r="BH9">
        <v>48</v>
      </c>
      <c r="BI9">
        <f>($BH$13-$BH$10)/200</f>
        <v>0.12</v>
      </c>
      <c r="BQ9">
        <f>(($AO$9-$AN$9)/($AN$10-$AN$9))</f>
        <v>0.45833333333333331</v>
      </c>
      <c r="BR9">
        <f>1-(($AP$9-$AN$9)/($AN$10-$AN$9))</f>
        <v>0.375</v>
      </c>
      <c r="BS9">
        <f>(($AQ$9-$AN$9)/($AN$10-$AN$9))</f>
        <v>0</v>
      </c>
      <c r="BT9">
        <f>1-(($AN$10-$AO$9)/($AO$10-$AO$9))</f>
        <v>0.40909090909090906</v>
      </c>
      <c r="BU9">
        <f>(($AP$9-$AO$9)/($AO$10-$AO$9))</f>
        <v>0.18181818181818182</v>
      </c>
      <c r="BV9">
        <f>1-(($AQ$10-$AO$9)/($AO$10-$AO$9))</f>
        <v>0.45454545454545459</v>
      </c>
      <c r="BW9">
        <f>(($AN$10-$AP$9)/($AP$10-$AP$9))</f>
        <v>0.375</v>
      </c>
      <c r="BX9">
        <f>1-(($AO$10-$AP$9)/($AP$10-$AP$9))</f>
        <v>0.25</v>
      </c>
      <c r="BY9">
        <f>(($AQ$10-$AP$9)/($AP$10-$AP$9))</f>
        <v>0.33333333333333331</v>
      </c>
      <c r="BZ9">
        <f>(($AN$10-$AQ$10)/($AQ$11-$AQ$10))</f>
        <v>4.7619047619047616E-2</v>
      </c>
      <c r="CA9">
        <f>(($AO$9-$AQ$9)/($AQ$10-$AQ$9))</f>
        <v>0.47826086956521741</v>
      </c>
      <c r="CB9">
        <f>1-(($AP$9-$AQ$9)/($AQ$10-$AQ$9))</f>
        <v>0.34782608695652173</v>
      </c>
    </row>
    <row r="10" spans="1:80" x14ac:dyDescent="0.25">
      <c r="A10">
        <v>9</v>
      </c>
      <c r="B10">
        <v>246.23202700000002</v>
      </c>
      <c r="C10" s="2">
        <v>1</v>
      </c>
      <c r="H10">
        <v>256.68518299999999</v>
      </c>
      <c r="I10" s="3">
        <v>4</v>
      </c>
      <c r="P10">
        <v>2</v>
      </c>
      <c r="Q10" t="str">
        <f>CONCATENATE(C10,E10,G10,I10)</f>
        <v>14</v>
      </c>
      <c r="R10">
        <v>3</v>
      </c>
      <c r="X10" t="s">
        <v>274</v>
      </c>
      <c r="Y10" t="s">
        <v>259</v>
      </c>
      <c r="AF10">
        <v>0</v>
      </c>
      <c r="AN10">
        <v>204</v>
      </c>
      <c r="AO10">
        <v>213</v>
      </c>
      <c r="AP10">
        <v>219</v>
      </c>
      <c r="AQ10">
        <v>203</v>
      </c>
      <c r="AT10">
        <f>(($AO$10-$AN$10)/($AN$11-$AN$10))</f>
        <v>0.39130434782608697</v>
      </c>
      <c r="AU10">
        <f>(($AP$10-$AN$10)/($AN$11-$AN$10))</f>
        <v>0.65217391304347827</v>
      </c>
      <c r="AV10">
        <f>(($AQ$10-$AN$9)/($AN$10-$AN$9))</f>
        <v>0.95833333333333337</v>
      </c>
      <c r="AW10">
        <f>(($AN$11-$AO$10)/($AO$11-$AO$10))</f>
        <v>0.58333333333333337</v>
      </c>
      <c r="AX10">
        <f>(($AP$10-$AO$10)/($AO$11-$AO$10))</f>
        <v>0.25</v>
      </c>
      <c r="AY10">
        <f>(($AQ$11-$AO$10)/($AO$11-$AO$10))</f>
        <v>0.45833333333333331</v>
      </c>
      <c r="AZ10">
        <f>(($AN$11-$AP$10)/($AP$11-$AP$10))</f>
        <v>0.34782608695652173</v>
      </c>
      <c r="BA10">
        <f>(($AO$11-$AP$10)/($AP$11-$AP$10))</f>
        <v>0.78260869565217395</v>
      </c>
      <c r="BB10">
        <f>(($AQ$11-$AP$10)/($AP$11-$AP$10))</f>
        <v>0.21739130434782608</v>
      </c>
      <c r="BC10">
        <f>(($AN$11-$AQ$11)/($AQ$12-$AQ$11))</f>
        <v>0.13043478260869565</v>
      </c>
      <c r="BD10">
        <f>(($AO$10-$AQ$10)/($AQ$11-$AQ$10))</f>
        <v>0.47619047619047616</v>
      </c>
      <c r="BE10">
        <f>(($AP$10-$AQ$10)/($AQ$11-$AQ$10))</f>
        <v>0.76190476190476186</v>
      </c>
      <c r="BG10">
        <v>3</v>
      </c>
      <c r="BH10">
        <v>49</v>
      </c>
      <c r="BI10">
        <f>($BH$14-$BH$11)/200</f>
        <v>0.06</v>
      </c>
      <c r="BQ10">
        <f>(($AO$10-$AN$10)/($AN$11-$AN$10))</f>
        <v>0.39130434782608697</v>
      </c>
      <c r="BR10">
        <f>1-(($AP$10-$AN$10)/($AN$11-$AN$10))</f>
        <v>0.34782608695652173</v>
      </c>
      <c r="BS10">
        <f>1-(($AQ$10-$AN$9)/($AN$10-$AN$9))</f>
        <v>4.166666666666663E-2</v>
      </c>
      <c r="BT10">
        <f>1-(($AN$11-$AO$10)/($AO$11-$AO$10))</f>
        <v>0.41666666666666663</v>
      </c>
      <c r="BU10">
        <f>(($AP$10-$AO$10)/($AO$11-$AO$10))</f>
        <v>0.25</v>
      </c>
      <c r="BV10">
        <f>(($AQ$11-$AO$10)/($AO$11-$AO$10))</f>
        <v>0.45833333333333331</v>
      </c>
      <c r="BW10">
        <f>(($AN$11-$AP$10)/($AP$11-$AP$10))</f>
        <v>0.34782608695652173</v>
      </c>
      <c r="BX10">
        <f>1-(($AO$11-$AP$10)/($AP$11-$AP$10))</f>
        <v>0.21739130434782605</v>
      </c>
      <c r="BY10">
        <f>(($AQ$11-$AP$10)/($AP$11-$AP$10))</f>
        <v>0.21739130434782608</v>
      </c>
      <c r="BZ10">
        <f>(($AN$11-$AQ$11)/($AQ$12-$AQ$11))</f>
        <v>0.13043478260869565</v>
      </c>
      <c r="CA10">
        <f>(($AO$10-$AQ$10)/($AQ$11-$AQ$10))</f>
        <v>0.47619047619047616</v>
      </c>
      <c r="CB10">
        <f>1-(($AP$10-$AQ$10)/($AQ$11-$AQ$10))</f>
        <v>0.23809523809523814</v>
      </c>
    </row>
    <row r="11" spans="1:80" x14ac:dyDescent="0.25">
      <c r="A11">
        <v>10</v>
      </c>
      <c r="B11">
        <v>246.26476500000001</v>
      </c>
      <c r="C11" s="2">
        <v>1</v>
      </c>
      <c r="H11">
        <v>256.69834000000003</v>
      </c>
      <c r="I11" s="3">
        <v>4</v>
      </c>
      <c r="P11">
        <v>2</v>
      </c>
      <c r="Q11" t="str">
        <f>CONCATENATE(C11,E11,G11,I11)</f>
        <v>14</v>
      </c>
      <c r="R11">
        <v>1</v>
      </c>
      <c r="X11" t="s">
        <v>274</v>
      </c>
      <c r="Y11" t="s">
        <v>260</v>
      </c>
      <c r="AB11" t="s">
        <v>274</v>
      </c>
      <c r="AC11" t="str">
        <f>CONCATENATE($R11,$R12,$R13,$R14)</f>
        <v>1423</v>
      </c>
      <c r="AF11" t="s">
        <v>253</v>
      </c>
      <c r="AN11">
        <v>227</v>
      </c>
      <c r="AO11">
        <v>237</v>
      </c>
      <c r="AP11">
        <v>242</v>
      </c>
      <c r="AQ11">
        <v>224</v>
      </c>
      <c r="AT11">
        <f>(($AO$11-$AN$11)/($AN$12-$AN$11))</f>
        <v>0.41666666666666669</v>
      </c>
      <c r="AU11">
        <f>(($AP$11-$AN$11)/($AN$12-$AN$11))</f>
        <v>0.625</v>
      </c>
      <c r="AV11">
        <f>(($AQ$11-$AN$10)/($AN$11-$AN$10))</f>
        <v>0.86956521739130432</v>
      </c>
      <c r="AW11">
        <f>(($AN$12-$AO$11)/($AO$12-$AO$11))</f>
        <v>0.56000000000000005</v>
      </c>
      <c r="AX11">
        <f>(($AP$11-$AO$11)/($AO$12-$AO$11))</f>
        <v>0.2</v>
      </c>
      <c r="AY11">
        <f>(($AQ$12-$AO$11)/($AO$12-$AO$11))</f>
        <v>0.4</v>
      </c>
      <c r="AZ11">
        <f>(($AN$12-$AP$11)/($AP$12-$AP$11))</f>
        <v>0.375</v>
      </c>
      <c r="BA11">
        <f>(($AO$12-$AP$11)/($AP$12-$AP$11))</f>
        <v>0.83333333333333337</v>
      </c>
      <c r="BB11">
        <f>(($AQ$12-$AP$11)/($AP$12-$AP$11))</f>
        <v>0.20833333333333334</v>
      </c>
      <c r="BC11">
        <f>(($AN$12-$AQ$12)/($AQ$13-$AQ$12))</f>
        <v>0.14285714285714285</v>
      </c>
      <c r="BD11">
        <f>(($AO$11-$AQ$11)/($AQ$12-$AQ$11))</f>
        <v>0.56521739130434778</v>
      </c>
      <c r="BE11">
        <f>(($AP$11-$AQ$11)/($AQ$12-$AQ$11))</f>
        <v>0.78260869565217395</v>
      </c>
      <c r="BG11">
        <v>1</v>
      </c>
      <c r="BH11">
        <v>61</v>
      </c>
      <c r="BI11">
        <f>($BH$15-$BH$12)/200</f>
        <v>0.115</v>
      </c>
      <c r="BQ11">
        <f>(($AO$11-$AN$11)/($AN$12-$AN$11))</f>
        <v>0.41666666666666669</v>
      </c>
      <c r="BR11">
        <f>1-(($AP$11-$AN$11)/($AN$12-$AN$11))</f>
        <v>0.375</v>
      </c>
      <c r="BS11">
        <f>1-(($AQ$11-$AN$10)/($AN$11-$AN$10))</f>
        <v>0.13043478260869568</v>
      </c>
      <c r="BT11">
        <f>1-(($AN$12-$AO$11)/($AO$12-$AO$11))</f>
        <v>0.43999999999999995</v>
      </c>
      <c r="BU11">
        <f>(($AP$11-$AO$11)/($AO$12-$AO$11))</f>
        <v>0.2</v>
      </c>
      <c r="BV11">
        <f>(($AQ$12-$AO$11)/($AO$12-$AO$11))</f>
        <v>0.4</v>
      </c>
      <c r="BW11">
        <f>(($AN$12-$AP$11)/($AP$12-$AP$11))</f>
        <v>0.375</v>
      </c>
      <c r="BX11">
        <f>1-(($AO$12-$AP$11)/($AP$12-$AP$11))</f>
        <v>0.16666666666666663</v>
      </c>
      <c r="BY11">
        <f>(($AQ$12-$AP$11)/($AP$12-$AP$11))</f>
        <v>0.20833333333333334</v>
      </c>
      <c r="BZ11">
        <f>(($AN$12-$AQ$12)/($AQ$13-$AQ$12))</f>
        <v>0.14285714285714285</v>
      </c>
      <c r="CA11">
        <f>1-(($AO$11-$AQ$11)/($AQ$12-$AQ$11))</f>
        <v>0.43478260869565222</v>
      </c>
      <c r="CB11">
        <f>1-(($AP$11-$AQ$11)/($AQ$12-$AQ$11))</f>
        <v>0.21739130434782605</v>
      </c>
    </row>
    <row r="12" spans="1:80" x14ac:dyDescent="0.25">
      <c r="A12">
        <v>11</v>
      </c>
      <c r="B12">
        <v>246.20818600000001</v>
      </c>
      <c r="C12" s="2">
        <v>1</v>
      </c>
      <c r="H12">
        <v>256.73271</v>
      </c>
      <c r="I12" s="3">
        <v>4</v>
      </c>
      <c r="P12">
        <v>2</v>
      </c>
      <c r="Q12" t="str">
        <f>CONCATENATE(C12,E12,G12,I12)</f>
        <v>14</v>
      </c>
      <c r="R12">
        <v>4</v>
      </c>
      <c r="X12" t="s">
        <v>274</v>
      </c>
      <c r="Y12" t="s">
        <v>261</v>
      </c>
      <c r="AF12">
        <v>0</v>
      </c>
      <c r="AN12">
        <v>251</v>
      </c>
      <c r="AO12">
        <v>262</v>
      </c>
      <c r="AP12">
        <v>266</v>
      </c>
      <c r="AQ12">
        <v>247</v>
      </c>
      <c r="AT12">
        <f>(($AO$12-$AN$12)/($AN$13-$AN$12))</f>
        <v>0.44</v>
      </c>
      <c r="AU12">
        <f>(($AP$12-$AN$12)/($AN$13-$AN$12))</f>
        <v>0.6</v>
      </c>
      <c r="AV12">
        <f>(($AQ$12-$AN$11)/($AN$12-$AN$11))</f>
        <v>0.83333333333333337</v>
      </c>
      <c r="BD12">
        <f>(($AO$12-$AQ$12)/($AQ$13-$AQ$12))</f>
        <v>0.5357142857142857</v>
      </c>
      <c r="BE12">
        <f>(($AP$12-$AQ$12)/($AQ$13-$AQ$12))</f>
        <v>0.6785714285714286</v>
      </c>
      <c r="BG12">
        <v>4</v>
      </c>
      <c r="BH12">
        <v>62</v>
      </c>
      <c r="BI12">
        <f>($BH$16-$BH$13)/200</f>
        <v>0.06</v>
      </c>
      <c r="BQ12">
        <f>(($AO$12-$AN$12)/($AN$13-$AN$12))</f>
        <v>0.44</v>
      </c>
      <c r="BR12">
        <f>1-(($AP$12-$AN$12)/($AN$13-$AN$12))</f>
        <v>0.4</v>
      </c>
      <c r="BS12">
        <f>1-(($AQ$12-$AN$11)/($AN$12-$AN$11))</f>
        <v>0.16666666666666663</v>
      </c>
      <c r="CA12">
        <f>1-(($AO$12-$AQ$12)/($AQ$13-$AQ$12))</f>
        <v>0.4642857142857143</v>
      </c>
      <c r="CB12">
        <f>1-(($AP$12-$AQ$12)/($AQ$13-$AQ$12))</f>
        <v>0.3214285714285714</v>
      </c>
    </row>
    <row r="13" spans="1:80" x14ac:dyDescent="0.25">
      <c r="A13">
        <v>12</v>
      </c>
      <c r="B13">
        <v>246.210082</v>
      </c>
      <c r="C13" s="2">
        <v>1</v>
      </c>
      <c r="H13">
        <v>256.759863</v>
      </c>
      <c r="I13" s="3">
        <v>4</v>
      </c>
      <c r="P13">
        <v>2</v>
      </c>
      <c r="Q13" t="str">
        <f>CONCATENATE(C13,E13,G13,I13)</f>
        <v>14</v>
      </c>
      <c r="R13">
        <v>2</v>
      </c>
      <c r="X13" t="s">
        <v>274</v>
      </c>
      <c r="Y13" t="s">
        <v>262</v>
      </c>
      <c r="AF13" t="s">
        <v>254</v>
      </c>
      <c r="AN13">
        <v>276</v>
      </c>
      <c r="AO13">
        <v>299</v>
      </c>
      <c r="AP13">
        <v>305</v>
      </c>
      <c r="AQ13">
        <v>275</v>
      </c>
      <c r="AV13">
        <f>(($AQ$13-$AN$12)/($AN$13-$AN$12))</f>
        <v>0.96</v>
      </c>
      <c r="BG13">
        <v>2</v>
      </c>
      <c r="BH13">
        <v>73</v>
      </c>
      <c r="BI13">
        <f>($BH$17-$BH$14)/200</f>
        <v>0.11</v>
      </c>
      <c r="BS13">
        <f>1-(($AQ$13-$AN$12)/($AN$13-$AN$12))</f>
        <v>4.0000000000000036E-2</v>
      </c>
    </row>
    <row r="14" spans="1:80" x14ac:dyDescent="0.25">
      <c r="A14">
        <v>13</v>
      </c>
      <c r="B14">
        <v>246.20855599999999</v>
      </c>
      <c r="C14" s="2">
        <v>1</v>
      </c>
      <c r="H14">
        <v>256.74855300000002</v>
      </c>
      <c r="I14" s="3">
        <v>4</v>
      </c>
      <c r="P14">
        <v>2</v>
      </c>
      <c r="Q14" t="str">
        <f>CONCATENATE(C14,E14,G14,I14)</f>
        <v>14</v>
      </c>
      <c r="R14">
        <v>3</v>
      </c>
      <c r="X14" t="s">
        <v>274</v>
      </c>
      <c r="Y14" t="s">
        <v>259</v>
      </c>
      <c r="AF14">
        <v>0</v>
      </c>
      <c r="AN14">
        <v>279</v>
      </c>
      <c r="AO14">
        <v>336</v>
      </c>
      <c r="AP14">
        <v>337</v>
      </c>
      <c r="AQ14">
        <v>282</v>
      </c>
      <c r="BG14">
        <v>3</v>
      </c>
      <c r="BH14">
        <v>73</v>
      </c>
      <c r="BI14">
        <f>($BH$18-$BH$15)/200</f>
        <v>6.5000000000000002E-2</v>
      </c>
    </row>
    <row r="15" spans="1:80" x14ac:dyDescent="0.25">
      <c r="A15">
        <v>14</v>
      </c>
      <c r="B15">
        <v>246.22018700000001</v>
      </c>
      <c r="C15" s="2">
        <v>1</v>
      </c>
      <c r="H15">
        <v>256.724604</v>
      </c>
      <c r="I15" s="3">
        <v>4</v>
      </c>
      <c r="P15">
        <v>2</v>
      </c>
      <c r="Q15" t="str">
        <f>CONCATENATE(C15,E15,G15,I15)</f>
        <v>14</v>
      </c>
      <c r="R15">
        <v>1</v>
      </c>
      <c r="X15" t="s">
        <v>275</v>
      </c>
      <c r="Y15" t="s">
        <v>263</v>
      </c>
      <c r="AB15" t="s">
        <v>274</v>
      </c>
      <c r="AC15" t="str">
        <f>CONCATENATE($R15,$R16,$R17,$R18)</f>
        <v>1423</v>
      </c>
      <c r="AF15" t="s">
        <v>255</v>
      </c>
      <c r="AN15">
        <v>320</v>
      </c>
      <c r="AO15">
        <v>363</v>
      </c>
      <c r="AP15">
        <v>364</v>
      </c>
      <c r="AQ15">
        <v>323</v>
      </c>
      <c r="BG15">
        <v>1</v>
      </c>
      <c r="BH15">
        <v>85</v>
      </c>
      <c r="BI15">
        <f>($BH$19-$BH$16)/200</f>
        <v>0.11</v>
      </c>
    </row>
    <row r="16" spans="1:80" x14ac:dyDescent="0.25">
      <c r="A16">
        <v>15</v>
      </c>
      <c r="B16">
        <v>246.26849999999999</v>
      </c>
      <c r="C16" s="2">
        <v>1</v>
      </c>
      <c r="H16">
        <v>256.738497</v>
      </c>
      <c r="I16" s="3">
        <v>4</v>
      </c>
      <c r="P16">
        <v>2</v>
      </c>
      <c r="Q16" t="str">
        <f>CONCATENATE(C16,E16,G16,I16)</f>
        <v>14</v>
      </c>
      <c r="R16">
        <v>4</v>
      </c>
      <c r="X16" t="s">
        <v>276</v>
      </c>
      <c r="Y16" t="s">
        <v>264</v>
      </c>
      <c r="AF16">
        <v>0</v>
      </c>
      <c r="AN16">
        <v>347</v>
      </c>
      <c r="AO16">
        <v>392</v>
      </c>
      <c r="AP16">
        <v>393</v>
      </c>
      <c r="AQ16">
        <v>352</v>
      </c>
      <c r="AT16">
        <f>(($AO$13-$AN$14)/($AN$15-$AN$14))</f>
        <v>0.48780487804878048</v>
      </c>
      <c r="AU16">
        <f>(($AP$13-$AN$14)/($AN$15-$AN$14))</f>
        <v>0.63414634146341464</v>
      </c>
      <c r="AV16">
        <f>(($AQ$14-$AN$14)/($AN$15-$AN$14))</f>
        <v>7.3170731707317069E-2</v>
      </c>
      <c r="AW16">
        <f>(($AN$15-$AO$13)/($AO$14-$AO$13))</f>
        <v>0.56756756756756754</v>
      </c>
      <c r="AX16">
        <f>(($AP$13-$AO$13)/($AO$14-$AO$13))</f>
        <v>0.16216216216216217</v>
      </c>
      <c r="AY16">
        <f>(($AQ$15-$AO$13)/($AO$14-$AO$13))</f>
        <v>0.64864864864864868</v>
      </c>
      <c r="AZ16">
        <f>(($AN$15-$AP$13)/($AP$14-$AP$13))</f>
        <v>0.46875</v>
      </c>
      <c r="BA16">
        <f>(($AO$14-$AP$13)/($AP$14-$AP$13))</f>
        <v>0.96875</v>
      </c>
      <c r="BB16">
        <f>(($AQ$15-$AP$13)/($AP$14-$AP$13))</f>
        <v>0.5625</v>
      </c>
      <c r="BC16">
        <f>(($AN$15-$AQ$14)/($AQ$15-$AQ$14))</f>
        <v>0.92682926829268297</v>
      </c>
      <c r="BD16">
        <f>(($AO$13-$AQ$14)/($AQ$15-$AQ$14))</f>
        <v>0.41463414634146339</v>
      </c>
      <c r="BE16">
        <f>(($AP$13-$AQ$14)/($AQ$15-$AQ$14))</f>
        <v>0.56097560975609762</v>
      </c>
      <c r="BG16">
        <v>4</v>
      </c>
      <c r="BH16">
        <v>85</v>
      </c>
      <c r="BI16">
        <f>($BH$20-$BH$17)/200</f>
        <v>6.5000000000000002E-2</v>
      </c>
      <c r="BQ16">
        <f>(($AO$13-$AN$14)/($AN$15-$AN$14))</f>
        <v>0.48780487804878048</v>
      </c>
      <c r="BR16">
        <f>1-(($AP$13-$AN$14)/($AN$15-$AN$14))</f>
        <v>0.36585365853658536</v>
      </c>
      <c r="BS16">
        <f>(($AQ$14-$AN$14)/($AN$15-$AN$14))</f>
        <v>7.3170731707317069E-2</v>
      </c>
      <c r="BT16">
        <f>1-(($AN$15-$AO$13)/($AO$14-$AO$13))</f>
        <v>0.43243243243243246</v>
      </c>
      <c r="BU16">
        <f>(($AP$13-$AO$13)/($AO$14-$AO$13))</f>
        <v>0.16216216216216217</v>
      </c>
      <c r="BV16">
        <f>1-(($AQ$15-$AO$13)/($AO$14-$AO$13))</f>
        <v>0.35135135135135132</v>
      </c>
      <c r="BW16">
        <f>(($AN$15-$AP$13)/($AP$14-$AP$13))</f>
        <v>0.46875</v>
      </c>
      <c r="BX16">
        <f>1-(($AO$14-$AP$13)/($AP$14-$AP$13))</f>
        <v>3.125E-2</v>
      </c>
      <c r="BY16">
        <f>1-(($AQ$15-$AP$13)/($AP$14-$AP$13))</f>
        <v>0.4375</v>
      </c>
      <c r="BZ16">
        <f>1-(($AN$15-$AQ$14)/($AQ$15-$AQ$14))</f>
        <v>7.3170731707317027E-2</v>
      </c>
      <c r="CA16">
        <f>(($AO$13-$AQ$14)/($AQ$15-$AQ$14))</f>
        <v>0.41463414634146339</v>
      </c>
      <c r="CB16">
        <f>1-(($AP$13-$AQ$14)/($AQ$15-$AQ$14))</f>
        <v>0.43902439024390238</v>
      </c>
    </row>
    <row r="17" spans="1:80" x14ac:dyDescent="0.25">
      <c r="A17">
        <v>16</v>
      </c>
      <c r="B17">
        <v>246.21529200000001</v>
      </c>
      <c r="C17" s="2">
        <v>1</v>
      </c>
      <c r="H17">
        <v>256.69750099999999</v>
      </c>
      <c r="I17" s="3">
        <v>4</v>
      </c>
      <c r="P17">
        <v>2</v>
      </c>
      <c r="Q17" t="str">
        <f>CONCATENATE(C17,E17,G17,I17)</f>
        <v>14</v>
      </c>
      <c r="R17">
        <v>2</v>
      </c>
      <c r="X17" t="s">
        <v>276</v>
      </c>
      <c r="Y17" t="s">
        <v>265</v>
      </c>
      <c r="AF17" t="s">
        <v>256</v>
      </c>
      <c r="AN17">
        <v>379</v>
      </c>
      <c r="AO17">
        <v>417</v>
      </c>
      <c r="AP17">
        <v>418</v>
      </c>
      <c r="AQ17">
        <v>379</v>
      </c>
      <c r="AT17">
        <f>(($AO$14-$AN$15)/($AN$16-$AN$15))</f>
        <v>0.59259259259259256</v>
      </c>
      <c r="AU17">
        <f>(($AP$14-$AN$15)/($AN$16-$AN$15))</f>
        <v>0.62962962962962965</v>
      </c>
      <c r="AV17">
        <f>(($AQ$15-$AN$15)/($AN$16-$AN$15))</f>
        <v>0.1111111111111111</v>
      </c>
      <c r="AW17">
        <f>(($AN$16-$AO$14)/($AO$15-$AO$14))</f>
        <v>0.40740740740740738</v>
      </c>
      <c r="AX17">
        <f>(($AP$14-$AO$14)/($AO$15-$AO$14))</f>
        <v>3.7037037037037035E-2</v>
      </c>
      <c r="AY17">
        <f>(($AQ$16-$AO$14)/($AO$15-$AO$14))</f>
        <v>0.59259259259259256</v>
      </c>
      <c r="AZ17">
        <f>(($AN$16-$AP$14)/($AP$15-$AP$14))</f>
        <v>0.37037037037037035</v>
      </c>
      <c r="BA17">
        <f>(($AO$15-$AP$14)/($AP$15-$AP$14))</f>
        <v>0.96296296296296291</v>
      </c>
      <c r="BB17">
        <f>(($AQ$16-$AP$14)/($AP$15-$AP$14))</f>
        <v>0.55555555555555558</v>
      </c>
      <c r="BC17">
        <f>(($AN$16-$AQ$15)/($AQ$16-$AQ$15))</f>
        <v>0.82758620689655171</v>
      </c>
      <c r="BD17">
        <f>(($AO$14-$AQ$15)/($AQ$16-$AQ$15))</f>
        <v>0.44827586206896552</v>
      </c>
      <c r="BE17">
        <f>(($AP$14-$AQ$15)/($AQ$16-$AQ$15))</f>
        <v>0.48275862068965519</v>
      </c>
      <c r="BG17">
        <v>2</v>
      </c>
      <c r="BH17">
        <v>95</v>
      </c>
      <c r="BI17">
        <f>($BH$21-$BH$18)/200</f>
        <v>0.1</v>
      </c>
      <c r="BQ17">
        <f>1-(($AO$14-$AN$15)/($AN$16-$AN$15))</f>
        <v>0.40740740740740744</v>
      </c>
      <c r="BR17">
        <f>1-(($AP$14-$AN$15)/($AN$16-$AN$15))</f>
        <v>0.37037037037037035</v>
      </c>
      <c r="BS17">
        <f>(($AQ$15-$AN$15)/($AN$16-$AN$15))</f>
        <v>0.1111111111111111</v>
      </c>
      <c r="BT17">
        <f>(($AN$16-$AO$14)/($AO$15-$AO$14))</f>
        <v>0.40740740740740738</v>
      </c>
      <c r="BU17">
        <f>(($AP$14-$AO$14)/($AO$15-$AO$14))</f>
        <v>3.7037037037037035E-2</v>
      </c>
      <c r="BV17">
        <f>1-(($AQ$16-$AO$14)/($AO$15-$AO$14))</f>
        <v>0.40740740740740744</v>
      </c>
      <c r="BW17">
        <f>(($AN$16-$AP$14)/($AP$15-$AP$14))</f>
        <v>0.37037037037037035</v>
      </c>
      <c r="BX17">
        <f>1-(($AO$15-$AP$14)/($AP$15-$AP$14))</f>
        <v>3.703703703703709E-2</v>
      </c>
      <c r="BY17">
        <f>1-(($AQ$16-$AP$14)/($AP$15-$AP$14))</f>
        <v>0.44444444444444442</v>
      </c>
      <c r="BZ17">
        <f>1-(($AN$16-$AQ$15)/($AQ$16-$AQ$15))</f>
        <v>0.17241379310344829</v>
      </c>
      <c r="CA17">
        <f>(($AO$14-$AQ$15)/($AQ$16-$AQ$15))</f>
        <v>0.44827586206896552</v>
      </c>
      <c r="CB17">
        <f>(($AP$14-$AQ$15)/($AQ$16-$AQ$15))</f>
        <v>0.48275862068965519</v>
      </c>
    </row>
    <row r="18" spans="1:80" x14ac:dyDescent="0.25">
      <c r="A18">
        <v>17</v>
      </c>
      <c r="B18">
        <v>246.11950899999999</v>
      </c>
      <c r="C18" s="2">
        <v>1</v>
      </c>
      <c r="H18">
        <v>256.66981700000002</v>
      </c>
      <c r="I18" s="3">
        <v>4</v>
      </c>
      <c r="P18">
        <v>2</v>
      </c>
      <c r="Q18" t="str">
        <f>CONCATENATE(C18,E18,G18,I18)</f>
        <v>14</v>
      </c>
      <c r="R18">
        <v>3</v>
      </c>
      <c r="X18" t="s">
        <v>276</v>
      </c>
      <c r="Y18" t="s">
        <v>266</v>
      </c>
      <c r="AF18">
        <v>0</v>
      </c>
      <c r="AN18">
        <v>405</v>
      </c>
      <c r="AO18">
        <v>440</v>
      </c>
      <c r="AP18">
        <v>440</v>
      </c>
      <c r="AQ18">
        <v>405</v>
      </c>
      <c r="AT18">
        <f>(($AO$15-$AN$16)/($AN$17-$AN$16))</f>
        <v>0.5</v>
      </c>
      <c r="AU18">
        <f>(($AP$15-$AN$16)/($AN$17-$AN$16))</f>
        <v>0.53125</v>
      </c>
      <c r="AV18">
        <f>(($AQ$16-$AN$16)/($AN$17-$AN$16))</f>
        <v>0.15625</v>
      </c>
      <c r="AW18">
        <f>(($AN$17-$AO$15)/($AO$16-$AO$15))</f>
        <v>0.55172413793103448</v>
      </c>
      <c r="AX18">
        <f>(($AP$15-$AO$15)/($AO$16-$AO$15))</f>
        <v>3.4482758620689655E-2</v>
      </c>
      <c r="AY18">
        <f>(($AQ$17-$AO$15)/($AO$16-$AO$15))</f>
        <v>0.55172413793103448</v>
      </c>
      <c r="AZ18">
        <f>(($AN$17-$AP$15)/($AP$16-$AP$15))</f>
        <v>0.51724137931034486</v>
      </c>
      <c r="BA18">
        <f>(($AO$16-$AP$15)/($AP$16-$AP$15))</f>
        <v>0.96551724137931039</v>
      </c>
      <c r="BB18">
        <f>(($AQ$17-$AP$15)/($AP$16-$AP$15))</f>
        <v>0.51724137931034486</v>
      </c>
      <c r="BC18">
        <f>(($AN$17-$AQ$17)/($AQ$18-$AQ$17))</f>
        <v>0</v>
      </c>
      <c r="BD18">
        <f>(($AO$15-$AQ$16)/($AQ$17-$AQ$16))</f>
        <v>0.40740740740740738</v>
      </c>
      <c r="BE18">
        <f>(($AP$15-$AQ$16)/($AQ$17-$AQ$16))</f>
        <v>0.44444444444444442</v>
      </c>
      <c r="BG18">
        <v>3</v>
      </c>
      <c r="BH18">
        <v>98</v>
      </c>
      <c r="BI18">
        <f>($BH$22-$BH$19)/200</f>
        <v>7.0000000000000007E-2</v>
      </c>
      <c r="BQ18">
        <f>(($AO$15-$AN$16)/($AN$17-$AN$16))</f>
        <v>0.5</v>
      </c>
      <c r="BR18">
        <f>1-(($AP$15-$AN$16)/($AN$17-$AN$16))</f>
        <v>0.46875</v>
      </c>
      <c r="BS18">
        <f>(($AQ$16-$AN$16)/($AN$17-$AN$16))</f>
        <v>0.15625</v>
      </c>
      <c r="BT18">
        <f>1-(($AN$17-$AO$15)/($AO$16-$AO$15))</f>
        <v>0.44827586206896552</v>
      </c>
      <c r="BU18">
        <f>(($AP$15-$AO$15)/($AO$16-$AO$15))</f>
        <v>3.4482758620689655E-2</v>
      </c>
      <c r="BV18">
        <f>1-(($AQ$17-$AO$15)/($AO$16-$AO$15))</f>
        <v>0.44827586206896552</v>
      </c>
      <c r="BW18">
        <f>1-(($AN$17-$AP$15)/($AP$16-$AP$15))</f>
        <v>0.48275862068965514</v>
      </c>
      <c r="BX18">
        <f>1-(($AO$16-$AP$15)/($AP$16-$AP$15))</f>
        <v>3.4482758620689613E-2</v>
      </c>
      <c r="BY18">
        <f>1-(($AQ$17-$AP$15)/($AP$16-$AP$15))</f>
        <v>0.48275862068965514</v>
      </c>
      <c r="BZ18">
        <f>(($AN$17-$AQ$17)/($AQ$18-$AQ$17))</f>
        <v>0</v>
      </c>
      <c r="CA18">
        <f>(($AO$15-$AQ$16)/($AQ$17-$AQ$16))</f>
        <v>0.40740740740740738</v>
      </c>
      <c r="CB18">
        <f>(($AP$15-$AQ$16)/($AQ$17-$AQ$16))</f>
        <v>0.44444444444444442</v>
      </c>
    </row>
    <row r="19" spans="1:80" x14ac:dyDescent="0.25">
      <c r="A19">
        <v>18</v>
      </c>
      <c r="B19">
        <v>246.24629099999999</v>
      </c>
      <c r="C19" s="2">
        <v>1</v>
      </c>
      <c r="H19">
        <v>256.62829399999998</v>
      </c>
      <c r="I19" s="3">
        <v>4</v>
      </c>
      <c r="P19">
        <v>2</v>
      </c>
      <c r="Q19" t="str">
        <f>CONCATENATE(C19,E19,G19,I19)</f>
        <v>14</v>
      </c>
      <c r="R19">
        <v>4</v>
      </c>
      <c r="X19" t="s">
        <v>275</v>
      </c>
      <c r="Y19" t="s">
        <v>267</v>
      </c>
      <c r="AB19" t="s">
        <v>276</v>
      </c>
      <c r="AC19" t="str">
        <f>CONCATENATE($R19,$R20,$R21,$R22)</f>
        <v>4123</v>
      </c>
      <c r="AF19" t="s">
        <v>257</v>
      </c>
      <c r="AG19" t="s">
        <v>258</v>
      </c>
      <c r="AN19">
        <v>428</v>
      </c>
      <c r="AO19">
        <v>463</v>
      </c>
      <c r="AP19">
        <v>460</v>
      </c>
      <c r="AQ19">
        <v>430</v>
      </c>
      <c r="AT19">
        <f>(($AO$16-$AN$17)/($AN$18-$AN$17))</f>
        <v>0.5</v>
      </c>
      <c r="AU19">
        <f>(($AP$16-$AN$17)/($AN$18-$AN$17))</f>
        <v>0.53846153846153844</v>
      </c>
      <c r="AV19">
        <f>(($AQ$17-$AN$17)/($AN$18-$AN$17))</f>
        <v>0</v>
      </c>
      <c r="AW19">
        <f>(($AN$18-$AO$16)/($AO$17-$AO$16))</f>
        <v>0.52</v>
      </c>
      <c r="AX19">
        <f>(($AP$16-$AO$16)/($AO$17-$AO$16))</f>
        <v>0.04</v>
      </c>
      <c r="AY19">
        <f>(($AQ$18-$AO$16)/($AO$17-$AO$16))</f>
        <v>0.52</v>
      </c>
      <c r="AZ19">
        <f>(($AN$18-$AP$16)/($AP$17-$AP$16))</f>
        <v>0.48</v>
      </c>
      <c r="BA19">
        <f>(($AO$17-$AP$16)/($AP$17-$AP$16))</f>
        <v>0.96</v>
      </c>
      <c r="BB19">
        <f>(($AQ$18-$AP$16)/($AP$17-$AP$16))</f>
        <v>0.48</v>
      </c>
      <c r="BC19">
        <f>(($AN$18-$AQ$18)/($AQ$19-$AQ$18))</f>
        <v>0</v>
      </c>
      <c r="BD19">
        <f>(($AO$16-$AQ$17)/($AQ$18-$AQ$17))</f>
        <v>0.5</v>
      </c>
      <c r="BE19">
        <f>(($AP$16-$AQ$17)/($AQ$18-$AQ$17))</f>
        <v>0.53846153846153844</v>
      </c>
      <c r="BG19">
        <v>4</v>
      </c>
      <c r="BH19">
        <v>107</v>
      </c>
      <c r="BI19">
        <f>($BH$23-$BH$20)/200</f>
        <v>0.105</v>
      </c>
      <c r="BQ19">
        <f>(($AO$16-$AN$17)/($AN$18-$AN$17))</f>
        <v>0.5</v>
      </c>
      <c r="BR19">
        <f>1-(($AP$16-$AN$17)/($AN$18-$AN$17))</f>
        <v>0.46153846153846156</v>
      </c>
      <c r="BS19">
        <f>(($AQ$17-$AN$17)/($AN$18-$AN$17))</f>
        <v>0</v>
      </c>
      <c r="BT19">
        <f>1-(($AN$18-$AO$16)/($AO$17-$AO$16))</f>
        <v>0.48</v>
      </c>
      <c r="BU19">
        <f>(($AP$16-$AO$16)/($AO$17-$AO$16))</f>
        <v>0.04</v>
      </c>
      <c r="BV19">
        <f>1-(($AQ$18-$AO$16)/($AO$17-$AO$16))</f>
        <v>0.48</v>
      </c>
      <c r="BW19">
        <f>(($AN$18-$AP$16)/($AP$17-$AP$16))</f>
        <v>0.48</v>
      </c>
      <c r="BX19">
        <f>1-(($AO$17-$AP$16)/($AP$17-$AP$16))</f>
        <v>4.0000000000000036E-2</v>
      </c>
      <c r="BY19">
        <f>(($AQ$18-$AP$16)/($AP$17-$AP$16))</f>
        <v>0.48</v>
      </c>
      <c r="BZ19">
        <f>(($AN$18-$AQ$18)/($AQ$19-$AQ$18))</f>
        <v>0</v>
      </c>
      <c r="CA19">
        <f>(($AO$16-$AQ$17)/($AQ$18-$AQ$17))</f>
        <v>0.5</v>
      </c>
      <c r="CB19">
        <f>1-(($AP$16-$AQ$17)/($AQ$18-$AQ$17))</f>
        <v>0.46153846153846156</v>
      </c>
    </row>
    <row r="20" spans="1:80" x14ac:dyDescent="0.25">
      <c r="A20">
        <v>19</v>
      </c>
      <c r="B20">
        <v>246.24629099999999</v>
      </c>
      <c r="C20" s="2">
        <v>1</v>
      </c>
      <c r="D20">
        <v>236.99706699999999</v>
      </c>
      <c r="E20" s="4">
        <v>2</v>
      </c>
      <c r="H20">
        <v>256.63234599999998</v>
      </c>
      <c r="I20" s="3">
        <v>4</v>
      </c>
      <c r="P20">
        <v>3</v>
      </c>
      <c r="Q20" t="str">
        <f>CONCATENATE(C20,E20,G20,I20)</f>
        <v>124</v>
      </c>
      <c r="R20">
        <v>1</v>
      </c>
      <c r="X20" t="s">
        <v>274</v>
      </c>
      <c r="Y20" t="s">
        <v>261</v>
      </c>
      <c r="AF20">
        <v>0</v>
      </c>
      <c r="AG20">
        <v>0</v>
      </c>
      <c r="AN20">
        <v>450</v>
      </c>
      <c r="AO20">
        <v>486</v>
      </c>
      <c r="AP20">
        <v>480</v>
      </c>
      <c r="AQ20">
        <v>455</v>
      </c>
      <c r="AT20">
        <f>(($AO$17-$AN$18)/($AN$19-$AN$18))</f>
        <v>0.52173913043478259</v>
      </c>
      <c r="AU20">
        <f>(($AP$17-$AN$18)/($AN$19-$AN$18))</f>
        <v>0.56521739130434778</v>
      </c>
      <c r="AV20">
        <f>(($AQ$18-$AN$18)/($AN$19-$AN$18))</f>
        <v>0</v>
      </c>
      <c r="AW20">
        <f>(($AN$19-$AO$17)/($AO$18-$AO$17))</f>
        <v>0.47826086956521741</v>
      </c>
      <c r="AX20">
        <f>(($AP$17-$AO$17)/($AO$18-$AO$17))</f>
        <v>4.3478260869565216E-2</v>
      </c>
      <c r="AY20">
        <f>(($AQ$19-$AO$17)/($AO$18-$AO$17))</f>
        <v>0.56521739130434778</v>
      </c>
      <c r="AZ20">
        <f>(($AN$19-$AP$17)/($AP$18-$AP$17))</f>
        <v>0.45454545454545453</v>
      </c>
      <c r="BA20">
        <f>(($AO$18-$AP$18)/($AP$19-$AP$18))</f>
        <v>0</v>
      </c>
      <c r="BB20">
        <f>(($AQ$19-$AP$17)/($AP$18-$AP$17))</f>
        <v>0.54545454545454541</v>
      </c>
      <c r="BC20">
        <f>(($AN$19-$AQ$18)/($AQ$19-$AQ$18))</f>
        <v>0.92</v>
      </c>
      <c r="BD20">
        <f>(($AO$17-$AQ$18)/($AQ$19-$AQ$18))</f>
        <v>0.48</v>
      </c>
      <c r="BE20">
        <f>(($AP$17-$AQ$18)/($AQ$19-$AQ$18))</f>
        <v>0.52</v>
      </c>
      <c r="BG20">
        <v>1</v>
      </c>
      <c r="BH20">
        <v>108</v>
      </c>
      <c r="BI20">
        <f>($BH$24-$BH$21)/200</f>
        <v>5.5E-2</v>
      </c>
      <c r="BQ20">
        <f>1-(($AO$17-$AN$18)/($AN$19-$AN$18))</f>
        <v>0.47826086956521741</v>
      </c>
      <c r="BR20">
        <f>1-(($AP$17-$AN$18)/($AN$19-$AN$18))</f>
        <v>0.43478260869565222</v>
      </c>
      <c r="BS20">
        <f>(($AQ$18-$AN$18)/($AN$19-$AN$18))</f>
        <v>0</v>
      </c>
      <c r="BT20">
        <f>(($AN$19-$AO$17)/($AO$18-$AO$17))</f>
        <v>0.47826086956521741</v>
      </c>
      <c r="BU20">
        <f>(($AP$17-$AO$17)/($AO$18-$AO$17))</f>
        <v>4.3478260869565216E-2</v>
      </c>
      <c r="BV20">
        <f>1-(($AQ$19-$AO$17)/($AO$18-$AO$17))</f>
        <v>0.43478260869565222</v>
      </c>
      <c r="BW20">
        <f>(($AN$19-$AP$17)/($AP$18-$AP$17))</f>
        <v>0.45454545454545453</v>
      </c>
      <c r="BX20">
        <f>(($AO$18-$AP$18)/($AP$19-$AP$18))</f>
        <v>0</v>
      </c>
      <c r="BY20">
        <f>1-(($AQ$19-$AP$17)/($AP$18-$AP$17))</f>
        <v>0.45454545454545459</v>
      </c>
      <c r="BZ20">
        <f>1-(($AN$19-$AQ$18)/($AQ$19-$AQ$18))</f>
        <v>7.999999999999996E-2</v>
      </c>
      <c r="CA20">
        <f>(($AO$17-$AQ$18)/($AQ$19-$AQ$18))</f>
        <v>0.48</v>
      </c>
      <c r="CB20">
        <f>1-(($AP$17-$AQ$18)/($AQ$19-$AQ$18))</f>
        <v>0.48</v>
      </c>
    </row>
    <row r="21" spans="1:80" x14ac:dyDescent="0.25">
      <c r="A21">
        <v>20</v>
      </c>
      <c r="D21">
        <v>236.97506799999999</v>
      </c>
      <c r="E21" s="4">
        <v>2</v>
      </c>
      <c r="H21">
        <v>256.71639499999998</v>
      </c>
      <c r="I21" s="3">
        <v>4</v>
      </c>
      <c r="P21">
        <v>2</v>
      </c>
      <c r="Q21" t="str">
        <f>CONCATENATE(C21,E21,G21,I21)</f>
        <v>24</v>
      </c>
      <c r="R21">
        <v>2</v>
      </c>
      <c r="X21" t="s">
        <v>274</v>
      </c>
      <c r="Y21" t="s">
        <v>262</v>
      </c>
      <c r="AF21">
        <v>0</v>
      </c>
      <c r="AG21">
        <v>0</v>
      </c>
      <c r="AN21">
        <v>471</v>
      </c>
      <c r="AO21">
        <v>507</v>
      </c>
      <c r="AP21">
        <v>502</v>
      </c>
      <c r="AQ21">
        <v>478</v>
      </c>
      <c r="AT21">
        <f>(($AO$18-$AN$19)/($AN$20-$AN$19))</f>
        <v>0.54545454545454541</v>
      </c>
      <c r="AU21">
        <f>(($AP$18-$AN$19)/($AN$20-$AN$19))</f>
        <v>0.54545454545454541</v>
      </c>
      <c r="AV21">
        <f>(($AQ$19-$AN$19)/($AN$20-$AN$19))</f>
        <v>9.0909090909090912E-2</v>
      </c>
      <c r="AW21">
        <f>(($AN$20-$AO$18)/($AO$19-$AO$18))</f>
        <v>0.43478260869565216</v>
      </c>
      <c r="AX21">
        <f>(($AP$18-$AO$18)/($AO$19-$AO$18))</f>
        <v>0</v>
      </c>
      <c r="AY21">
        <f>(($AQ$20-$AO$18)/($AO$19-$AO$18))</f>
        <v>0.65217391304347827</v>
      </c>
      <c r="AZ21">
        <f>(($AN$20-$AP$18)/($AP$19-$AP$18))</f>
        <v>0.5</v>
      </c>
      <c r="BA21">
        <f>(($AO$19-$AP$19)/($AP$20-$AP$19))</f>
        <v>0.15</v>
      </c>
      <c r="BB21">
        <f>(($AQ$20-$AP$18)/($AP$19-$AP$18))</f>
        <v>0.75</v>
      </c>
      <c r="BC21">
        <f>(($AN$20-$AQ$19)/($AQ$20-$AQ$19))</f>
        <v>0.8</v>
      </c>
      <c r="BD21">
        <f>(($AO$18-$AQ$19)/($AQ$20-$AQ$19))</f>
        <v>0.4</v>
      </c>
      <c r="BE21">
        <f>(($AP$18-$AQ$19)/($AQ$20-$AQ$19))</f>
        <v>0.4</v>
      </c>
      <c r="BG21">
        <v>2</v>
      </c>
      <c r="BH21">
        <v>118</v>
      </c>
      <c r="BI21">
        <f>($BH$25-$BH$22)/200</f>
        <v>0.09</v>
      </c>
      <c r="BQ21">
        <f>1-(($AO$18-$AN$19)/($AN$20-$AN$19))</f>
        <v>0.45454545454545459</v>
      </c>
      <c r="BR21">
        <f>1-(($AP$18-$AN$19)/($AN$20-$AN$19))</f>
        <v>0.45454545454545459</v>
      </c>
      <c r="BS21">
        <f>(($AQ$19-$AN$19)/($AN$20-$AN$19))</f>
        <v>9.0909090909090912E-2</v>
      </c>
      <c r="BT21">
        <f>(($AN$20-$AO$18)/($AO$19-$AO$18))</f>
        <v>0.43478260869565216</v>
      </c>
      <c r="BU21">
        <f>(($AP$18-$AO$18)/($AO$19-$AO$18))</f>
        <v>0</v>
      </c>
      <c r="BV21">
        <f>1-(($AQ$20-$AO$18)/($AO$19-$AO$18))</f>
        <v>0.34782608695652173</v>
      </c>
      <c r="BW21">
        <f>(($AN$20-$AP$18)/($AP$19-$AP$18))</f>
        <v>0.5</v>
      </c>
      <c r="BX21">
        <f>(($AO$19-$AP$19)/($AP$20-$AP$19))</f>
        <v>0.15</v>
      </c>
      <c r="BY21">
        <f>1-(($AQ$20-$AP$18)/($AP$19-$AP$18))</f>
        <v>0.25</v>
      </c>
      <c r="BZ21">
        <f>1-(($AN$20-$AQ$19)/($AQ$20-$AQ$19))</f>
        <v>0.19999999999999996</v>
      </c>
      <c r="CA21">
        <f>(($AO$18-$AQ$19)/($AQ$20-$AQ$19))</f>
        <v>0.4</v>
      </c>
      <c r="CB21">
        <f>(($AP$18-$AQ$19)/($AQ$20-$AQ$19))</f>
        <v>0.4</v>
      </c>
    </row>
    <row r="22" spans="1:80" x14ac:dyDescent="0.25">
      <c r="A22">
        <v>21</v>
      </c>
      <c r="D22">
        <v>237.020802</v>
      </c>
      <c r="E22" s="4">
        <v>2</v>
      </c>
      <c r="F22">
        <v>247.58848</v>
      </c>
      <c r="G22" s="5">
        <v>3</v>
      </c>
      <c r="H22">
        <v>256.71639499999998</v>
      </c>
      <c r="I22" s="3">
        <v>4</v>
      </c>
      <c r="P22">
        <v>3</v>
      </c>
      <c r="Q22" t="str">
        <f>CONCATENATE(C22,E22,G22,I22)</f>
        <v>234</v>
      </c>
      <c r="R22">
        <v>3</v>
      </c>
      <c r="X22" t="s">
        <v>274</v>
      </c>
      <c r="Y22" t="s">
        <v>259</v>
      </c>
      <c r="AF22">
        <v>0</v>
      </c>
      <c r="AG22">
        <v>0</v>
      </c>
      <c r="AN22">
        <v>493</v>
      </c>
      <c r="AO22">
        <v>529</v>
      </c>
      <c r="AP22">
        <v>525</v>
      </c>
      <c r="AQ22">
        <v>499</v>
      </c>
      <c r="AT22">
        <f>(($AO$19-$AN$20)/($AN$21-$AN$20))</f>
        <v>0.61904761904761907</v>
      </c>
      <c r="AU22">
        <f>(($AP$19-$AN$20)/($AN$21-$AN$20))</f>
        <v>0.47619047619047616</v>
      </c>
      <c r="AV22">
        <f>(($AQ$20-$AN$20)/($AN$21-$AN$20))</f>
        <v>0.23809523809523808</v>
      </c>
      <c r="AW22">
        <f>(($AN$21-$AO$19)/($AO$20-$AO$19))</f>
        <v>0.34782608695652173</v>
      </c>
      <c r="AX22">
        <f>(($AP$19-$AO$18)/($AO$19-$AO$18))</f>
        <v>0.86956521739130432</v>
      </c>
      <c r="AY22">
        <f>(($AQ$21-$AO$19)/($AO$20-$AO$19))</f>
        <v>0.65217391304347827</v>
      </c>
      <c r="AZ22">
        <f>(($AN$21-$AP$19)/($AP$20-$AP$19))</f>
        <v>0.55000000000000004</v>
      </c>
      <c r="BA22">
        <f>(($AO$20-$AP$20)/($AP$21-$AP$20))</f>
        <v>0.27272727272727271</v>
      </c>
      <c r="BB22">
        <f>(($AQ$21-$AP$19)/($AP$20-$AP$19))</f>
        <v>0.9</v>
      </c>
      <c r="BC22">
        <f>(($AN$21-$AQ$20)/($AQ$21-$AQ$20))</f>
        <v>0.69565217391304346</v>
      </c>
      <c r="BD22">
        <f>(($AO$19-$AQ$20)/($AQ$21-$AQ$20))</f>
        <v>0.34782608695652173</v>
      </c>
      <c r="BE22">
        <f>(($AP$19-$AQ$20)/($AQ$21-$AQ$20))</f>
        <v>0.21739130434782608</v>
      </c>
      <c r="BG22">
        <v>3</v>
      </c>
      <c r="BH22">
        <v>121</v>
      </c>
      <c r="BI22">
        <f>($BH$26-$BH$23)/200</f>
        <v>7.0000000000000007E-2</v>
      </c>
      <c r="BQ22">
        <f>1-(($AO$19-$AN$20)/($AN$21-$AN$20))</f>
        <v>0.38095238095238093</v>
      </c>
      <c r="BR22">
        <f>(($AP$19-$AN$20)/($AN$21-$AN$20))</f>
        <v>0.47619047619047616</v>
      </c>
      <c r="BS22">
        <f>(($AQ$20-$AN$20)/($AN$21-$AN$20))</f>
        <v>0.23809523809523808</v>
      </c>
      <c r="BT22">
        <f>(($AN$21-$AO$19)/($AO$20-$AO$19))</f>
        <v>0.34782608695652173</v>
      </c>
      <c r="BU22">
        <f>1-(($AP$19-$AO$18)/($AO$19-$AO$18))</f>
        <v>0.13043478260869568</v>
      </c>
      <c r="BV22">
        <f>1-(($AQ$21-$AO$19)/($AO$20-$AO$19))</f>
        <v>0.34782608695652173</v>
      </c>
      <c r="BW22">
        <f>1-(($AN$21-$AP$19)/($AP$20-$AP$19))</f>
        <v>0.44999999999999996</v>
      </c>
      <c r="BX22">
        <f>(($AO$20-$AP$20)/($AP$21-$AP$20))</f>
        <v>0.27272727272727271</v>
      </c>
      <c r="BY22">
        <f>1-(($AQ$21-$AP$19)/($AP$20-$AP$19))</f>
        <v>9.9999999999999978E-2</v>
      </c>
      <c r="BZ22">
        <f>1-(($AN$21-$AQ$20)/($AQ$21-$AQ$20))</f>
        <v>0.30434782608695654</v>
      </c>
      <c r="CA22">
        <f>(($AO$19-$AQ$20)/($AQ$21-$AQ$20))</f>
        <v>0.34782608695652173</v>
      </c>
      <c r="CB22">
        <f>(($AP$19-$AQ$20)/($AQ$21-$AQ$20))</f>
        <v>0.21739130434782608</v>
      </c>
    </row>
    <row r="23" spans="1:80" x14ac:dyDescent="0.25">
      <c r="A23">
        <v>22</v>
      </c>
      <c r="D23">
        <v>237.025801</v>
      </c>
      <c r="E23" s="4">
        <v>2</v>
      </c>
      <c r="F23">
        <v>247.599425</v>
      </c>
      <c r="G23" s="5">
        <v>3</v>
      </c>
      <c r="P23">
        <v>2</v>
      </c>
      <c r="Q23" t="str">
        <f>CONCATENATE(C23,E23,G23,I23)</f>
        <v>23</v>
      </c>
      <c r="R23">
        <v>1</v>
      </c>
      <c r="X23" t="s">
        <v>275</v>
      </c>
      <c r="Y23" t="s">
        <v>263</v>
      </c>
      <c r="AB23" t="s">
        <v>274</v>
      </c>
      <c r="AC23" t="str">
        <f>CONCATENATE($R23,$R24,$R25,$R26)</f>
        <v>1423</v>
      </c>
      <c r="AF23">
        <v>0</v>
      </c>
      <c r="AG23">
        <v>0</v>
      </c>
      <c r="AN23">
        <v>514</v>
      </c>
      <c r="AO23">
        <v>552</v>
      </c>
      <c r="AP23">
        <v>551</v>
      </c>
      <c r="AQ23">
        <v>521</v>
      </c>
      <c r="AT23">
        <f>(($AO$20-$AN$21)/($AN$22-$AN$21))</f>
        <v>0.68181818181818177</v>
      </c>
      <c r="AU23">
        <f>(($AP$20-$AN$21)/($AN$22-$AN$21))</f>
        <v>0.40909090909090912</v>
      </c>
      <c r="AV23">
        <f>(($AQ$21-$AN$21)/($AN$22-$AN$21))</f>
        <v>0.31818181818181818</v>
      </c>
      <c r="AW23">
        <f>(($AN$22-$AO$20)/($AO$21-$AO$20))</f>
        <v>0.33333333333333331</v>
      </c>
      <c r="AX23">
        <f>(($AP$20-$AO$19)/($AO$20-$AO$19))</f>
        <v>0.73913043478260865</v>
      </c>
      <c r="AY23">
        <f>(($AQ$22-$AO$20)/($AO$21-$AO$20))</f>
        <v>0.61904761904761907</v>
      </c>
      <c r="AZ23">
        <f>(($AN$22-$AP$20)/($AP$21-$AP$20))</f>
        <v>0.59090909090909094</v>
      </c>
      <c r="BA23">
        <f>(($AO$21-$AP$21)/($AP$22-$AP$21))</f>
        <v>0.21739130434782608</v>
      </c>
      <c r="BB23">
        <f>(($AQ$22-$AP$20)/($AP$21-$AP$20))</f>
        <v>0.86363636363636365</v>
      </c>
      <c r="BC23">
        <f>(($AN$22-$AQ$21)/($AQ$22-$AQ$21))</f>
        <v>0.7142857142857143</v>
      </c>
      <c r="BD23">
        <f>(($AO$20-$AQ$21)/($AQ$22-$AQ$21))</f>
        <v>0.38095238095238093</v>
      </c>
      <c r="BE23">
        <f>(($AP$20-$AQ$21)/($AQ$22-$AQ$21))</f>
        <v>9.5238095238095233E-2</v>
      </c>
      <c r="BG23">
        <v>1</v>
      </c>
      <c r="BH23">
        <v>129</v>
      </c>
      <c r="BI23">
        <f>($BH$27-$BH$24)/200</f>
        <v>0.115</v>
      </c>
      <c r="BQ23">
        <f>1-(($AO$20-$AN$21)/($AN$22-$AN$21))</f>
        <v>0.31818181818181823</v>
      </c>
      <c r="BR23">
        <f>(($AP$20-$AN$21)/($AN$22-$AN$21))</f>
        <v>0.40909090909090912</v>
      </c>
      <c r="BS23">
        <f>(($AQ$21-$AN$21)/($AN$22-$AN$21))</f>
        <v>0.31818181818181818</v>
      </c>
      <c r="BT23">
        <f>(($AN$22-$AO$20)/($AO$21-$AO$20))</f>
        <v>0.33333333333333331</v>
      </c>
      <c r="BU23">
        <f>1-(($AP$20-$AO$19)/($AO$20-$AO$19))</f>
        <v>0.26086956521739135</v>
      </c>
      <c r="BV23">
        <f>1-(($AQ$22-$AO$20)/($AO$21-$AO$20))</f>
        <v>0.38095238095238093</v>
      </c>
      <c r="BW23">
        <f>1-(($AN$22-$AP$20)/($AP$21-$AP$20))</f>
        <v>0.40909090909090906</v>
      </c>
      <c r="BX23">
        <f>(($AO$21-$AP$21)/($AP$22-$AP$21))</f>
        <v>0.21739130434782608</v>
      </c>
      <c r="BY23">
        <f>1-(($AQ$22-$AP$20)/($AP$21-$AP$20))</f>
        <v>0.13636363636363635</v>
      </c>
      <c r="BZ23">
        <f>1-(($AN$22-$AQ$21)/($AQ$22-$AQ$21))</f>
        <v>0.2857142857142857</v>
      </c>
      <c r="CA23">
        <f>(($AO$20-$AQ$21)/($AQ$22-$AQ$21))</f>
        <v>0.38095238095238093</v>
      </c>
      <c r="CB23">
        <f>(($AP$20-$AQ$21)/($AQ$22-$AQ$21))</f>
        <v>9.5238095238095233E-2</v>
      </c>
    </row>
    <row r="24" spans="1:80" x14ac:dyDescent="0.25">
      <c r="A24">
        <v>23</v>
      </c>
      <c r="D24">
        <v>236.99659199999999</v>
      </c>
      <c r="E24" s="4">
        <v>2</v>
      </c>
      <c r="F24">
        <v>247.59494999999998</v>
      </c>
      <c r="G24" s="5">
        <v>3</v>
      </c>
      <c r="P24">
        <v>2</v>
      </c>
      <c r="Q24" t="str">
        <f>CONCATENATE(C24,E24,G24,I24)</f>
        <v>23</v>
      </c>
      <c r="R24">
        <v>4</v>
      </c>
      <c r="X24" t="s">
        <v>276</v>
      </c>
      <c r="Y24" t="s">
        <v>264</v>
      </c>
      <c r="AN24">
        <v>537</v>
      </c>
      <c r="AO24">
        <v>596</v>
      </c>
      <c r="AP24">
        <v>595</v>
      </c>
      <c r="AQ24">
        <v>544</v>
      </c>
      <c r="AT24">
        <f>(($AO$21-$AN$22)/($AN$23-$AN$22))</f>
        <v>0.66666666666666663</v>
      </c>
      <c r="AU24">
        <f>(($AP$21-$AN$22)/($AN$23-$AN$22))</f>
        <v>0.42857142857142855</v>
      </c>
      <c r="AV24">
        <f>(($AQ$22-$AN$22)/($AN$23-$AN$22))</f>
        <v>0.2857142857142857</v>
      </c>
      <c r="AW24">
        <f>(($AN$23-$AO$21)/($AO$22-$AO$21))</f>
        <v>0.31818181818181818</v>
      </c>
      <c r="AX24">
        <f>(($AP$21-$AO$20)/($AO$21-$AO$20))</f>
        <v>0.76190476190476186</v>
      </c>
      <c r="AY24">
        <f>(($AQ$23-$AO$21)/($AO$22-$AO$21))</f>
        <v>0.63636363636363635</v>
      </c>
      <c r="AZ24">
        <f>(($AN$23-$AP$21)/($AP$22-$AP$21))</f>
        <v>0.52173913043478259</v>
      </c>
      <c r="BA24">
        <f>(($AO$22-$AP$22)/($AP$23-$AP$22))</f>
        <v>0.15384615384615385</v>
      </c>
      <c r="BB24">
        <f>(($AQ$23-$AP$21)/($AP$22-$AP$21))</f>
        <v>0.82608695652173914</v>
      </c>
      <c r="BC24">
        <f>(($AN$23-$AQ$22)/($AQ$23-$AQ$22))</f>
        <v>0.68181818181818177</v>
      </c>
      <c r="BD24">
        <f>(($AO$21-$AQ$22)/($AQ$23-$AQ$22))</f>
        <v>0.36363636363636365</v>
      </c>
      <c r="BE24">
        <f>(($AP$21-$AQ$22)/($AQ$23-$AQ$22))</f>
        <v>0.13636363636363635</v>
      </c>
      <c r="BG24">
        <v>4</v>
      </c>
      <c r="BH24">
        <v>129</v>
      </c>
      <c r="BI24">
        <f>($BH$28-$BH$25)/200</f>
        <v>7.4999999999999997E-2</v>
      </c>
      <c r="BQ24">
        <f>1-(($AO$21-$AN$22)/($AN$23-$AN$22))</f>
        <v>0.33333333333333337</v>
      </c>
      <c r="BR24">
        <f>(($AP$21-$AN$22)/($AN$23-$AN$22))</f>
        <v>0.42857142857142855</v>
      </c>
      <c r="BS24">
        <f>(($AQ$22-$AN$22)/($AN$23-$AN$22))</f>
        <v>0.2857142857142857</v>
      </c>
      <c r="BT24">
        <f>(($AN$23-$AO$21)/($AO$22-$AO$21))</f>
        <v>0.31818181818181818</v>
      </c>
      <c r="BU24">
        <f>1-(($AP$21-$AO$20)/($AO$21-$AO$20))</f>
        <v>0.23809523809523814</v>
      </c>
      <c r="BV24">
        <f>1-(($AQ$23-$AO$21)/($AO$22-$AO$21))</f>
        <v>0.36363636363636365</v>
      </c>
      <c r="BW24">
        <f>1-(($AN$23-$AP$21)/($AP$22-$AP$21))</f>
        <v>0.47826086956521741</v>
      </c>
      <c r="BX24">
        <f>(($AO$22-$AP$22)/($AP$23-$AP$22))</f>
        <v>0.15384615384615385</v>
      </c>
      <c r="BY24">
        <f>1-(($AQ$23-$AP$21)/($AP$22-$AP$21))</f>
        <v>0.17391304347826086</v>
      </c>
      <c r="BZ24">
        <f>1-(($AN$23-$AQ$22)/($AQ$23-$AQ$22))</f>
        <v>0.31818181818181823</v>
      </c>
      <c r="CA24">
        <f>(($AO$21-$AQ$22)/($AQ$23-$AQ$22))</f>
        <v>0.36363636363636365</v>
      </c>
      <c r="CB24">
        <f>(($AP$21-$AQ$22)/($AQ$23-$AQ$22))</f>
        <v>0.13636363636363635</v>
      </c>
    </row>
    <row r="25" spans="1:80" x14ac:dyDescent="0.25">
      <c r="A25">
        <v>24</v>
      </c>
      <c r="D25">
        <v>237.05022299999999</v>
      </c>
      <c r="E25" s="4">
        <v>2</v>
      </c>
      <c r="F25">
        <v>247.603793</v>
      </c>
      <c r="G25" s="5">
        <v>3</v>
      </c>
      <c r="P25">
        <v>2</v>
      </c>
      <c r="Q25" t="str">
        <f>CONCATENATE(C25,E25,G25,I25)</f>
        <v>23</v>
      </c>
      <c r="R25">
        <v>2</v>
      </c>
      <c r="X25" t="s">
        <v>276</v>
      </c>
      <c r="Y25" t="s">
        <v>265</v>
      </c>
      <c r="AN25">
        <v>568</v>
      </c>
      <c r="AO25">
        <v>622</v>
      </c>
      <c r="AP25">
        <v>621</v>
      </c>
      <c r="AQ25">
        <v>572</v>
      </c>
      <c r="AT25">
        <f>(($AO$22-$AN$23)/($AN$24-$AN$23))</f>
        <v>0.65217391304347827</v>
      </c>
      <c r="AU25">
        <f>(($AP$22-$AN$23)/($AN$24-$AN$23))</f>
        <v>0.47826086956521741</v>
      </c>
      <c r="AV25">
        <f>(($AQ$23-$AN$23)/($AN$24-$AN$23))</f>
        <v>0.30434782608695654</v>
      </c>
      <c r="AW25">
        <f>(($AN$24-$AO$22)/($AO$23-$AO$22))</f>
        <v>0.34782608695652173</v>
      </c>
      <c r="AX25">
        <f>(($AP$22-$AO$21)/($AO$22-$AO$21))</f>
        <v>0.81818181818181823</v>
      </c>
      <c r="AY25">
        <f>(($AQ$24-$AO$22)/($AO$23-$AO$22))</f>
        <v>0.65217391304347827</v>
      </c>
      <c r="AZ25">
        <f>(($AN$24-$AP$22)/($AP$23-$AP$22))</f>
        <v>0.46153846153846156</v>
      </c>
      <c r="BB25">
        <f>(($AQ$24-$AP$22)/($AP$23-$AP$22))</f>
        <v>0.73076923076923073</v>
      </c>
      <c r="BC25">
        <f>(($AN$24-$AQ$23)/($AQ$24-$AQ$23))</f>
        <v>0.69565217391304346</v>
      </c>
      <c r="BD25">
        <f>(($AO$22-$AQ$23)/($AQ$24-$AQ$23))</f>
        <v>0.34782608695652173</v>
      </c>
      <c r="BE25">
        <f>(($AP$22-$AQ$23)/($AQ$24-$AQ$23))</f>
        <v>0.17391304347826086</v>
      </c>
      <c r="BG25">
        <v>2</v>
      </c>
      <c r="BH25">
        <v>139</v>
      </c>
      <c r="BI25">
        <f>($BH$29-$BH$26)/200</f>
        <v>0.115</v>
      </c>
      <c r="BQ25">
        <f>1-(($AO$22-$AN$23)/($AN$24-$AN$23))</f>
        <v>0.34782608695652173</v>
      </c>
      <c r="BR25">
        <f>(($AP$22-$AN$23)/($AN$24-$AN$23))</f>
        <v>0.47826086956521741</v>
      </c>
      <c r="BS25">
        <f>(($AQ$23-$AN$23)/($AN$24-$AN$23))</f>
        <v>0.30434782608695654</v>
      </c>
      <c r="BT25">
        <f>(($AN$24-$AO$22)/($AO$23-$AO$22))</f>
        <v>0.34782608695652173</v>
      </c>
      <c r="BU25">
        <f>1-(($AP$22-$AO$21)/($AO$22-$AO$21))</f>
        <v>0.18181818181818177</v>
      </c>
      <c r="BV25">
        <f>1-(($AQ$24-$AO$22)/($AO$23-$AO$22))</f>
        <v>0.34782608695652173</v>
      </c>
      <c r="BW25">
        <f>(($AN$24-$AP$22)/($AP$23-$AP$22))</f>
        <v>0.46153846153846156</v>
      </c>
      <c r="BY25">
        <f>1-(($AQ$24-$AP$22)/($AP$23-$AP$22))</f>
        <v>0.26923076923076927</v>
      </c>
      <c r="BZ25">
        <f>1-(($AN$24-$AQ$23)/($AQ$24-$AQ$23))</f>
        <v>0.30434782608695654</v>
      </c>
      <c r="CA25">
        <f>(($AO$22-$AQ$23)/($AQ$24-$AQ$23))</f>
        <v>0.34782608695652173</v>
      </c>
      <c r="CB25">
        <f>(($AP$22-$AQ$23)/($AQ$24-$AQ$23))</f>
        <v>0.17391304347826086</v>
      </c>
    </row>
    <row r="26" spans="1:80" x14ac:dyDescent="0.25">
      <c r="A26">
        <v>25</v>
      </c>
      <c r="D26">
        <v>237.037013</v>
      </c>
      <c r="E26" s="4">
        <v>2</v>
      </c>
      <c r="F26">
        <v>247.631056</v>
      </c>
      <c r="G26" s="5">
        <v>3</v>
      </c>
      <c r="P26">
        <v>2</v>
      </c>
      <c r="Q26" t="str">
        <f>CONCATENATE(C26,E26,G26,I26)</f>
        <v>23</v>
      </c>
      <c r="R26">
        <v>3</v>
      </c>
      <c r="X26" t="s">
        <v>276</v>
      </c>
      <c r="Y26" t="s">
        <v>266</v>
      </c>
      <c r="AN26">
        <v>578</v>
      </c>
      <c r="AO26">
        <v>645</v>
      </c>
      <c r="AP26">
        <v>644</v>
      </c>
      <c r="AQ26">
        <v>580</v>
      </c>
      <c r="AT26">
        <f>(($AO$23-$AN$24)/($AN$25-$AN$24))</f>
        <v>0.4838709677419355</v>
      </c>
      <c r="AU26">
        <f>(($AP$23-$AN$24)/($AN$25-$AN$24))</f>
        <v>0.45161290322580644</v>
      </c>
      <c r="AV26">
        <f>(($AQ$24-$AN$24)/($AN$25-$AN$24))</f>
        <v>0.22580645161290322</v>
      </c>
      <c r="AX26">
        <f>(($AP$23-$AO$22)/($AO$23-$AO$22))</f>
        <v>0.95652173913043481</v>
      </c>
      <c r="BC26">
        <f>(($AN$25-$AQ$24)/($AQ$25-$AQ$24))</f>
        <v>0.8571428571428571</v>
      </c>
      <c r="BD26">
        <f>(($AO$23-$AQ$24)/($AQ$25-$AQ$24))</f>
        <v>0.2857142857142857</v>
      </c>
      <c r="BE26">
        <f>(($AP$23-$AQ$24)/($AQ$25-$AQ$24))</f>
        <v>0.25</v>
      </c>
      <c r="BG26">
        <v>3</v>
      </c>
      <c r="BH26">
        <v>143</v>
      </c>
      <c r="BI26">
        <f>($BH$30-$BH$27)/200</f>
        <v>8.5000000000000006E-2</v>
      </c>
      <c r="BQ26">
        <f>(($AO$23-$AN$24)/($AN$25-$AN$24))</f>
        <v>0.4838709677419355</v>
      </c>
      <c r="BR26">
        <f>(($AP$23-$AN$24)/($AN$25-$AN$24))</f>
        <v>0.45161290322580644</v>
      </c>
      <c r="BS26">
        <f>(($AQ$24-$AN$24)/($AN$25-$AN$24))</f>
        <v>0.22580645161290322</v>
      </c>
      <c r="BU26">
        <f>1-(($AP$23-$AO$22)/($AO$23-$AO$22))</f>
        <v>4.3478260869565188E-2</v>
      </c>
      <c r="BZ26">
        <f>1-(($AN$25-$AQ$24)/($AQ$25-$AQ$24))</f>
        <v>0.1428571428571429</v>
      </c>
      <c r="CA26">
        <f>(($AO$23-$AQ$24)/($AQ$25-$AQ$24))</f>
        <v>0.2857142857142857</v>
      </c>
      <c r="CB26">
        <f>(($AP$23-$AQ$24)/($AQ$25-$AQ$24))</f>
        <v>0.25</v>
      </c>
    </row>
    <row r="27" spans="1:80" x14ac:dyDescent="0.25">
      <c r="A27">
        <v>26</v>
      </c>
      <c r="D27">
        <v>237.01359199999999</v>
      </c>
      <c r="E27" s="4">
        <v>2</v>
      </c>
      <c r="F27">
        <v>247.61774299999999</v>
      </c>
      <c r="G27" s="5">
        <v>3</v>
      </c>
      <c r="P27">
        <v>2</v>
      </c>
      <c r="Q27" t="str">
        <f>CONCATENATE(C27,E27,G27,I27)</f>
        <v>23</v>
      </c>
      <c r="R27">
        <v>4</v>
      </c>
      <c r="X27" t="s">
        <v>275</v>
      </c>
      <c r="Y27" t="s">
        <v>267</v>
      </c>
      <c r="AB27" t="s">
        <v>276</v>
      </c>
      <c r="AC27" t="str">
        <f>CONCATENATE($R27,$R28,$R29,$R30)</f>
        <v>4123</v>
      </c>
      <c r="AN27">
        <v>609</v>
      </c>
      <c r="AO27">
        <v>667</v>
      </c>
      <c r="AP27">
        <v>662</v>
      </c>
      <c r="AQ27">
        <v>611</v>
      </c>
      <c r="BG27">
        <v>4</v>
      </c>
      <c r="BH27">
        <v>152</v>
      </c>
      <c r="BI27">
        <f>($BH$31-$BH$28)/200</f>
        <v>0.13</v>
      </c>
    </row>
    <row r="28" spans="1:80" x14ac:dyDescent="0.25">
      <c r="A28">
        <v>27</v>
      </c>
      <c r="D28">
        <v>237.04579999999999</v>
      </c>
      <c r="E28" s="4">
        <v>2</v>
      </c>
      <c r="F28">
        <v>247.64879099999999</v>
      </c>
      <c r="G28" s="5">
        <v>3</v>
      </c>
      <c r="P28">
        <v>2</v>
      </c>
      <c r="Q28" t="str">
        <f>CONCATENATE(C28,E28,G28,I28)</f>
        <v>23</v>
      </c>
      <c r="R28">
        <v>1</v>
      </c>
      <c r="X28" t="s">
        <v>274</v>
      </c>
      <c r="Y28" t="s">
        <v>261</v>
      </c>
      <c r="AN28">
        <v>632</v>
      </c>
      <c r="AO28">
        <v>688</v>
      </c>
      <c r="AP28">
        <v>683</v>
      </c>
      <c r="AQ28">
        <v>636</v>
      </c>
      <c r="BG28">
        <v>1</v>
      </c>
      <c r="BH28">
        <v>154</v>
      </c>
      <c r="BI28">
        <f>($BH$32-$BH$29)/200</f>
        <v>7.0000000000000007E-2</v>
      </c>
    </row>
    <row r="29" spans="1:80" x14ac:dyDescent="0.25">
      <c r="A29">
        <v>28</v>
      </c>
      <c r="D29">
        <v>237.026591</v>
      </c>
      <c r="E29" s="4">
        <v>2</v>
      </c>
      <c r="F29">
        <v>247.59647999999999</v>
      </c>
      <c r="G29" s="5">
        <v>3</v>
      </c>
      <c r="P29">
        <v>2</v>
      </c>
      <c r="Q29" t="str">
        <f>CONCATENATE(C29,E29,G29,I29)</f>
        <v>23</v>
      </c>
      <c r="R29">
        <v>2</v>
      </c>
      <c r="X29" t="s">
        <v>274</v>
      </c>
      <c r="Y29" t="s">
        <v>262</v>
      </c>
      <c r="AN29">
        <v>654</v>
      </c>
      <c r="AO29">
        <v>713</v>
      </c>
      <c r="AP29">
        <v>703</v>
      </c>
      <c r="AQ29">
        <v>659</v>
      </c>
      <c r="AT29">
        <f>(($AO$24-$AN$26)/($AN$27-$AN$26))</f>
        <v>0.58064516129032262</v>
      </c>
      <c r="AU29">
        <f>(($AP$24-$AN$26)/($AN$27-$AN$26))</f>
        <v>0.54838709677419351</v>
      </c>
      <c r="AV29">
        <f>(($AQ$26-$AN$26)/($AN$27-$AN$26))</f>
        <v>6.4516129032258063E-2</v>
      </c>
      <c r="AW29">
        <f>(($AN$27-$AO$24)/($AO$25-$AO$24))</f>
        <v>0.5</v>
      </c>
      <c r="AX29">
        <f>(($AP$25-$AO$24)/($AO$25-$AO$24))</f>
        <v>0.96153846153846156</v>
      </c>
      <c r="AY29">
        <f>(($AQ$27-$AO$24)/($AO$25-$AO$24))</f>
        <v>0.57692307692307687</v>
      </c>
      <c r="AZ29">
        <f>(($AN$27-$AP$24)/($AP$25-$AP$24))</f>
        <v>0.53846153846153844</v>
      </c>
      <c r="BA29">
        <f>(($AO$24-$AP$24)/($AP$25-$AP$24))</f>
        <v>3.8461538461538464E-2</v>
      </c>
      <c r="BB29">
        <f>(($AQ$27-$AP$24)/($AP$25-$AP$24))</f>
        <v>0.61538461538461542</v>
      </c>
      <c r="BC29">
        <f>(($AN$27-$AQ$26)/($AQ$27-$AQ$26))</f>
        <v>0.93548387096774188</v>
      </c>
      <c r="BD29">
        <f>(($AO$24-$AQ$26)/($AQ$27-$AQ$26))</f>
        <v>0.5161290322580645</v>
      </c>
      <c r="BE29">
        <f>(($AP$24-$AQ$26)/($AQ$27-$AQ$26))</f>
        <v>0.4838709677419355</v>
      </c>
      <c r="BG29">
        <v>2</v>
      </c>
      <c r="BH29">
        <v>166</v>
      </c>
      <c r="BI29">
        <f>($BH$33-$BH$30)/200</f>
        <v>0.11</v>
      </c>
      <c r="BQ29">
        <f>1-(($AO$24-$AN$26)/($AN$27-$AN$26))</f>
        <v>0.41935483870967738</v>
      </c>
      <c r="BR29">
        <f>1-(($AP$24-$AN$26)/($AN$27-$AN$26))</f>
        <v>0.45161290322580649</v>
      </c>
      <c r="BS29">
        <f>(($AQ$26-$AN$26)/($AN$27-$AN$26))</f>
        <v>6.4516129032258063E-2</v>
      </c>
      <c r="BT29">
        <f>(($AN$27-$AO$24)/($AO$25-$AO$24))</f>
        <v>0.5</v>
      </c>
      <c r="BU29">
        <f>1-(($AP$25-$AO$24)/($AO$25-$AO$24))</f>
        <v>3.8461538461538436E-2</v>
      </c>
      <c r="BV29">
        <f>1-(($AQ$27-$AO$24)/($AO$25-$AO$24))</f>
        <v>0.42307692307692313</v>
      </c>
      <c r="BW29">
        <f>1-(($AN$27-$AP$24)/($AP$25-$AP$24))</f>
        <v>0.46153846153846156</v>
      </c>
      <c r="BX29">
        <f>(($AO$24-$AP$24)/($AP$25-$AP$24))</f>
        <v>3.8461538461538464E-2</v>
      </c>
      <c r="BY29">
        <f>1-(($AQ$27-$AP$24)/($AP$25-$AP$24))</f>
        <v>0.38461538461538458</v>
      </c>
      <c r="BZ29">
        <f>1-(($AN$27-$AQ$26)/($AQ$27-$AQ$26))</f>
        <v>6.4516129032258118E-2</v>
      </c>
      <c r="CA29">
        <f>1-(($AO$24-$AQ$26)/($AQ$27-$AQ$26))</f>
        <v>0.4838709677419355</v>
      </c>
      <c r="CB29">
        <f>(($AP$24-$AQ$26)/($AQ$27-$AQ$26))</f>
        <v>0.4838709677419355</v>
      </c>
    </row>
    <row r="30" spans="1:80" x14ac:dyDescent="0.25">
      <c r="A30">
        <v>29</v>
      </c>
      <c r="D30">
        <v>237.00390899999999</v>
      </c>
      <c r="E30" s="4">
        <v>2</v>
      </c>
      <c r="F30">
        <v>247.63852900000001</v>
      </c>
      <c r="G30" s="5">
        <v>3</v>
      </c>
      <c r="P30">
        <v>2</v>
      </c>
      <c r="Q30" t="str">
        <f>CONCATENATE(C30,E30,G30,I30)</f>
        <v>23</v>
      </c>
      <c r="R30">
        <v>3</v>
      </c>
      <c r="X30" t="s">
        <v>274</v>
      </c>
      <c r="Y30" t="s">
        <v>259</v>
      </c>
      <c r="AN30">
        <v>674</v>
      </c>
      <c r="AO30">
        <v>731</v>
      </c>
      <c r="AP30">
        <v>726</v>
      </c>
      <c r="AQ30">
        <v>680</v>
      </c>
      <c r="AT30">
        <f>(($AO$25-$AN$27)/($AN$28-$AN$27))</f>
        <v>0.56521739130434778</v>
      </c>
      <c r="AU30">
        <f>(($AP$25-$AN$27)/($AN$28-$AN$27))</f>
        <v>0.52173913043478259</v>
      </c>
      <c r="AV30">
        <f>(($AQ$27-$AN$27)/($AN$28-$AN$27))</f>
        <v>8.6956521739130432E-2</v>
      </c>
      <c r="AW30">
        <f>(($AN$28-$AO$25)/($AO$26-$AO$25))</f>
        <v>0.43478260869565216</v>
      </c>
      <c r="AX30">
        <f>(($AP$26-$AO$25)/($AO$26-$AO$25))</f>
        <v>0.95652173913043481</v>
      </c>
      <c r="AY30">
        <f>(($AQ$28-$AO$25)/($AO$26-$AO$25))</f>
        <v>0.60869565217391308</v>
      </c>
      <c r="AZ30">
        <f>(($AN$28-$AP$25)/($AP$26-$AP$25))</f>
        <v>0.47826086956521741</v>
      </c>
      <c r="BA30">
        <f>(($AO$25-$AP$25)/($AP$26-$AP$25))</f>
        <v>4.3478260869565216E-2</v>
      </c>
      <c r="BB30">
        <f>(($AQ$28-$AP$25)/($AP$26-$AP$25))</f>
        <v>0.65217391304347827</v>
      </c>
      <c r="BC30">
        <f>(($AN$28-$AQ$27)/($AQ$28-$AQ$27))</f>
        <v>0.84</v>
      </c>
      <c r="BD30">
        <f>(($AO$25-$AQ$27)/($AQ$28-$AQ$27))</f>
        <v>0.44</v>
      </c>
      <c r="BE30">
        <f>(($AP$25-$AQ$27)/($AQ$28-$AQ$27))</f>
        <v>0.4</v>
      </c>
      <c r="BG30">
        <v>3</v>
      </c>
      <c r="BH30">
        <v>169</v>
      </c>
      <c r="BI30">
        <f>($BH$34-$BH$31)/200</f>
        <v>7.4999999999999997E-2</v>
      </c>
      <c r="BQ30">
        <f>1-(($AO$25-$AN$27)/($AN$28-$AN$27))</f>
        <v>0.43478260869565222</v>
      </c>
      <c r="BR30">
        <f>1-(($AP$25-$AN$27)/($AN$28-$AN$27))</f>
        <v>0.47826086956521741</v>
      </c>
      <c r="BS30">
        <f>(($AQ$27-$AN$27)/($AN$28-$AN$27))</f>
        <v>8.6956521739130432E-2</v>
      </c>
      <c r="BT30">
        <f>(($AN$28-$AO$25)/($AO$26-$AO$25))</f>
        <v>0.43478260869565216</v>
      </c>
      <c r="BU30">
        <f>1-(($AP$26-$AO$25)/($AO$26-$AO$25))</f>
        <v>4.3478260869565188E-2</v>
      </c>
      <c r="BV30">
        <f>1-(($AQ$28-$AO$25)/($AO$26-$AO$25))</f>
        <v>0.39130434782608692</v>
      </c>
      <c r="BW30">
        <f>(($AN$28-$AP$25)/($AP$26-$AP$25))</f>
        <v>0.47826086956521741</v>
      </c>
      <c r="BX30">
        <f>(($AO$25-$AP$25)/($AP$26-$AP$25))</f>
        <v>4.3478260869565216E-2</v>
      </c>
      <c r="BY30">
        <f>1-(($AQ$28-$AP$25)/($AP$26-$AP$25))</f>
        <v>0.34782608695652173</v>
      </c>
      <c r="BZ30">
        <f>1-(($AN$28-$AQ$27)/($AQ$28-$AQ$27))</f>
        <v>0.16000000000000003</v>
      </c>
      <c r="CA30">
        <f>(($AO$25-$AQ$27)/($AQ$28-$AQ$27))</f>
        <v>0.44</v>
      </c>
      <c r="CB30">
        <f>(($AP$25-$AQ$27)/($AQ$28-$AQ$27))</f>
        <v>0.4</v>
      </c>
    </row>
    <row r="31" spans="1:80" x14ac:dyDescent="0.25">
      <c r="A31">
        <v>30</v>
      </c>
      <c r="D31">
        <v>237.008803</v>
      </c>
      <c r="E31" s="4">
        <v>2</v>
      </c>
      <c r="F31">
        <v>247.72704899999999</v>
      </c>
      <c r="G31" s="5">
        <v>3</v>
      </c>
      <c r="P31">
        <v>2</v>
      </c>
      <c r="Q31" t="str">
        <f>CONCATENATE(C31,E31,G31,I31)</f>
        <v>23</v>
      </c>
      <c r="R31">
        <v>1</v>
      </c>
      <c r="X31" t="s">
        <v>275</v>
      </c>
      <c r="Y31" t="s">
        <v>263</v>
      </c>
      <c r="AB31" t="s">
        <v>274</v>
      </c>
      <c r="AC31" t="str">
        <f>CONCATENATE($R31,$R32,$R33,$R34)</f>
        <v>1423</v>
      </c>
      <c r="AN31">
        <v>695</v>
      </c>
      <c r="AO31">
        <v>752</v>
      </c>
      <c r="AP31">
        <v>748</v>
      </c>
      <c r="AQ31">
        <v>702</v>
      </c>
      <c r="AT31">
        <f>(($AO$26-$AN$28)/($AN$29-$AN$28))</f>
        <v>0.59090909090909094</v>
      </c>
      <c r="AU31">
        <f>(($AP$26-$AN$28)/($AN$29-$AN$28))</f>
        <v>0.54545454545454541</v>
      </c>
      <c r="AV31">
        <f>(($AQ$28-$AN$28)/($AN$29-$AN$28))</f>
        <v>0.18181818181818182</v>
      </c>
      <c r="AW31">
        <f>(($AN$29-$AO$26)/($AO$27-$AO$26))</f>
        <v>0.40909090909090912</v>
      </c>
      <c r="AX31">
        <f>(($AP$27-$AO$26)/($AO$27-$AO$26))</f>
        <v>0.77272727272727271</v>
      </c>
      <c r="AY31">
        <f>(($AQ$29-$AO$26)/($AO$27-$AO$26))</f>
        <v>0.63636363636363635</v>
      </c>
      <c r="AZ31">
        <f>(($AN$29-$AP$26)/($AP$27-$AP$26))</f>
        <v>0.55555555555555558</v>
      </c>
      <c r="BA31">
        <f>(($AO$26-$AP$26)/($AP$27-$AP$26))</f>
        <v>5.5555555555555552E-2</v>
      </c>
      <c r="BB31">
        <f>(($AQ$29-$AP$26)/($AP$27-$AP$26))</f>
        <v>0.83333333333333337</v>
      </c>
      <c r="BC31">
        <f>(($AN$29-$AQ$28)/($AQ$29-$AQ$28))</f>
        <v>0.78260869565217395</v>
      </c>
      <c r="BD31">
        <f>(($AO$26-$AQ$28)/($AQ$29-$AQ$28))</f>
        <v>0.39130434782608697</v>
      </c>
      <c r="BE31">
        <f>(($AP$26-$AQ$28)/($AQ$29-$AQ$28))</f>
        <v>0.34782608695652173</v>
      </c>
      <c r="BG31">
        <v>1</v>
      </c>
      <c r="BH31">
        <v>180</v>
      </c>
      <c r="BI31">
        <f>($BH$35-$BH$32)/200</f>
        <v>0.115</v>
      </c>
      <c r="BQ31">
        <f>1-(($AO$26-$AN$28)/($AN$29-$AN$28))</f>
        <v>0.40909090909090906</v>
      </c>
      <c r="BR31">
        <f>1-(($AP$26-$AN$28)/($AN$29-$AN$28))</f>
        <v>0.45454545454545459</v>
      </c>
      <c r="BS31">
        <f>(($AQ$28-$AN$28)/($AN$29-$AN$28))</f>
        <v>0.18181818181818182</v>
      </c>
      <c r="BT31">
        <f>(($AN$29-$AO$26)/($AO$27-$AO$26))</f>
        <v>0.40909090909090912</v>
      </c>
      <c r="BU31">
        <f>1-(($AP$27-$AO$26)/($AO$27-$AO$26))</f>
        <v>0.22727272727272729</v>
      </c>
      <c r="BV31">
        <f>1-(($AQ$29-$AO$26)/($AO$27-$AO$26))</f>
        <v>0.36363636363636365</v>
      </c>
      <c r="BW31">
        <f>1-(($AN$29-$AP$26)/($AP$27-$AP$26))</f>
        <v>0.44444444444444442</v>
      </c>
      <c r="BX31">
        <f>(($AO$26-$AP$26)/($AP$27-$AP$26))</f>
        <v>5.5555555555555552E-2</v>
      </c>
      <c r="BY31">
        <f>1-(($AQ$29-$AP$26)/($AP$27-$AP$26))</f>
        <v>0.16666666666666663</v>
      </c>
      <c r="BZ31">
        <f>1-(($AN$29-$AQ$28)/($AQ$29-$AQ$28))</f>
        <v>0.21739130434782605</v>
      </c>
      <c r="CA31">
        <f>(($AO$26-$AQ$28)/($AQ$29-$AQ$28))</f>
        <v>0.39130434782608697</v>
      </c>
      <c r="CB31">
        <f>(($AP$26-$AQ$28)/($AQ$29-$AQ$28))</f>
        <v>0.34782608695652173</v>
      </c>
    </row>
    <row r="32" spans="1:80" x14ac:dyDescent="0.25">
      <c r="A32">
        <v>31</v>
      </c>
      <c r="D32">
        <v>237.018013</v>
      </c>
      <c r="E32" s="4">
        <v>2</v>
      </c>
      <c r="F32">
        <v>247.83841200000001</v>
      </c>
      <c r="G32" s="5">
        <v>3</v>
      </c>
      <c r="P32">
        <v>2</v>
      </c>
      <c r="Q32" t="str">
        <f>CONCATENATE(C32,E32,G32,I32)</f>
        <v>23</v>
      </c>
      <c r="R32">
        <v>4</v>
      </c>
      <c r="X32" t="s">
        <v>276</v>
      </c>
      <c r="Y32" t="s">
        <v>264</v>
      </c>
      <c r="AN32">
        <v>717</v>
      </c>
      <c r="AO32">
        <v>777</v>
      </c>
      <c r="AP32">
        <v>771</v>
      </c>
      <c r="AQ32">
        <v>725</v>
      </c>
      <c r="AT32">
        <f>(($AO$27-$AN$29)/($AN$30-$AN$29))</f>
        <v>0.65</v>
      </c>
      <c r="AU32">
        <f>(($AP$27-$AN$29)/($AN$30-$AN$29))</f>
        <v>0.4</v>
      </c>
      <c r="AV32">
        <f>(($AQ$29-$AN$29)/($AN$30-$AN$29))</f>
        <v>0.25</v>
      </c>
      <c r="AW32">
        <f>(($AN$30-$AO$27)/($AO$28-$AO$27))</f>
        <v>0.33333333333333331</v>
      </c>
      <c r="AX32">
        <f>(($AP$28-$AO$27)/($AO$28-$AO$27))</f>
        <v>0.76190476190476186</v>
      </c>
      <c r="AY32">
        <f>(($AQ$30-$AO$27)/($AO$28-$AO$27))</f>
        <v>0.61904761904761907</v>
      </c>
      <c r="AZ32">
        <f>(($AN$30-$AP$27)/($AP$28-$AP$27))</f>
        <v>0.5714285714285714</v>
      </c>
      <c r="BA32">
        <f>(($AO$27-$AP$27)/($AP$28-$AP$27))</f>
        <v>0.23809523809523808</v>
      </c>
      <c r="BB32">
        <f>(($AQ$30-$AP$27)/($AP$28-$AP$27))</f>
        <v>0.8571428571428571</v>
      </c>
      <c r="BC32">
        <f>(($AN$30-$AQ$29)/($AQ$30-$AQ$29))</f>
        <v>0.7142857142857143</v>
      </c>
      <c r="BD32">
        <f>(($AO$27-$AQ$29)/($AQ$30-$AQ$29))</f>
        <v>0.38095238095238093</v>
      </c>
      <c r="BE32">
        <f>(($AP$27-$AQ$29)/($AQ$30-$AQ$29))</f>
        <v>0.14285714285714285</v>
      </c>
      <c r="BG32">
        <v>4</v>
      </c>
      <c r="BH32">
        <v>180</v>
      </c>
      <c r="BI32">
        <f>($BH$36-$BH$33)/200</f>
        <v>6.5000000000000002E-2</v>
      </c>
      <c r="BQ32">
        <f>1-(($AO$27-$AN$29)/($AN$30-$AN$29))</f>
        <v>0.35</v>
      </c>
      <c r="BR32">
        <f>(($AP$27-$AN$29)/($AN$30-$AN$29))</f>
        <v>0.4</v>
      </c>
      <c r="BS32">
        <f>(($AQ$29-$AN$29)/($AN$30-$AN$29))</f>
        <v>0.25</v>
      </c>
      <c r="BT32">
        <f>(($AN$30-$AO$27)/($AO$28-$AO$27))</f>
        <v>0.33333333333333331</v>
      </c>
      <c r="BU32">
        <f>1-(($AP$28-$AO$27)/($AO$28-$AO$27))</f>
        <v>0.23809523809523814</v>
      </c>
      <c r="BV32">
        <f>1-(($AQ$30-$AO$27)/($AO$28-$AO$27))</f>
        <v>0.38095238095238093</v>
      </c>
      <c r="BW32">
        <f>1-(($AN$30-$AP$27)/($AP$28-$AP$27))</f>
        <v>0.4285714285714286</v>
      </c>
      <c r="BX32">
        <f>(($AO$27-$AP$27)/($AP$28-$AP$27))</f>
        <v>0.23809523809523808</v>
      </c>
      <c r="BY32">
        <f>1-(($AQ$30-$AP$27)/($AP$28-$AP$27))</f>
        <v>0.1428571428571429</v>
      </c>
      <c r="BZ32">
        <f>1-(($AN$30-$AQ$29)/($AQ$30-$AQ$29))</f>
        <v>0.2857142857142857</v>
      </c>
      <c r="CA32">
        <f>(($AO$27-$AQ$29)/($AQ$30-$AQ$29))</f>
        <v>0.38095238095238093</v>
      </c>
      <c r="CB32">
        <f>(($AP$27-$AQ$29)/($AQ$30-$AQ$29))</f>
        <v>0.14285714285714285</v>
      </c>
    </row>
    <row r="33" spans="1:80" x14ac:dyDescent="0.25">
      <c r="A33">
        <v>32</v>
      </c>
      <c r="D33">
        <v>236.99706699999999</v>
      </c>
      <c r="E33" s="4">
        <v>2</v>
      </c>
      <c r="F33">
        <v>247.791415</v>
      </c>
      <c r="G33" s="5">
        <v>3</v>
      </c>
      <c r="P33">
        <v>2</v>
      </c>
      <c r="Q33" t="str">
        <f>CONCATENATE(C33,E33,G33,I33)</f>
        <v>23</v>
      </c>
      <c r="R33">
        <v>2</v>
      </c>
      <c r="X33" t="s">
        <v>276</v>
      </c>
      <c r="Y33" t="s">
        <v>265</v>
      </c>
      <c r="AN33">
        <v>736</v>
      </c>
      <c r="AO33">
        <v>802</v>
      </c>
      <c r="AP33">
        <v>798</v>
      </c>
      <c r="AQ33">
        <v>746</v>
      </c>
      <c r="AT33">
        <f>(($AO$28-$AN$30)/($AN$31-$AN$30))</f>
        <v>0.66666666666666663</v>
      </c>
      <c r="AU33">
        <f>(($AP$28-$AN$30)/($AN$31-$AN$30))</f>
        <v>0.42857142857142855</v>
      </c>
      <c r="AV33">
        <f>(($AQ$30-$AN$30)/($AN$31-$AN$30))</f>
        <v>0.2857142857142857</v>
      </c>
      <c r="AW33">
        <f>(($AN$31-$AO$28)/($AO$29-$AO$28))</f>
        <v>0.28000000000000003</v>
      </c>
      <c r="AX33">
        <f>(($AP$29-$AO$28)/($AO$29-$AO$28))</f>
        <v>0.6</v>
      </c>
      <c r="AY33">
        <f>(($AQ$31-$AO$28)/($AO$29-$AO$28))</f>
        <v>0.56000000000000005</v>
      </c>
      <c r="AZ33">
        <f>(($AN$31-$AP$28)/($AP$29-$AP$28))</f>
        <v>0.6</v>
      </c>
      <c r="BA33">
        <f>(($AO$28-$AP$28)/($AP$29-$AP$28))</f>
        <v>0.25</v>
      </c>
      <c r="BB33">
        <f>(($AQ$31-$AP$28)/($AP$29-$AP$28))</f>
        <v>0.95</v>
      </c>
      <c r="BC33">
        <f>(($AN$31-$AQ$30)/($AQ$31-$AQ$30))</f>
        <v>0.68181818181818177</v>
      </c>
      <c r="BD33">
        <f>(($AO$28-$AQ$30)/($AQ$31-$AQ$30))</f>
        <v>0.36363636363636365</v>
      </c>
      <c r="BE33">
        <f>(($AP$28-$AQ$30)/($AQ$31-$AQ$30))</f>
        <v>0.13636363636363635</v>
      </c>
      <c r="BG33">
        <v>2</v>
      </c>
      <c r="BH33">
        <v>191</v>
      </c>
      <c r="BI33">
        <f>($BH$37-$BH$34)/200</f>
        <v>0.09</v>
      </c>
      <c r="BQ33">
        <f>1-(($AO$28-$AN$30)/($AN$31-$AN$30))</f>
        <v>0.33333333333333337</v>
      </c>
      <c r="BR33">
        <f>(($AP$28-$AN$30)/($AN$31-$AN$30))</f>
        <v>0.42857142857142855</v>
      </c>
      <c r="BS33">
        <f>(($AQ$30-$AN$30)/($AN$31-$AN$30))</f>
        <v>0.2857142857142857</v>
      </c>
      <c r="BT33">
        <f>(($AN$31-$AO$28)/($AO$29-$AO$28))</f>
        <v>0.28000000000000003</v>
      </c>
      <c r="BU33">
        <f>1-(($AP$29-$AO$28)/($AO$29-$AO$28))</f>
        <v>0.4</v>
      </c>
      <c r="BV33">
        <f>1-(($AQ$31-$AO$28)/($AO$29-$AO$28))</f>
        <v>0.43999999999999995</v>
      </c>
      <c r="BW33">
        <f>1-(($AN$31-$AP$28)/($AP$29-$AP$28))</f>
        <v>0.4</v>
      </c>
      <c r="BX33">
        <f>(($AO$28-$AP$28)/($AP$29-$AP$28))</f>
        <v>0.25</v>
      </c>
      <c r="BY33">
        <f>1-(($AQ$31-$AP$28)/($AP$29-$AP$28))</f>
        <v>5.0000000000000044E-2</v>
      </c>
      <c r="BZ33">
        <f>1-(($AN$31-$AQ$30)/($AQ$31-$AQ$30))</f>
        <v>0.31818181818181823</v>
      </c>
      <c r="CA33">
        <f>(($AO$28-$AQ$30)/($AQ$31-$AQ$30))</f>
        <v>0.36363636363636365</v>
      </c>
      <c r="CB33">
        <f>(($AP$28-$AQ$30)/($AQ$31-$AQ$30))</f>
        <v>0.13636363636363635</v>
      </c>
    </row>
    <row r="34" spans="1:80" x14ac:dyDescent="0.25">
      <c r="A34">
        <v>33</v>
      </c>
      <c r="D34">
        <v>236.99706699999999</v>
      </c>
      <c r="E34" s="4">
        <v>2</v>
      </c>
      <c r="F34">
        <v>247.701212</v>
      </c>
      <c r="G34" s="5">
        <v>3</v>
      </c>
      <c r="P34">
        <v>2</v>
      </c>
      <c r="Q34" t="str">
        <f>CONCATENATE(C34,E34,G34,I34)</f>
        <v>23</v>
      </c>
      <c r="R34">
        <v>3</v>
      </c>
      <c r="X34" t="s">
        <v>276</v>
      </c>
      <c r="Y34" t="s">
        <v>266</v>
      </c>
      <c r="AN34">
        <v>761</v>
      </c>
      <c r="AO34">
        <v>820</v>
      </c>
      <c r="AP34">
        <v>820</v>
      </c>
      <c r="AQ34">
        <v>768</v>
      </c>
      <c r="AT34">
        <f>(($AO$29-$AN$31)/($AN$32-$AN$31))</f>
        <v>0.81818181818181823</v>
      </c>
      <c r="AU34">
        <f>(($AP$29-$AN$31)/($AN$32-$AN$31))</f>
        <v>0.36363636363636365</v>
      </c>
      <c r="AV34">
        <f>(($AQ$31-$AN$31)/($AN$32-$AN$31))</f>
        <v>0.31818181818181818</v>
      </c>
      <c r="AW34">
        <f>(($AN$32-$AO$29)/($AO$30-$AO$29))</f>
        <v>0.22222222222222221</v>
      </c>
      <c r="AX34">
        <f>(($AP$30-$AO$29)/($AO$30-$AO$29))</f>
        <v>0.72222222222222221</v>
      </c>
      <c r="AY34">
        <f>(($AQ$32-$AO$29)/($AO$30-$AO$29))</f>
        <v>0.66666666666666663</v>
      </c>
      <c r="AZ34">
        <f>(($AN$32-$AP$29)/($AP$30-$AP$29))</f>
        <v>0.60869565217391308</v>
      </c>
      <c r="BA34">
        <f>(($AO$29-$AP$29)/($AP$30-$AP$29))</f>
        <v>0.43478260869565216</v>
      </c>
      <c r="BB34">
        <f>(($AQ$32-$AP$29)/($AP$30-$AP$29))</f>
        <v>0.95652173913043481</v>
      </c>
      <c r="BC34">
        <f>(($AN$32-$AQ$31)/($AQ$32-$AQ$31))</f>
        <v>0.65217391304347827</v>
      </c>
      <c r="BD34">
        <f>(($AO$29-$AQ$31)/($AQ$32-$AQ$31))</f>
        <v>0.47826086956521741</v>
      </c>
      <c r="BE34">
        <f>(($AP$29-$AQ$31)/($AQ$32-$AQ$31))</f>
        <v>4.3478260869565216E-2</v>
      </c>
      <c r="BG34">
        <v>3</v>
      </c>
      <c r="BH34">
        <v>195</v>
      </c>
      <c r="BI34">
        <f>($BH$38-$BH$35)/200</f>
        <v>0.08</v>
      </c>
      <c r="BQ34">
        <f>1-(($AO$29-$AN$31)/($AN$32-$AN$31))</f>
        <v>0.18181818181818177</v>
      </c>
      <c r="BR34">
        <f>(($AP$29-$AN$31)/($AN$32-$AN$31))</f>
        <v>0.36363636363636365</v>
      </c>
      <c r="BS34">
        <f>(($AQ$31-$AN$31)/($AN$32-$AN$31))</f>
        <v>0.31818181818181818</v>
      </c>
      <c r="BT34">
        <f>(($AN$32-$AO$29)/($AO$30-$AO$29))</f>
        <v>0.22222222222222221</v>
      </c>
      <c r="BU34">
        <f>1-(($AP$30-$AO$29)/($AO$30-$AO$29))</f>
        <v>0.27777777777777779</v>
      </c>
      <c r="BV34">
        <f>1-(($AQ$32-$AO$29)/($AO$30-$AO$29))</f>
        <v>0.33333333333333337</v>
      </c>
      <c r="BW34">
        <f>1-(($AN$32-$AP$29)/($AP$30-$AP$29))</f>
        <v>0.39130434782608692</v>
      </c>
      <c r="BX34">
        <f>(($AO$29-$AP$29)/($AP$30-$AP$29))</f>
        <v>0.43478260869565216</v>
      </c>
      <c r="BY34">
        <f>1-(($AQ$32-$AP$29)/($AP$30-$AP$29))</f>
        <v>4.3478260869565188E-2</v>
      </c>
      <c r="BZ34">
        <f>1-(($AN$32-$AQ$31)/($AQ$32-$AQ$31))</f>
        <v>0.34782608695652173</v>
      </c>
      <c r="CA34">
        <f>(($AO$29-$AQ$31)/($AQ$32-$AQ$31))</f>
        <v>0.47826086956521741</v>
      </c>
      <c r="CB34">
        <f>(($AP$29-$AQ$31)/($AQ$32-$AQ$31))</f>
        <v>4.3478260869565216E-2</v>
      </c>
    </row>
    <row r="35" spans="1:80" x14ac:dyDescent="0.25">
      <c r="A35">
        <v>34</v>
      </c>
      <c r="F35">
        <v>247.58848</v>
      </c>
      <c r="G35" s="5">
        <v>3</v>
      </c>
      <c r="P35">
        <v>1</v>
      </c>
      <c r="Q35" t="str">
        <f>CONCATENATE(C35,E35,G35,I35)</f>
        <v>3</v>
      </c>
      <c r="R35">
        <v>4</v>
      </c>
      <c r="X35" t="s">
        <v>276</v>
      </c>
      <c r="Y35" t="s">
        <v>268</v>
      </c>
      <c r="AB35" t="s">
        <v>276</v>
      </c>
      <c r="AC35" t="str">
        <f>CONCATENATE($R35,$R36,$R37,$R38)</f>
        <v>4123</v>
      </c>
      <c r="AN35">
        <v>786</v>
      </c>
      <c r="AO35">
        <v>851</v>
      </c>
      <c r="AP35">
        <v>853</v>
      </c>
      <c r="AQ35">
        <v>792</v>
      </c>
      <c r="AT35">
        <f>(($AO$30-$AN$32)/($AN$33-$AN$32))</f>
        <v>0.73684210526315785</v>
      </c>
      <c r="AU35">
        <f>(($AP$30-$AN$32)/($AN$33-$AN$32))</f>
        <v>0.47368421052631576</v>
      </c>
      <c r="AV35">
        <f>(($AQ$32-$AN$32)/($AN$33-$AN$32))</f>
        <v>0.42105263157894735</v>
      </c>
      <c r="AW35">
        <f>(($AN$33-$AO$30)/($AO$31-$AO$30))</f>
        <v>0.23809523809523808</v>
      </c>
      <c r="AX35">
        <f>(($AP$31-$AO$30)/($AO$31-$AO$30))</f>
        <v>0.80952380952380953</v>
      </c>
      <c r="AY35">
        <f>(($AQ$33-$AO$30)/($AO$31-$AO$30))</f>
        <v>0.7142857142857143</v>
      </c>
      <c r="AZ35">
        <f>(($AN$33-$AP$30)/($AP$31-$AP$30))</f>
        <v>0.45454545454545453</v>
      </c>
      <c r="BA35">
        <f>(($AO$30-$AP$30)/($AP$31-$AP$30))</f>
        <v>0.22727272727272727</v>
      </c>
      <c r="BB35">
        <f>(($AQ$33-$AP$30)/($AP$31-$AP$30))</f>
        <v>0.90909090909090906</v>
      </c>
      <c r="BC35">
        <f>(($AN$33-$AQ$32)/($AQ$33-$AQ$32))</f>
        <v>0.52380952380952384</v>
      </c>
      <c r="BD35">
        <f>(($AO$30-$AQ$32)/($AQ$33-$AQ$32))</f>
        <v>0.2857142857142857</v>
      </c>
      <c r="BE35">
        <f>(($AP$30-$AQ$32)/($AQ$33-$AQ$32))</f>
        <v>4.7619047619047616E-2</v>
      </c>
      <c r="BG35">
        <v>4</v>
      </c>
      <c r="BH35">
        <v>203</v>
      </c>
      <c r="BI35">
        <f>($BH$39-$BH$36)/200</f>
        <v>0.1</v>
      </c>
      <c r="BQ35">
        <f>1-(($AO$30-$AN$32)/($AN$33-$AN$32))</f>
        <v>0.26315789473684215</v>
      </c>
      <c r="BR35">
        <f>(($AP$30-$AN$32)/($AN$33-$AN$32))</f>
        <v>0.47368421052631576</v>
      </c>
      <c r="BS35">
        <f>(($AQ$32-$AN$32)/($AN$33-$AN$32))</f>
        <v>0.42105263157894735</v>
      </c>
      <c r="BT35">
        <f>(($AN$33-$AO$30)/($AO$31-$AO$30))</f>
        <v>0.23809523809523808</v>
      </c>
      <c r="BU35">
        <f>1-(($AP$31-$AO$30)/($AO$31-$AO$30))</f>
        <v>0.19047619047619047</v>
      </c>
      <c r="BV35">
        <f>1-(($AQ$33-$AO$30)/($AO$31-$AO$30))</f>
        <v>0.2857142857142857</v>
      </c>
      <c r="BW35">
        <f>(($AN$33-$AP$30)/($AP$31-$AP$30))</f>
        <v>0.45454545454545453</v>
      </c>
      <c r="BX35">
        <f>(($AO$30-$AP$30)/($AP$31-$AP$30))</f>
        <v>0.22727272727272727</v>
      </c>
      <c r="BY35">
        <f>1-(($AQ$33-$AP$30)/($AP$31-$AP$30))</f>
        <v>9.0909090909090939E-2</v>
      </c>
      <c r="BZ35">
        <f>1-(($AN$33-$AQ$32)/($AQ$33-$AQ$32))</f>
        <v>0.47619047619047616</v>
      </c>
      <c r="CA35">
        <f>(($AO$30-$AQ$32)/($AQ$33-$AQ$32))</f>
        <v>0.2857142857142857</v>
      </c>
      <c r="CB35">
        <f>(($AP$30-$AQ$32)/($AQ$33-$AQ$32))</f>
        <v>4.7619047619047616E-2</v>
      </c>
    </row>
    <row r="36" spans="1:80" x14ac:dyDescent="0.25">
      <c r="A36">
        <v>35</v>
      </c>
      <c r="B36">
        <v>226.41202100000001</v>
      </c>
      <c r="C36" s="2">
        <v>1</v>
      </c>
      <c r="F36">
        <v>247.58848</v>
      </c>
      <c r="G36" s="5">
        <v>3</v>
      </c>
      <c r="H36">
        <v>237.936015</v>
      </c>
      <c r="I36" s="3">
        <v>4</v>
      </c>
      <c r="P36">
        <v>3</v>
      </c>
      <c r="Q36" t="str">
        <f>CONCATENATE(C36,E36,G36,I36)</f>
        <v>134</v>
      </c>
      <c r="R36">
        <v>1</v>
      </c>
      <c r="X36" t="s">
        <v>276</v>
      </c>
      <c r="Y36" t="s">
        <v>264</v>
      </c>
      <c r="AN36">
        <v>812</v>
      </c>
      <c r="AO36">
        <v>873</v>
      </c>
      <c r="AP36">
        <v>879</v>
      </c>
      <c r="AQ36">
        <v>817</v>
      </c>
      <c r="AT36">
        <f>(($AO$31-$AN$33)/($AN$34-$AN$33))</f>
        <v>0.64</v>
      </c>
      <c r="AU36">
        <f>(($AP$31-$AN$33)/($AN$34-$AN$33))</f>
        <v>0.48</v>
      </c>
      <c r="AV36">
        <f>(($AQ$33-$AN$33)/($AN$34-$AN$33))</f>
        <v>0.4</v>
      </c>
      <c r="AW36">
        <f>(($AN$34-$AO$31)/($AO$32-$AO$31))</f>
        <v>0.36</v>
      </c>
      <c r="AX36">
        <f>(($AP$32-$AO$31)/($AO$32-$AO$31))</f>
        <v>0.76</v>
      </c>
      <c r="AY36">
        <f>(($AQ$34-$AO$31)/($AO$32-$AO$31))</f>
        <v>0.64</v>
      </c>
      <c r="AZ36">
        <f>(($AN$34-$AP$31)/($AP$32-$AP$31))</f>
        <v>0.56521739130434778</v>
      </c>
      <c r="BA36">
        <f>(($AO$31-$AP$31)/($AP$32-$AP$31))</f>
        <v>0.17391304347826086</v>
      </c>
      <c r="BB36">
        <f>(($AQ$34-$AP$31)/($AP$32-$AP$31))</f>
        <v>0.86956521739130432</v>
      </c>
      <c r="BC36">
        <f>(($AN$34-$AQ$33)/($AQ$34-$AQ$33))</f>
        <v>0.68181818181818177</v>
      </c>
      <c r="BD36">
        <f>(($AO$31-$AQ$33)/($AQ$34-$AQ$33))</f>
        <v>0.27272727272727271</v>
      </c>
      <c r="BE36">
        <f>(($AP$31-$AQ$33)/($AQ$34-$AQ$33))</f>
        <v>9.0909090909090912E-2</v>
      </c>
      <c r="BG36">
        <v>1</v>
      </c>
      <c r="BH36">
        <v>204</v>
      </c>
      <c r="BI36">
        <f>($BH$40-$BH$37)/200</f>
        <v>7.0000000000000007E-2</v>
      </c>
      <c r="BQ36">
        <f>1-(($AO$31-$AN$33)/($AN$34-$AN$33))</f>
        <v>0.36</v>
      </c>
      <c r="BR36">
        <f>(($AP$31-$AN$33)/($AN$34-$AN$33))</f>
        <v>0.48</v>
      </c>
      <c r="BS36">
        <f>(($AQ$33-$AN$33)/($AN$34-$AN$33))</f>
        <v>0.4</v>
      </c>
      <c r="BT36">
        <f>(($AN$34-$AO$31)/($AO$32-$AO$31))</f>
        <v>0.36</v>
      </c>
      <c r="BU36">
        <f>1-(($AP$32-$AO$31)/($AO$32-$AO$31))</f>
        <v>0.24</v>
      </c>
      <c r="BV36">
        <f>1-(($AQ$34-$AO$31)/($AO$32-$AO$31))</f>
        <v>0.36</v>
      </c>
      <c r="BW36">
        <f>1-(($AN$34-$AP$31)/($AP$32-$AP$31))</f>
        <v>0.43478260869565222</v>
      </c>
      <c r="BX36">
        <f>(($AO$31-$AP$31)/($AP$32-$AP$31))</f>
        <v>0.17391304347826086</v>
      </c>
      <c r="BY36">
        <f>1-(($AQ$34-$AP$31)/($AP$32-$AP$31))</f>
        <v>0.13043478260869568</v>
      </c>
      <c r="BZ36">
        <f>1-(($AN$34-$AQ$33)/($AQ$34-$AQ$33))</f>
        <v>0.31818181818181823</v>
      </c>
      <c r="CA36">
        <f>(($AO$31-$AQ$33)/($AQ$34-$AQ$33))</f>
        <v>0.27272727272727271</v>
      </c>
      <c r="CB36">
        <f>(($AP$31-$AQ$33)/($AQ$34-$AQ$33))</f>
        <v>9.0909090909090912E-2</v>
      </c>
    </row>
    <row r="37" spans="1:80" x14ac:dyDescent="0.25">
      <c r="A37">
        <v>36</v>
      </c>
      <c r="B37">
        <v>226.46780699999999</v>
      </c>
      <c r="C37" s="2">
        <v>1</v>
      </c>
      <c r="F37">
        <v>247.58848</v>
      </c>
      <c r="G37" s="5">
        <v>3</v>
      </c>
      <c r="H37">
        <v>237.940068</v>
      </c>
      <c r="I37" s="3">
        <v>4</v>
      </c>
      <c r="P37">
        <v>3</v>
      </c>
      <c r="Q37" t="str">
        <f>CONCATENATE(C37,E37,G37,I37)</f>
        <v>134</v>
      </c>
      <c r="R37">
        <v>2</v>
      </c>
      <c r="X37" t="s">
        <v>276</v>
      </c>
      <c r="Y37" t="s">
        <v>265</v>
      </c>
      <c r="AN37">
        <v>837</v>
      </c>
      <c r="AO37">
        <v>894</v>
      </c>
      <c r="AP37">
        <v>901</v>
      </c>
      <c r="AQ37">
        <v>837</v>
      </c>
      <c r="AT37">
        <f>(($AO$32-$AN$34)/($AN$35-$AN$34))</f>
        <v>0.64</v>
      </c>
      <c r="AU37">
        <f>(($AP$32-$AN$34)/($AN$35-$AN$34))</f>
        <v>0.4</v>
      </c>
      <c r="AV37">
        <f>(($AQ$34-$AN$34)/($AN$35-$AN$34))</f>
        <v>0.28000000000000003</v>
      </c>
      <c r="AW37">
        <f>(($AN$35-$AO$32)/($AO$33-$AO$32))</f>
        <v>0.36</v>
      </c>
      <c r="AX37">
        <f>(($AP$33-$AO$32)/($AO$33-$AO$32))</f>
        <v>0.84</v>
      </c>
      <c r="AY37">
        <f>(($AQ$35-$AO$32)/($AO$33-$AO$32))</f>
        <v>0.6</v>
      </c>
      <c r="AZ37">
        <f>(($AN$35-$AP$32)/($AP$33-$AP$32))</f>
        <v>0.55555555555555558</v>
      </c>
      <c r="BA37">
        <f>(($AO$32-$AP$32)/($AP$33-$AP$32))</f>
        <v>0.22222222222222221</v>
      </c>
      <c r="BB37">
        <f>(($AQ$35-$AP$32)/($AP$33-$AP$32))</f>
        <v>0.77777777777777779</v>
      </c>
      <c r="BC37">
        <f>(($AN$35-$AQ$34)/($AQ$35-$AQ$34))</f>
        <v>0.75</v>
      </c>
      <c r="BD37">
        <f>(($AO$32-$AQ$34)/($AQ$35-$AQ$34))</f>
        <v>0.375</v>
      </c>
      <c r="BE37">
        <f>(($AP$32-$AQ$34)/($AQ$35-$AQ$34))</f>
        <v>0.125</v>
      </c>
      <c r="BG37">
        <v>2</v>
      </c>
      <c r="BH37">
        <v>213</v>
      </c>
      <c r="BI37">
        <f>($BH$41-$BH$38)/200</f>
        <v>0.09</v>
      </c>
      <c r="BQ37">
        <f>1-(($AO$32-$AN$34)/($AN$35-$AN$34))</f>
        <v>0.36</v>
      </c>
      <c r="BR37">
        <f>(($AP$32-$AN$34)/($AN$35-$AN$34))</f>
        <v>0.4</v>
      </c>
      <c r="BS37">
        <f>(($AQ$34-$AN$34)/($AN$35-$AN$34))</f>
        <v>0.28000000000000003</v>
      </c>
      <c r="BT37">
        <f>(($AN$35-$AO$32)/($AO$33-$AO$32))</f>
        <v>0.36</v>
      </c>
      <c r="BU37">
        <f>1-(($AP$33-$AO$32)/($AO$33-$AO$32))</f>
        <v>0.16000000000000003</v>
      </c>
      <c r="BV37">
        <f>1-(($AQ$35-$AO$32)/($AO$33-$AO$32))</f>
        <v>0.4</v>
      </c>
      <c r="BW37">
        <f>1-(($AN$35-$AP$32)/($AP$33-$AP$32))</f>
        <v>0.44444444444444442</v>
      </c>
      <c r="BX37">
        <f>(($AO$32-$AP$32)/($AP$33-$AP$32))</f>
        <v>0.22222222222222221</v>
      </c>
      <c r="BY37">
        <f>1-(($AQ$35-$AP$32)/($AP$33-$AP$32))</f>
        <v>0.22222222222222221</v>
      </c>
      <c r="BZ37">
        <f>1-(($AN$35-$AQ$34)/($AQ$35-$AQ$34))</f>
        <v>0.25</v>
      </c>
      <c r="CA37">
        <f>(($AO$32-$AQ$34)/($AQ$35-$AQ$34))</f>
        <v>0.375</v>
      </c>
      <c r="CB37">
        <f>(($AP$32-$AQ$34)/($AQ$35-$AQ$34))</f>
        <v>0.125</v>
      </c>
    </row>
    <row r="38" spans="1:80" x14ac:dyDescent="0.25">
      <c r="A38">
        <v>37</v>
      </c>
      <c r="B38">
        <v>226.42975799999999</v>
      </c>
      <c r="C38" s="2">
        <v>1</v>
      </c>
      <c r="H38">
        <v>237.97853699999999</v>
      </c>
      <c r="I38" s="3">
        <v>4</v>
      </c>
      <c r="P38">
        <v>2</v>
      </c>
      <c r="Q38" t="str">
        <f>CONCATENATE(C38,E38,G38,I38)</f>
        <v>14</v>
      </c>
      <c r="R38">
        <v>3</v>
      </c>
      <c r="X38" t="s">
        <v>276</v>
      </c>
      <c r="Y38" t="s">
        <v>266</v>
      </c>
      <c r="AN38">
        <v>865</v>
      </c>
      <c r="AO38">
        <v>917</v>
      </c>
      <c r="AP38">
        <v>924</v>
      </c>
      <c r="AQ38">
        <v>863</v>
      </c>
      <c r="AT38">
        <f>(($AO$33-$AN$35)/($AN$36-$AN$35))</f>
        <v>0.61538461538461542</v>
      </c>
      <c r="AU38">
        <f>(($AP$33-$AN$35)/($AN$36-$AN$35))</f>
        <v>0.46153846153846156</v>
      </c>
      <c r="AV38">
        <f>(($AQ$35-$AN$35)/($AN$36-$AN$35))</f>
        <v>0.23076923076923078</v>
      </c>
      <c r="BC38">
        <f>(($AN$36-$AQ$35)/($AQ$36-$AQ$35))</f>
        <v>0.8</v>
      </c>
      <c r="BD38">
        <f>(($AO$33-$AQ$35)/($AQ$36-$AQ$35))</f>
        <v>0.4</v>
      </c>
      <c r="BE38">
        <f>(($AP$33-$AQ$35)/($AQ$36-$AQ$35))</f>
        <v>0.24</v>
      </c>
      <c r="BG38">
        <v>3</v>
      </c>
      <c r="BH38">
        <v>219</v>
      </c>
      <c r="BI38">
        <f>($BH$42-$BH$39)/200</f>
        <v>0.09</v>
      </c>
      <c r="BQ38">
        <f>1-(($AO$33-$AN$35)/($AN$36-$AN$35))</f>
        <v>0.38461538461538458</v>
      </c>
      <c r="BR38">
        <f>(($AP$33-$AN$35)/($AN$36-$AN$35))</f>
        <v>0.46153846153846156</v>
      </c>
      <c r="BS38">
        <f>(($AQ$35-$AN$35)/($AN$36-$AN$35))</f>
        <v>0.23076923076923078</v>
      </c>
      <c r="BZ38">
        <f>1-(($AN$36-$AQ$35)/($AQ$36-$AQ$35))</f>
        <v>0.19999999999999996</v>
      </c>
      <c r="CA38">
        <f>(($AO$33-$AQ$35)/($AQ$36-$AQ$35))</f>
        <v>0.4</v>
      </c>
      <c r="CB38">
        <f>(($AP$33-$AQ$35)/($AQ$36-$AQ$35))</f>
        <v>0.24</v>
      </c>
    </row>
    <row r="39" spans="1:80" x14ac:dyDescent="0.25">
      <c r="A39">
        <v>38</v>
      </c>
      <c r="B39">
        <v>226.46485999999999</v>
      </c>
      <c r="C39" s="2">
        <v>1</v>
      </c>
      <c r="H39">
        <v>237.96738099999999</v>
      </c>
      <c r="I39" s="3">
        <v>4</v>
      </c>
      <c r="P39">
        <v>2</v>
      </c>
      <c r="Q39" t="str">
        <f>CONCATENATE(C39,E39,G39,I39)</f>
        <v>14</v>
      </c>
      <c r="R39">
        <v>4</v>
      </c>
      <c r="X39" t="s">
        <v>276</v>
      </c>
      <c r="Y39" t="s">
        <v>268</v>
      </c>
      <c r="AB39" t="s">
        <v>276</v>
      </c>
      <c r="AC39" t="str">
        <f>CONCATENATE($R39,$R40,$R41,$R42)</f>
        <v>4123</v>
      </c>
      <c r="AN39">
        <v>888</v>
      </c>
      <c r="AO39">
        <v>938</v>
      </c>
      <c r="AP39">
        <v>946</v>
      </c>
      <c r="AQ39">
        <v>882</v>
      </c>
      <c r="BG39">
        <v>4</v>
      </c>
      <c r="BH39">
        <v>224</v>
      </c>
      <c r="BI39">
        <f>($BH$43-$BH$40)/200</f>
        <v>0.1</v>
      </c>
    </row>
    <row r="40" spans="1:80" x14ac:dyDescent="0.25">
      <c r="A40">
        <v>39</v>
      </c>
      <c r="B40">
        <v>226.43233699999999</v>
      </c>
      <c r="C40" s="2">
        <v>1</v>
      </c>
      <c r="H40">
        <v>237.987011</v>
      </c>
      <c r="I40" s="3">
        <v>4</v>
      </c>
      <c r="P40">
        <v>2</v>
      </c>
      <c r="Q40" t="str">
        <f>CONCATENATE(C40,E40,G40,I40)</f>
        <v>14</v>
      </c>
      <c r="R40">
        <v>1</v>
      </c>
      <c r="X40" t="s">
        <v>276</v>
      </c>
      <c r="Y40" t="s">
        <v>264</v>
      </c>
      <c r="AN40">
        <v>909</v>
      </c>
      <c r="AO40">
        <v>964</v>
      </c>
      <c r="AP40">
        <v>970</v>
      </c>
      <c r="AQ40">
        <v>903</v>
      </c>
      <c r="BG40">
        <v>1</v>
      </c>
      <c r="BH40">
        <v>227</v>
      </c>
      <c r="BI40">
        <f>($BH$44-$BH$41)/200</f>
        <v>7.0000000000000007E-2</v>
      </c>
    </row>
    <row r="41" spans="1:80" x14ac:dyDescent="0.25">
      <c r="A41">
        <v>40</v>
      </c>
      <c r="B41">
        <v>226.44123099999999</v>
      </c>
      <c r="C41" s="2">
        <v>1</v>
      </c>
      <c r="H41">
        <v>238.00159099999999</v>
      </c>
      <c r="I41" s="3">
        <v>4</v>
      </c>
      <c r="P41">
        <v>2</v>
      </c>
      <c r="Q41" t="str">
        <f>CONCATENATE(C41,E41,G41,I41)</f>
        <v>14</v>
      </c>
      <c r="R41">
        <v>2</v>
      </c>
      <c r="X41" t="s">
        <v>276</v>
      </c>
      <c r="Y41" t="s">
        <v>265</v>
      </c>
      <c r="AN41">
        <v>931</v>
      </c>
      <c r="AO41">
        <v>990</v>
      </c>
      <c r="AP41">
        <v>997</v>
      </c>
      <c r="AQ41">
        <v>926</v>
      </c>
      <c r="AT41">
        <f>(($AO$35-$AN$37)/($AN$38-$AN$37))</f>
        <v>0.5</v>
      </c>
      <c r="AU41">
        <f>(($AP$35-$AN$37)/($AN$38-$AN$37))</f>
        <v>0.5714285714285714</v>
      </c>
      <c r="AV41">
        <f>(($AQ$37-$AN$37)/($AN$38-$AN$37))</f>
        <v>0</v>
      </c>
      <c r="AW41">
        <f>(($AN$37-$AO$34)/($AO$35-$AO$34))</f>
        <v>0.54838709677419351</v>
      </c>
      <c r="AX41">
        <f>(($AP$34-$AO$34)/($AO$35-$AO$34))</f>
        <v>0</v>
      </c>
      <c r="AY41">
        <f>(($AQ$37-$AO$34)/($AO$35-$AO$34))</f>
        <v>0.54838709677419351</v>
      </c>
      <c r="AZ41">
        <f>(($AN$37-$AP$34)/($AP$35-$AP$34))</f>
        <v>0.51515151515151514</v>
      </c>
      <c r="BA41">
        <f>(($AO$34-$AP$34)/($AP$35-$AP$34))</f>
        <v>0</v>
      </c>
      <c r="BB41">
        <f>(($AQ$37-$AP$34)/($AP$35-$AP$34))</f>
        <v>0.51515151515151514</v>
      </c>
      <c r="BC41">
        <f>(($AN$37-$AQ$37)/($AQ$38-$AQ$37))</f>
        <v>0</v>
      </c>
      <c r="BD41">
        <f>(($AO$35-$AQ$37)/($AQ$38-$AQ$37))</f>
        <v>0.53846153846153844</v>
      </c>
      <c r="BE41">
        <f>(($AP$35-$AQ$37)/($AQ$38-$AQ$37))</f>
        <v>0.61538461538461542</v>
      </c>
      <c r="BG41">
        <v>2</v>
      </c>
      <c r="BH41">
        <v>237</v>
      </c>
      <c r="BI41">
        <f>($BH$45-$BH$42)/200</f>
        <v>0.1</v>
      </c>
      <c r="BQ41">
        <f>(($AO$35-$AN$37)/($AN$38-$AN$37))</f>
        <v>0.5</v>
      </c>
      <c r="BR41">
        <f>1-(($AP$35-$AN$37)/($AN$38-$AN$37))</f>
        <v>0.4285714285714286</v>
      </c>
      <c r="BS41">
        <f>(($AQ$37-$AN$37)/($AN$38-$AN$37))</f>
        <v>0</v>
      </c>
      <c r="BT41">
        <f>1-(($AN$37-$AO$34)/($AO$35-$AO$34))</f>
        <v>0.45161290322580649</v>
      </c>
      <c r="BU41">
        <f>(($AP$34-$AO$34)/($AO$35-$AO$34))</f>
        <v>0</v>
      </c>
      <c r="BV41">
        <f>1-(($AQ$37-$AO$34)/($AO$35-$AO$34))</f>
        <v>0.45161290322580649</v>
      </c>
      <c r="BW41">
        <f>1-(($AN$37-$AP$34)/($AP$35-$AP$34))</f>
        <v>0.48484848484848486</v>
      </c>
      <c r="BX41">
        <f>(($AO$34-$AP$34)/($AP$35-$AP$34))</f>
        <v>0</v>
      </c>
      <c r="BY41">
        <f>1-(($AQ$37-$AP$34)/($AP$35-$AP$34))</f>
        <v>0.48484848484848486</v>
      </c>
      <c r="BZ41">
        <f>(($AN$37-$AQ$37)/($AQ$38-$AQ$37))</f>
        <v>0</v>
      </c>
      <c r="CA41">
        <f>1-(($AO$35-$AQ$37)/($AQ$38-$AQ$37))</f>
        <v>0.46153846153846156</v>
      </c>
      <c r="CB41">
        <f>1-(($AP$35-$AQ$37)/($AQ$38-$AQ$37))</f>
        <v>0.38461538461538458</v>
      </c>
    </row>
    <row r="42" spans="1:80" x14ac:dyDescent="0.25">
      <c r="A42">
        <v>41</v>
      </c>
      <c r="B42">
        <v>226.401917</v>
      </c>
      <c r="C42" s="2">
        <v>1</v>
      </c>
      <c r="H42">
        <v>238.00127499999999</v>
      </c>
      <c r="I42" s="3">
        <v>4</v>
      </c>
      <c r="P42">
        <v>2</v>
      </c>
      <c r="Q42" t="str">
        <f>CONCATENATE(C42,E42,G42,I42)</f>
        <v>14</v>
      </c>
      <c r="R42">
        <v>3</v>
      </c>
      <c r="X42" t="s">
        <v>276</v>
      </c>
      <c r="Y42" t="s">
        <v>266</v>
      </c>
      <c r="AN42">
        <v>954</v>
      </c>
      <c r="AO42">
        <v>1013</v>
      </c>
      <c r="AP42">
        <v>1021</v>
      </c>
      <c r="AQ42">
        <v>950</v>
      </c>
      <c r="AT42">
        <f>(($AO$36-$AN$38)/($AN$39-$AN$38))</f>
        <v>0.34782608695652173</v>
      </c>
      <c r="AU42">
        <f>(($AP$36-$AN$38)/($AN$39-$AN$38))</f>
        <v>0.60869565217391308</v>
      </c>
      <c r="AV42">
        <f>(($AQ$38-$AN$37)/($AN$38-$AN$37))</f>
        <v>0.9285714285714286</v>
      </c>
      <c r="AW42">
        <f>(($AN$38-$AO$35)/($AO$36-$AO$35))</f>
        <v>0.63636363636363635</v>
      </c>
      <c r="AX42">
        <f>(($AP$35-$AO$35)/($AO$36-$AO$35))</f>
        <v>9.0909090909090912E-2</v>
      </c>
      <c r="AY42">
        <f>(($AQ$38-$AO$35)/($AO$36-$AO$35))</f>
        <v>0.54545454545454541</v>
      </c>
      <c r="AZ42">
        <f>(($AN$38-$AP$35)/($AP$36-$AP$35))</f>
        <v>0.46153846153846156</v>
      </c>
      <c r="BA42">
        <f>(($AO$35-$AP$34)/($AP$35-$AP$34))</f>
        <v>0.93939393939393945</v>
      </c>
      <c r="BB42">
        <f>(($AQ$38-$AP$35)/($AP$36-$AP$35))</f>
        <v>0.38461538461538464</v>
      </c>
      <c r="BC42">
        <f>(($AN$38-$AQ$38)/($AQ$39-$AQ$38))</f>
        <v>0.10526315789473684</v>
      </c>
      <c r="BD42">
        <f>(($AO$36-$AQ$38)/($AQ$39-$AQ$38))</f>
        <v>0.52631578947368418</v>
      </c>
      <c r="BE42">
        <f>(($AP$36-$AQ$38)/($AQ$39-$AQ$38))</f>
        <v>0.84210526315789469</v>
      </c>
      <c r="BG42">
        <v>3</v>
      </c>
      <c r="BH42">
        <v>242</v>
      </c>
      <c r="BI42">
        <f>($BH$46-$BH$43)/200</f>
        <v>9.5000000000000001E-2</v>
      </c>
      <c r="BQ42">
        <f>(($AO$36-$AN$38)/($AN$39-$AN$38))</f>
        <v>0.34782608695652173</v>
      </c>
      <c r="BR42">
        <f>1-(($AP$36-$AN$38)/($AN$39-$AN$38))</f>
        <v>0.39130434782608692</v>
      </c>
      <c r="BS42">
        <f>1-(($AQ$38-$AN$37)/($AN$38-$AN$37))</f>
        <v>7.1428571428571397E-2</v>
      </c>
      <c r="BT42">
        <f>1-(($AN$38-$AO$35)/($AO$36-$AO$35))</f>
        <v>0.36363636363636365</v>
      </c>
      <c r="BU42">
        <f>(($AP$35-$AO$35)/($AO$36-$AO$35))</f>
        <v>9.0909090909090912E-2</v>
      </c>
      <c r="BV42">
        <f>1-(($AQ$38-$AO$35)/($AO$36-$AO$35))</f>
        <v>0.45454545454545459</v>
      </c>
      <c r="BW42">
        <f>(($AN$38-$AP$35)/($AP$36-$AP$35))</f>
        <v>0.46153846153846156</v>
      </c>
      <c r="BX42">
        <f>1-(($AO$35-$AP$34)/($AP$35-$AP$34))</f>
        <v>6.0606060606060552E-2</v>
      </c>
      <c r="BY42">
        <f>(($AQ$38-$AP$35)/($AP$36-$AP$35))</f>
        <v>0.38461538461538464</v>
      </c>
      <c r="BZ42">
        <f>(($AN$38-$AQ$38)/($AQ$39-$AQ$38))</f>
        <v>0.10526315789473684</v>
      </c>
      <c r="CA42">
        <f>1-(($AO$36-$AQ$38)/($AQ$39-$AQ$38))</f>
        <v>0.47368421052631582</v>
      </c>
      <c r="CB42">
        <f>1-(($AP$36-$AQ$38)/($AQ$39-$AQ$38))</f>
        <v>0.15789473684210531</v>
      </c>
    </row>
    <row r="43" spans="1:80" x14ac:dyDescent="0.25">
      <c r="A43">
        <v>42</v>
      </c>
      <c r="B43">
        <v>226.44781</v>
      </c>
      <c r="C43" s="2">
        <v>1</v>
      </c>
      <c r="H43">
        <v>237.99343300000001</v>
      </c>
      <c r="I43" s="3">
        <v>4</v>
      </c>
      <c r="P43">
        <v>2</v>
      </c>
      <c r="Q43" t="str">
        <f>CONCATENATE(C43,E43,G43,I43)</f>
        <v>14</v>
      </c>
      <c r="R43">
        <v>4</v>
      </c>
      <c r="X43" t="s">
        <v>276</v>
      </c>
      <c r="Y43" t="s">
        <v>268</v>
      </c>
      <c r="AB43" t="s">
        <v>276</v>
      </c>
      <c r="AC43" t="str">
        <f>CONCATENATE($R43,$R44,$R45,$R46)</f>
        <v>4123</v>
      </c>
      <c r="AN43">
        <v>983</v>
      </c>
      <c r="AO43">
        <v>1037</v>
      </c>
      <c r="AP43">
        <v>1045</v>
      </c>
      <c r="AQ43">
        <v>975</v>
      </c>
      <c r="AT43">
        <f>(($AO$37-$AN$39)/($AN$40-$AN$39))</f>
        <v>0.2857142857142857</v>
      </c>
      <c r="AU43">
        <f>(($AP$37-$AN$39)/($AN$40-$AN$39))</f>
        <v>0.61904761904761907</v>
      </c>
      <c r="AV43">
        <f>(($AQ$39-$AN$38)/($AN$39-$AN$38))</f>
        <v>0.73913043478260865</v>
      </c>
      <c r="AW43">
        <f>(($AN$39-$AO$36)/($AO$37-$AO$36))</f>
        <v>0.7142857142857143</v>
      </c>
      <c r="AX43">
        <f>(($AP$36-$AO$36)/($AO$37-$AO$36))</f>
        <v>0.2857142857142857</v>
      </c>
      <c r="AY43">
        <f>(($AQ$39-$AO$36)/($AO$37-$AO$36))</f>
        <v>0.42857142857142855</v>
      </c>
      <c r="AZ43">
        <f>(($AN$39-$AP$36)/($AP$37-$AP$36))</f>
        <v>0.40909090909090912</v>
      </c>
      <c r="BA43">
        <f>(($AO$36-$AP$35)/($AP$36-$AP$35))</f>
        <v>0.76923076923076927</v>
      </c>
      <c r="BB43">
        <f>(($AQ$39-$AP$36)/($AP$37-$AP$36))</f>
        <v>0.13636363636363635</v>
      </c>
      <c r="BC43">
        <f>(($AN$39-$AQ$39)/($AQ$40-$AQ$39))</f>
        <v>0.2857142857142857</v>
      </c>
      <c r="BD43">
        <f>(($AO$37-$AQ$39)/($AQ$40-$AQ$39))</f>
        <v>0.5714285714285714</v>
      </c>
      <c r="BE43">
        <f>(($AP$37-$AQ$39)/($AQ$40-$AQ$39))</f>
        <v>0.90476190476190477</v>
      </c>
      <c r="BG43">
        <v>4</v>
      </c>
      <c r="BH43">
        <v>247</v>
      </c>
      <c r="BI43">
        <f>($BH$47-$BH$44)/200</f>
        <v>0.12</v>
      </c>
      <c r="BQ43">
        <f>(($AO$37-$AN$39)/($AN$40-$AN$39))</f>
        <v>0.2857142857142857</v>
      </c>
      <c r="BR43">
        <f>1-(($AP$37-$AN$39)/($AN$40-$AN$39))</f>
        <v>0.38095238095238093</v>
      </c>
      <c r="BS43">
        <f>1-(($AQ$39-$AN$38)/($AN$39-$AN$38))</f>
        <v>0.26086956521739135</v>
      </c>
      <c r="BT43">
        <f>1-(($AN$39-$AO$36)/($AO$37-$AO$36))</f>
        <v>0.2857142857142857</v>
      </c>
      <c r="BU43">
        <f>(($AP$36-$AO$36)/($AO$37-$AO$36))</f>
        <v>0.2857142857142857</v>
      </c>
      <c r="BV43">
        <f>(($AQ$39-$AO$36)/($AO$37-$AO$36))</f>
        <v>0.42857142857142855</v>
      </c>
      <c r="BW43">
        <f>(($AN$39-$AP$36)/($AP$37-$AP$36))</f>
        <v>0.40909090909090912</v>
      </c>
      <c r="BX43">
        <f>1-(($AO$36-$AP$35)/($AP$36-$AP$35))</f>
        <v>0.23076923076923073</v>
      </c>
      <c r="BY43">
        <f>(($AQ$39-$AP$36)/($AP$37-$AP$36))</f>
        <v>0.13636363636363635</v>
      </c>
      <c r="BZ43">
        <f>(($AN$39-$AQ$39)/($AQ$40-$AQ$39))</f>
        <v>0.2857142857142857</v>
      </c>
      <c r="CA43">
        <f>1-(($AO$37-$AQ$39)/($AQ$40-$AQ$39))</f>
        <v>0.4285714285714286</v>
      </c>
      <c r="CB43">
        <f>1-(($AP$37-$AQ$39)/($AQ$40-$AQ$39))</f>
        <v>9.5238095238095233E-2</v>
      </c>
    </row>
    <row r="44" spans="1:80" x14ac:dyDescent="0.25">
      <c r="A44">
        <v>43</v>
      </c>
      <c r="B44">
        <v>226.40860000000001</v>
      </c>
      <c r="C44" s="2">
        <v>1</v>
      </c>
      <c r="H44">
        <v>237.98748599999999</v>
      </c>
      <c r="I44" s="3">
        <v>4</v>
      </c>
      <c r="P44">
        <v>2</v>
      </c>
      <c r="Q44" t="str">
        <f>CONCATENATE(C44,E44,G44,I44)</f>
        <v>14</v>
      </c>
      <c r="R44">
        <v>1</v>
      </c>
      <c r="X44" t="s">
        <v>276</v>
      </c>
      <c r="Y44" t="s">
        <v>264</v>
      </c>
      <c r="AN44">
        <v>1007</v>
      </c>
      <c r="AO44">
        <v>1062</v>
      </c>
      <c r="AP44">
        <v>1070</v>
      </c>
      <c r="AQ44">
        <v>1000</v>
      </c>
      <c r="AT44">
        <f>(($AO$38-$AN$40)/($AN$41-$AN$40))</f>
        <v>0.36363636363636365</v>
      </c>
      <c r="AU44">
        <f>(($AP$38-$AN$40)/($AN$41-$AN$40))</f>
        <v>0.68181818181818177</v>
      </c>
      <c r="AV44">
        <f>(($AQ$40-$AN$39)/($AN$40-$AN$39))</f>
        <v>0.7142857142857143</v>
      </c>
      <c r="AW44">
        <f>(($AN$40-$AO$37)/($AO$38-$AO$37))</f>
        <v>0.65217391304347827</v>
      </c>
      <c r="AX44">
        <f>(($AP$37-$AO$37)/($AO$38-$AO$37))</f>
        <v>0.30434782608695654</v>
      </c>
      <c r="AY44">
        <f>(($AQ$40-$AO$37)/($AO$38-$AO$37))</f>
        <v>0.39130434782608697</v>
      </c>
      <c r="AZ44">
        <f>(($AN$40-$AP$37)/($AP$38-$AP$37))</f>
        <v>0.34782608695652173</v>
      </c>
      <c r="BA44">
        <f>(($AO$37-$AP$36)/($AP$37-$AP$36))</f>
        <v>0.68181818181818177</v>
      </c>
      <c r="BB44">
        <f>(($AQ$40-$AP$37)/($AP$38-$AP$37))</f>
        <v>8.6956521739130432E-2</v>
      </c>
      <c r="BC44">
        <f>(($AN$40-$AQ$40)/($AQ$41-$AQ$40))</f>
        <v>0.2608695652173913</v>
      </c>
      <c r="BD44">
        <f>(($AO$38-$AQ$40)/($AQ$41-$AQ$40))</f>
        <v>0.60869565217391308</v>
      </c>
      <c r="BE44">
        <f>(($AP$38-$AQ$40)/($AQ$41-$AQ$40))</f>
        <v>0.91304347826086951</v>
      </c>
      <c r="BG44">
        <v>1</v>
      </c>
      <c r="BH44">
        <v>251</v>
      </c>
      <c r="BI44">
        <f>($BH$48-$BH$45)/200</f>
        <v>7.0000000000000007E-2</v>
      </c>
      <c r="BQ44">
        <f>(($AO$38-$AN$40)/($AN$41-$AN$40))</f>
        <v>0.36363636363636365</v>
      </c>
      <c r="BR44">
        <f>1-(($AP$38-$AN$40)/($AN$41-$AN$40))</f>
        <v>0.31818181818181823</v>
      </c>
      <c r="BS44">
        <f>1-(($AQ$40-$AN$39)/($AN$40-$AN$39))</f>
        <v>0.2857142857142857</v>
      </c>
      <c r="BT44">
        <f>1-(($AN$40-$AO$37)/($AO$38-$AO$37))</f>
        <v>0.34782608695652173</v>
      </c>
      <c r="BU44">
        <f>(($AP$37-$AO$37)/($AO$38-$AO$37))</f>
        <v>0.30434782608695654</v>
      </c>
      <c r="BV44">
        <f>(($AQ$40-$AO$37)/($AO$38-$AO$37))</f>
        <v>0.39130434782608697</v>
      </c>
      <c r="BW44">
        <f>(($AN$40-$AP$37)/($AP$38-$AP$37))</f>
        <v>0.34782608695652173</v>
      </c>
      <c r="BX44">
        <f>1-(($AO$37-$AP$36)/($AP$37-$AP$36))</f>
        <v>0.31818181818181823</v>
      </c>
      <c r="BY44">
        <f>(($AQ$40-$AP$37)/($AP$38-$AP$37))</f>
        <v>8.6956521739130432E-2</v>
      </c>
      <c r="BZ44">
        <f>(($AN$40-$AQ$40)/($AQ$41-$AQ$40))</f>
        <v>0.2608695652173913</v>
      </c>
      <c r="CA44">
        <f>1-(($AO$38-$AQ$40)/($AQ$41-$AQ$40))</f>
        <v>0.39130434782608692</v>
      </c>
      <c r="CB44">
        <f>1-(($AP$38-$AQ$40)/($AQ$41-$AQ$40))</f>
        <v>8.6956521739130488E-2</v>
      </c>
    </row>
    <row r="45" spans="1:80" x14ac:dyDescent="0.25">
      <c r="A45">
        <v>44</v>
      </c>
      <c r="B45">
        <v>226.41486399999999</v>
      </c>
      <c r="C45" s="2">
        <v>1</v>
      </c>
      <c r="H45">
        <v>237.94096200000001</v>
      </c>
      <c r="I45" s="3">
        <v>4</v>
      </c>
      <c r="P45">
        <v>2</v>
      </c>
      <c r="Q45" t="str">
        <f>CONCATENATE(C45,E45,G45,I45)</f>
        <v>14</v>
      </c>
      <c r="R45">
        <v>2</v>
      </c>
      <c r="X45" t="s">
        <v>274</v>
      </c>
      <c r="Y45" t="s">
        <v>259</v>
      </c>
      <c r="AN45">
        <v>1030</v>
      </c>
      <c r="AQ45">
        <v>1023</v>
      </c>
      <c r="AT45">
        <f>(($AO$39-$AN$41)/($AN$42-$AN$41))</f>
        <v>0.30434782608695654</v>
      </c>
      <c r="AU45">
        <f>(($AP$39-$AN$41)/($AN$42-$AN$41))</f>
        <v>0.65217391304347827</v>
      </c>
      <c r="AV45">
        <f>(($AQ$41-$AN$40)/($AN$41-$AN$40))</f>
        <v>0.77272727272727271</v>
      </c>
      <c r="AW45">
        <f>(($AN$41-$AO$38)/($AO$39-$AO$38))</f>
        <v>0.66666666666666663</v>
      </c>
      <c r="AX45">
        <f>(($AP$38-$AO$38)/($AO$39-$AO$38))</f>
        <v>0.33333333333333331</v>
      </c>
      <c r="AY45">
        <f>(($AQ$41-$AO$38)/($AO$39-$AO$38))</f>
        <v>0.42857142857142855</v>
      </c>
      <c r="AZ45">
        <f>(($AN$41-$AP$38)/($AP$39-$AP$38))</f>
        <v>0.31818181818181818</v>
      </c>
      <c r="BA45">
        <f>(($AO$38-$AP$37)/($AP$38-$AP$37))</f>
        <v>0.69565217391304346</v>
      </c>
      <c r="BB45">
        <f>(($AQ$41-$AP$38)/($AP$39-$AP$38))</f>
        <v>9.0909090909090912E-2</v>
      </c>
      <c r="BC45">
        <f>(($AN$41-$AQ$41)/($AQ$42-$AQ$41))</f>
        <v>0.20833333333333334</v>
      </c>
      <c r="BD45">
        <f>(($AO$39-$AQ$41)/($AQ$42-$AQ$41))</f>
        <v>0.5</v>
      </c>
      <c r="BE45">
        <f>(($AP$39-$AQ$41)/($AQ$42-$AQ$41))</f>
        <v>0.83333333333333337</v>
      </c>
      <c r="BG45">
        <v>2</v>
      </c>
      <c r="BH45">
        <v>262</v>
      </c>
      <c r="BI45">
        <f>($BH$54-$BH$51)/200</f>
        <v>0.13</v>
      </c>
      <c r="BQ45">
        <f>(($AO$39-$AN$41)/($AN$42-$AN$41))</f>
        <v>0.30434782608695654</v>
      </c>
      <c r="BR45">
        <f>1-(($AP$39-$AN$41)/($AN$42-$AN$41))</f>
        <v>0.34782608695652173</v>
      </c>
      <c r="BS45">
        <f>1-(($AQ$41-$AN$40)/($AN$41-$AN$40))</f>
        <v>0.22727272727272729</v>
      </c>
      <c r="BT45">
        <f>1-(($AN$41-$AO$38)/($AO$39-$AO$38))</f>
        <v>0.33333333333333337</v>
      </c>
      <c r="BU45">
        <f>(($AP$38-$AO$38)/($AO$39-$AO$38))</f>
        <v>0.33333333333333331</v>
      </c>
      <c r="BV45">
        <f>(($AQ$41-$AO$38)/($AO$39-$AO$38))</f>
        <v>0.42857142857142855</v>
      </c>
      <c r="BW45">
        <f>(($AN$41-$AP$38)/($AP$39-$AP$38))</f>
        <v>0.31818181818181818</v>
      </c>
      <c r="BX45">
        <f>1-(($AO$38-$AP$37)/($AP$38-$AP$37))</f>
        <v>0.30434782608695654</v>
      </c>
      <c r="BY45">
        <f>(($AQ$41-$AP$38)/($AP$39-$AP$38))</f>
        <v>9.0909090909090912E-2</v>
      </c>
      <c r="BZ45">
        <f>(($AN$41-$AQ$41)/($AQ$42-$AQ$41))</f>
        <v>0.20833333333333334</v>
      </c>
      <c r="CA45">
        <f>(($AO$39-$AQ$41)/($AQ$42-$AQ$41))</f>
        <v>0.5</v>
      </c>
      <c r="CB45">
        <f>1-(($AP$39-$AQ$41)/($AQ$42-$AQ$41))</f>
        <v>0.16666666666666663</v>
      </c>
    </row>
    <row r="46" spans="1:80" x14ac:dyDescent="0.25">
      <c r="A46">
        <v>45</v>
      </c>
      <c r="B46">
        <v>226.41202100000001</v>
      </c>
      <c r="C46" s="2">
        <v>1</v>
      </c>
      <c r="H46">
        <v>237.98327499999999</v>
      </c>
      <c r="I46" s="3">
        <v>4</v>
      </c>
      <c r="P46">
        <v>2</v>
      </c>
      <c r="Q46" t="str">
        <f>CONCATENATE(C46,E46,G46,I46)</f>
        <v>14</v>
      </c>
      <c r="R46">
        <v>3</v>
      </c>
      <c r="X46" t="s">
        <v>274</v>
      </c>
      <c r="Y46" t="s">
        <v>260</v>
      </c>
      <c r="AN46">
        <v>1053</v>
      </c>
      <c r="AQ46">
        <v>1049</v>
      </c>
      <c r="AT46">
        <f>(($AO$40-$AN$42)/($AN$43-$AN$42))</f>
        <v>0.34482758620689657</v>
      </c>
      <c r="AU46">
        <f>(($AP$40-$AN$42)/($AN$43-$AN$42))</f>
        <v>0.55172413793103448</v>
      </c>
      <c r="AV46">
        <f>(($AQ$42-$AN$41)/($AN$42-$AN$41))</f>
        <v>0.82608695652173914</v>
      </c>
      <c r="AW46">
        <f>(($AN$42-$AO$39)/($AO$40-$AO$39))</f>
        <v>0.61538461538461542</v>
      </c>
      <c r="AX46">
        <f>(($AP$39-$AO$39)/($AO$40-$AO$39))</f>
        <v>0.30769230769230771</v>
      </c>
      <c r="AY46">
        <f>(($AQ$42-$AO$39)/($AO$40-$AO$39))</f>
        <v>0.46153846153846156</v>
      </c>
      <c r="AZ46">
        <f>(($AN$42-$AP$39)/($AP$40-$AP$39))</f>
        <v>0.33333333333333331</v>
      </c>
      <c r="BA46">
        <f>(($AO$39-$AP$38)/($AP$39-$AP$38))</f>
        <v>0.63636363636363635</v>
      </c>
      <c r="BB46">
        <f>(($AQ$42-$AP$39)/($AP$40-$AP$39))</f>
        <v>0.16666666666666666</v>
      </c>
      <c r="BC46">
        <f>(($AN$42-$AQ$42)/($AQ$43-$AQ$42))</f>
        <v>0.16</v>
      </c>
      <c r="BD46">
        <f>(($AO$40-$AQ$42)/($AQ$43-$AQ$42))</f>
        <v>0.56000000000000005</v>
      </c>
      <c r="BE46">
        <f>(($AP$40-$AQ$42)/($AQ$43-$AQ$42))</f>
        <v>0.8</v>
      </c>
      <c r="BG46">
        <v>3</v>
      </c>
      <c r="BH46">
        <v>266</v>
      </c>
      <c r="BI46">
        <f>($BH$55-$BH$52)/200</f>
        <v>0.19</v>
      </c>
      <c r="BQ46">
        <f>(($AO$40-$AN$42)/($AN$43-$AN$42))</f>
        <v>0.34482758620689657</v>
      </c>
      <c r="BR46">
        <f>1-(($AP$40-$AN$42)/($AN$43-$AN$42))</f>
        <v>0.44827586206896552</v>
      </c>
      <c r="BS46">
        <f>1-(($AQ$42-$AN$41)/($AN$42-$AN$41))</f>
        <v>0.17391304347826086</v>
      </c>
      <c r="BT46">
        <f>1-(($AN$42-$AO$39)/($AO$40-$AO$39))</f>
        <v>0.38461538461538458</v>
      </c>
      <c r="BU46">
        <f>(($AP$39-$AO$39)/($AO$40-$AO$39))</f>
        <v>0.30769230769230771</v>
      </c>
      <c r="BV46">
        <f>(($AQ$42-$AO$39)/($AO$40-$AO$39))</f>
        <v>0.46153846153846156</v>
      </c>
      <c r="BW46">
        <f>(($AN$42-$AP$39)/($AP$40-$AP$39))</f>
        <v>0.33333333333333331</v>
      </c>
      <c r="BX46">
        <f>1-(($AO$39-$AP$38)/($AP$39-$AP$38))</f>
        <v>0.36363636363636365</v>
      </c>
      <c r="BY46">
        <f>(($AQ$42-$AP$39)/($AP$40-$AP$39))</f>
        <v>0.16666666666666666</v>
      </c>
      <c r="BZ46">
        <f>(($AN$42-$AQ$42)/($AQ$43-$AQ$42))</f>
        <v>0.16</v>
      </c>
      <c r="CA46">
        <f>1-(($AO$40-$AQ$42)/($AQ$43-$AQ$42))</f>
        <v>0.43999999999999995</v>
      </c>
      <c r="CB46">
        <f>1-(($AP$40-$AQ$42)/($AQ$43-$AQ$42))</f>
        <v>0.19999999999999996</v>
      </c>
    </row>
    <row r="47" spans="1:80" x14ac:dyDescent="0.25">
      <c r="A47">
        <v>46</v>
      </c>
      <c r="B47">
        <v>226.41202100000001</v>
      </c>
      <c r="C47" s="2">
        <v>1</v>
      </c>
      <c r="H47">
        <v>237.936015</v>
      </c>
      <c r="I47" s="3">
        <v>4</v>
      </c>
      <c r="P47">
        <v>2</v>
      </c>
      <c r="Q47" t="str">
        <f>CONCATENATE(C47,E47,G47,I47)</f>
        <v>14</v>
      </c>
      <c r="R47">
        <v>4</v>
      </c>
      <c r="X47" t="s">
        <v>274</v>
      </c>
      <c r="Y47" t="s">
        <v>261</v>
      </c>
      <c r="AQ47">
        <v>1078</v>
      </c>
      <c r="AT47">
        <f>(($AO$41-$AN$43)/($AN$44-$AN$43))</f>
        <v>0.29166666666666669</v>
      </c>
      <c r="AU47">
        <f>(($AP$41-$AN$43)/($AN$44-$AN$43))</f>
        <v>0.58333333333333337</v>
      </c>
      <c r="AV47">
        <f>(($AQ$43-$AN$42)/($AN$43-$AN$42))</f>
        <v>0.72413793103448276</v>
      </c>
      <c r="AW47">
        <f>(($AN$43-$AO$40)/($AO$41-$AO$40))</f>
        <v>0.73076923076923073</v>
      </c>
      <c r="AX47">
        <f>(($AP$40-$AO$40)/($AO$41-$AO$40))</f>
        <v>0.23076923076923078</v>
      </c>
      <c r="AY47">
        <f>(($AQ$43-$AO$40)/($AO$41-$AO$40))</f>
        <v>0.42307692307692307</v>
      </c>
      <c r="AZ47">
        <f>(($AN$43-$AP$40)/($AP$41-$AP$40))</f>
        <v>0.48148148148148145</v>
      </c>
      <c r="BA47">
        <f>(($AO$40-$AP$39)/($AP$40-$AP$39))</f>
        <v>0.75</v>
      </c>
      <c r="BB47">
        <f>(($AQ$43-$AP$40)/($AP$41-$AP$40))</f>
        <v>0.18518518518518517</v>
      </c>
      <c r="BC47">
        <f>(($AN$43-$AQ$43)/($AQ$44-$AQ$43))</f>
        <v>0.32</v>
      </c>
      <c r="BD47">
        <f>(($AO$41-$AQ$43)/($AQ$44-$AQ$43))</f>
        <v>0.6</v>
      </c>
      <c r="BE47">
        <f>(($AP$41-$AQ$43)/($AQ$44-$AQ$43))</f>
        <v>0.88</v>
      </c>
      <c r="BG47">
        <v>4</v>
      </c>
      <c r="BH47">
        <v>275</v>
      </c>
      <c r="BI47">
        <f>($BH$56-$BH$53)/200</f>
        <v>0.12</v>
      </c>
      <c r="BQ47">
        <f>(($AO$41-$AN$43)/($AN$44-$AN$43))</f>
        <v>0.29166666666666669</v>
      </c>
      <c r="BR47">
        <f>1-(($AP$41-$AN$43)/($AN$44-$AN$43))</f>
        <v>0.41666666666666663</v>
      </c>
      <c r="BS47">
        <f>1-(($AQ$43-$AN$42)/($AN$43-$AN$42))</f>
        <v>0.27586206896551724</v>
      </c>
      <c r="BT47">
        <f>1-(($AN$43-$AO$40)/($AO$41-$AO$40))</f>
        <v>0.26923076923076927</v>
      </c>
      <c r="BU47">
        <f>(($AP$40-$AO$40)/($AO$41-$AO$40))</f>
        <v>0.23076923076923078</v>
      </c>
      <c r="BV47">
        <f>(($AQ$43-$AO$40)/($AO$41-$AO$40))</f>
        <v>0.42307692307692307</v>
      </c>
      <c r="BW47">
        <f>(($AN$43-$AP$40)/($AP$41-$AP$40))</f>
        <v>0.48148148148148145</v>
      </c>
      <c r="BX47">
        <f>1-(($AO$40-$AP$39)/($AP$40-$AP$39))</f>
        <v>0.25</v>
      </c>
      <c r="BY47">
        <f>(($AQ$43-$AP$40)/($AP$41-$AP$40))</f>
        <v>0.18518518518518517</v>
      </c>
      <c r="BZ47">
        <f>(($AN$43-$AQ$43)/($AQ$44-$AQ$43))</f>
        <v>0.32</v>
      </c>
      <c r="CA47">
        <f>1-(($AO$41-$AQ$43)/($AQ$44-$AQ$43))</f>
        <v>0.4</v>
      </c>
      <c r="CB47">
        <f>1-(($AP$41-$AQ$43)/($AQ$44-$AQ$43))</f>
        <v>0.12</v>
      </c>
    </row>
    <row r="48" spans="1:80" x14ac:dyDescent="0.25">
      <c r="A48">
        <v>47</v>
      </c>
      <c r="B48">
        <v>226.41202100000001</v>
      </c>
      <c r="C48" s="2">
        <v>1</v>
      </c>
      <c r="P48">
        <v>1</v>
      </c>
      <c r="Q48" t="str">
        <f>CONCATENATE(C48,E48,G48,I48)</f>
        <v>1</v>
      </c>
      <c r="R48">
        <v>1</v>
      </c>
      <c r="X48" t="s">
        <v>274</v>
      </c>
      <c r="Y48" t="s">
        <v>262</v>
      </c>
      <c r="AT48">
        <f>(($AO$42-$AN$44)/($AN$45-$AN$44))</f>
        <v>0.2608695652173913</v>
      </c>
      <c r="AU48">
        <f>(($AP$42-$AN$44)/($AN$45-$AN$44))</f>
        <v>0.60869565217391308</v>
      </c>
      <c r="AV48">
        <f>(($AQ$44-$AN$43)/($AN$44-$AN$43))</f>
        <v>0.70833333333333337</v>
      </c>
      <c r="AW48">
        <f>(($AN$44-$AO$41)/($AO$42-$AO$41))</f>
        <v>0.73913043478260865</v>
      </c>
      <c r="AX48">
        <f>(($AP$41-$AO$41)/($AO$42-$AO$41))</f>
        <v>0.30434782608695654</v>
      </c>
      <c r="AY48">
        <f>(($AQ$44-$AO$41)/($AO$42-$AO$41))</f>
        <v>0.43478260869565216</v>
      </c>
      <c r="AZ48">
        <f>(($AN$44-$AP$41)/($AP$42-$AP$41))</f>
        <v>0.41666666666666669</v>
      </c>
      <c r="BA48">
        <f>(($AO$41-$AP$40)/($AP$41-$AP$40))</f>
        <v>0.7407407407407407</v>
      </c>
      <c r="BB48">
        <f>(($AQ$44-$AP$41)/($AP$42-$AP$41))</f>
        <v>0.125</v>
      </c>
      <c r="BC48">
        <f>(($AN$44-$AQ$44)/($AQ$45-$AQ$44))</f>
        <v>0.30434782608695654</v>
      </c>
      <c r="BD48">
        <f>(($AO$42-$AQ$44)/($AQ$45-$AQ$44))</f>
        <v>0.56521739130434778</v>
      </c>
      <c r="BE48">
        <f>(($AP$42-$AQ$44)/($AQ$45-$AQ$44))</f>
        <v>0.91304347826086951</v>
      </c>
      <c r="BG48">
        <v>1</v>
      </c>
      <c r="BH48">
        <v>276</v>
      </c>
      <c r="BI48">
        <f>($BH$57-$BH$54)/200</f>
        <v>0.155</v>
      </c>
      <c r="BQ48">
        <f>(($AO$42-$AN$44)/($AN$45-$AN$44))</f>
        <v>0.2608695652173913</v>
      </c>
      <c r="BR48">
        <f>1-(($AP$42-$AN$44)/($AN$45-$AN$44))</f>
        <v>0.39130434782608692</v>
      </c>
      <c r="BS48">
        <f>1-(($AQ$44-$AN$43)/($AN$44-$AN$43))</f>
        <v>0.29166666666666663</v>
      </c>
      <c r="BT48">
        <f>1-(($AN$44-$AO$41)/($AO$42-$AO$41))</f>
        <v>0.26086956521739135</v>
      </c>
      <c r="BU48">
        <f>(($AP$41-$AO$41)/($AO$42-$AO$41))</f>
        <v>0.30434782608695654</v>
      </c>
      <c r="BV48">
        <f>(($AQ$44-$AO$41)/($AO$42-$AO$41))</f>
        <v>0.43478260869565216</v>
      </c>
      <c r="BW48">
        <f>(($AN$44-$AP$41)/($AP$42-$AP$41))</f>
        <v>0.41666666666666669</v>
      </c>
      <c r="BX48">
        <f>1-(($AO$41-$AP$40)/($AP$41-$AP$40))</f>
        <v>0.2592592592592593</v>
      </c>
      <c r="BY48">
        <f>(($AQ$44-$AP$41)/($AP$42-$AP$41))</f>
        <v>0.125</v>
      </c>
      <c r="BZ48">
        <f>(($AN$44-$AQ$44)/($AQ$45-$AQ$44))</f>
        <v>0.30434782608695654</v>
      </c>
      <c r="CA48">
        <f>1-(($AO$42-$AQ$44)/($AQ$45-$AQ$44))</f>
        <v>0.43478260869565222</v>
      </c>
      <c r="CB48">
        <f>1-(($AP$42-$AQ$44)/($AQ$45-$AQ$44))</f>
        <v>8.6956521739130488E-2</v>
      </c>
    </row>
    <row r="49" spans="1:80" x14ac:dyDescent="0.25">
      <c r="A49">
        <v>48</v>
      </c>
      <c r="D49">
        <v>217.74471299999999</v>
      </c>
      <c r="E49" s="4">
        <v>2</v>
      </c>
      <c r="P49">
        <v>1</v>
      </c>
      <c r="Q49" t="str">
        <f>CONCATENATE(C49,E49,G49,I49)</f>
        <v>2</v>
      </c>
      <c r="R49" t="s">
        <v>22</v>
      </c>
      <c r="X49" t="s">
        <v>274</v>
      </c>
      <c r="Y49" t="s">
        <v>259</v>
      </c>
      <c r="AT49">
        <f>(($AO$43-$AN$45)/($AN$46-$AN$45))</f>
        <v>0.30434782608695654</v>
      </c>
      <c r="AU49">
        <f>(($AP$43-$AN$45)/($AN$46-$AN$45))</f>
        <v>0.65217391304347827</v>
      </c>
      <c r="AV49">
        <f>(($AQ$45-$AN$44)/($AN$45-$AN$44))</f>
        <v>0.69565217391304346</v>
      </c>
      <c r="AW49">
        <f>(($AN$45-$AO$42)/($AO$43-$AO$42))</f>
        <v>0.70833333333333337</v>
      </c>
      <c r="AX49">
        <f>(($AP$42-$AO$42)/($AO$43-$AO$42))</f>
        <v>0.33333333333333331</v>
      </c>
      <c r="AY49">
        <f>(($AQ$45-$AO$42)/($AO$43-$AO$42))</f>
        <v>0.41666666666666669</v>
      </c>
      <c r="AZ49">
        <f>(($AN$45-$AP$42)/($AP$43-$AP$42))</f>
        <v>0.375</v>
      </c>
      <c r="BA49">
        <f>(($AO$42-$AP$41)/($AP$42-$AP$41))</f>
        <v>0.66666666666666663</v>
      </c>
      <c r="BB49">
        <f>(($AQ$45-$AP$42)/($AP$43-$AP$42))</f>
        <v>8.3333333333333329E-2</v>
      </c>
      <c r="BC49">
        <f>(($AN$45-$AQ$45)/($AQ$46-$AQ$45))</f>
        <v>0.26923076923076922</v>
      </c>
      <c r="BD49">
        <f>(($AO$43-$AQ$45)/($AQ$46-$AQ$45))</f>
        <v>0.53846153846153844</v>
      </c>
      <c r="BE49">
        <f>(($AP$43-$AQ$45)/($AQ$46-$AQ$45))</f>
        <v>0.84615384615384615</v>
      </c>
      <c r="BG49" t="s">
        <v>22</v>
      </c>
      <c r="BH49">
        <v>276</v>
      </c>
      <c r="BI49">
        <f>($BH$58-$BH$55)/200</f>
        <v>8.5000000000000006E-2</v>
      </c>
      <c r="BQ49">
        <f>(($AO$43-$AN$45)/($AN$46-$AN$45))</f>
        <v>0.30434782608695654</v>
      </c>
      <c r="BR49">
        <f>1-(($AP$43-$AN$45)/($AN$46-$AN$45))</f>
        <v>0.34782608695652173</v>
      </c>
      <c r="BS49">
        <f>1-(($AQ$45-$AN$44)/($AN$45-$AN$44))</f>
        <v>0.30434782608695654</v>
      </c>
      <c r="BT49">
        <f>1-(($AN$45-$AO$42)/($AO$43-$AO$42))</f>
        <v>0.29166666666666663</v>
      </c>
      <c r="BU49">
        <f>(($AP$42-$AO$42)/($AO$43-$AO$42))</f>
        <v>0.33333333333333331</v>
      </c>
      <c r="BV49">
        <f>(($AQ$45-$AO$42)/($AO$43-$AO$42))</f>
        <v>0.41666666666666669</v>
      </c>
      <c r="BW49">
        <f>(($AN$45-$AP$42)/($AP$43-$AP$42))</f>
        <v>0.375</v>
      </c>
      <c r="BX49">
        <f>1-(($AO$42-$AP$41)/($AP$42-$AP$41))</f>
        <v>0.33333333333333337</v>
      </c>
      <c r="BY49">
        <f>(($AQ$45-$AP$42)/($AP$43-$AP$42))</f>
        <v>8.3333333333333329E-2</v>
      </c>
      <c r="BZ49">
        <f>(($AN$45-$AQ$45)/($AQ$46-$AQ$45))</f>
        <v>0.26923076923076922</v>
      </c>
      <c r="CA49">
        <f>1-(($AO$43-$AQ$45)/($AQ$46-$AQ$45))</f>
        <v>0.46153846153846156</v>
      </c>
      <c r="CB49">
        <f>1-(($AP$43-$AQ$45)/($AQ$46-$AQ$45))</f>
        <v>0.15384615384615385</v>
      </c>
    </row>
    <row r="50" spans="1:80" x14ac:dyDescent="0.25">
      <c r="A50">
        <v>49</v>
      </c>
      <c r="D50">
        <v>217.67550600000001</v>
      </c>
      <c r="E50" s="4">
        <v>2</v>
      </c>
      <c r="F50">
        <v>227.10793200000001</v>
      </c>
      <c r="G50" s="5">
        <v>3</v>
      </c>
      <c r="P50">
        <v>2</v>
      </c>
      <c r="Q50" t="str">
        <f>CONCATENATE(C50,E50,G50,I50)</f>
        <v>23</v>
      </c>
      <c r="R50" t="s">
        <v>22</v>
      </c>
      <c r="X50" t="s">
        <v>274</v>
      </c>
      <c r="Y50" t="s">
        <v>260</v>
      </c>
      <c r="AV50">
        <f>(($AQ$46-$AN$45)/($AN$46-$AN$45))</f>
        <v>0.82608695652173914</v>
      </c>
      <c r="AW50">
        <f>(($AN$46-$AO$43)/($AO$44-$AO$43))</f>
        <v>0.64</v>
      </c>
      <c r="AX50">
        <f>(($AP$43-$AO$43)/($AO$44-$AO$43))</f>
        <v>0.32</v>
      </c>
      <c r="AY50">
        <f>(($AQ$46-$AO$43)/($AO$44-$AO$43))</f>
        <v>0.48</v>
      </c>
      <c r="AZ50">
        <f>(($AN$46-$AP$43)/($AP$44-$AP$43))</f>
        <v>0.32</v>
      </c>
      <c r="BA50">
        <f>(($AO$43-$AP$42)/($AP$43-$AP$42))</f>
        <v>0.66666666666666663</v>
      </c>
      <c r="BB50">
        <f>(($AQ$46-$AP$43)/($AP$44-$AP$43))</f>
        <v>0.16</v>
      </c>
      <c r="BC50">
        <f>(($AN$46-$AQ$46)/($AQ$47-$AQ$46))</f>
        <v>0.13793103448275862</v>
      </c>
      <c r="BD50">
        <f>(($AO$44-$AQ$46)/($AQ$47-$AQ$46))</f>
        <v>0.44827586206896552</v>
      </c>
      <c r="BE50">
        <f>(($AP$44-$AQ$46)/($AQ$47-$AQ$46))</f>
        <v>0.72413793103448276</v>
      </c>
      <c r="BG50" t="s">
        <v>22</v>
      </c>
      <c r="BH50">
        <v>278</v>
      </c>
      <c r="BI50">
        <f>($BH$59-$BH$56)/200</f>
        <v>0.12</v>
      </c>
      <c r="BS50">
        <f>1-(($AQ$46-$AN$45)/($AN$46-$AN$45))</f>
        <v>0.17391304347826086</v>
      </c>
      <c r="BT50">
        <f>1-(($AN$46-$AO$43)/($AO$44-$AO$43))</f>
        <v>0.36</v>
      </c>
      <c r="BU50">
        <f>(($AP$43-$AO$43)/($AO$44-$AO$43))</f>
        <v>0.32</v>
      </c>
      <c r="BV50">
        <f>(($AQ$46-$AO$43)/($AO$44-$AO$43))</f>
        <v>0.48</v>
      </c>
      <c r="BW50">
        <f>(($AN$46-$AP$43)/($AP$44-$AP$43))</f>
        <v>0.32</v>
      </c>
      <c r="BX50">
        <f>1-(($AO$43-$AP$42)/($AP$43-$AP$42))</f>
        <v>0.33333333333333337</v>
      </c>
      <c r="BY50">
        <f>(($AQ$46-$AP$43)/($AP$44-$AP$43))</f>
        <v>0.16</v>
      </c>
      <c r="BZ50">
        <f>(($AN$46-$AQ$46)/($AQ$47-$AQ$46))</f>
        <v>0.13793103448275862</v>
      </c>
      <c r="CA50">
        <f>(($AO$44-$AQ$46)/($AQ$47-$AQ$46))</f>
        <v>0.44827586206896552</v>
      </c>
      <c r="CB50">
        <f>1-(($AP$44-$AQ$46)/($AQ$47-$AQ$46))</f>
        <v>0.27586206896551724</v>
      </c>
    </row>
    <row r="51" spans="1:80" x14ac:dyDescent="0.25">
      <c r="A51">
        <v>50</v>
      </c>
      <c r="D51">
        <v>217.695663</v>
      </c>
      <c r="E51" s="4">
        <v>2</v>
      </c>
      <c r="F51">
        <v>227.06051299999999</v>
      </c>
      <c r="G51" s="5">
        <v>3</v>
      </c>
      <c r="P51">
        <v>2</v>
      </c>
      <c r="Q51" t="str">
        <f>CONCATENATE(C51,E51,G51,I51)</f>
        <v>23</v>
      </c>
      <c r="R51">
        <v>1</v>
      </c>
      <c r="X51" t="s">
        <v>274</v>
      </c>
      <c r="Y51" t="s">
        <v>261</v>
      </c>
      <c r="AB51" t="s">
        <v>274</v>
      </c>
      <c r="AC51" t="str">
        <f>CONCATENATE($R51,$R52,$R53,$R54)</f>
        <v>1423</v>
      </c>
      <c r="BA51">
        <f>(($AO$44-$AP$43)/($AP$44-$AP$43))</f>
        <v>0.68</v>
      </c>
      <c r="BG51">
        <v>1</v>
      </c>
      <c r="BH51">
        <v>279</v>
      </c>
      <c r="BI51">
        <f>($BH$60-$BH$57)/200</f>
        <v>0.08</v>
      </c>
      <c r="BX51">
        <f>1-(($AO$44-$AP$43)/($AP$44-$AP$43))</f>
        <v>0.31999999999999995</v>
      </c>
    </row>
    <row r="52" spans="1:80" x14ac:dyDescent="0.25">
      <c r="A52">
        <v>51</v>
      </c>
      <c r="D52">
        <v>217.72408200000001</v>
      </c>
      <c r="E52" s="4">
        <v>2</v>
      </c>
      <c r="F52">
        <v>227.021199</v>
      </c>
      <c r="G52" s="5">
        <v>3</v>
      </c>
      <c r="P52">
        <v>2</v>
      </c>
      <c r="Q52" t="str">
        <f>CONCATENATE(C52,E52,G52,I52)</f>
        <v>23</v>
      </c>
      <c r="R52">
        <v>4</v>
      </c>
      <c r="X52" t="s">
        <v>274</v>
      </c>
      <c r="Y52" t="s">
        <v>262</v>
      </c>
      <c r="BG52">
        <v>4</v>
      </c>
      <c r="BH52">
        <v>282</v>
      </c>
      <c r="BI52">
        <f>($BH$61-$BH$58)/200</f>
        <v>0.13</v>
      </c>
    </row>
    <row r="53" spans="1:80" x14ac:dyDescent="0.25">
      <c r="A53">
        <v>52</v>
      </c>
      <c r="D53">
        <v>217.69476800000001</v>
      </c>
      <c r="E53" s="4">
        <v>2</v>
      </c>
      <c r="F53">
        <v>226.98967400000001</v>
      </c>
      <c r="G53" s="5">
        <v>3</v>
      </c>
      <c r="P53">
        <v>2</v>
      </c>
      <c r="Q53" t="str">
        <f>CONCATENATE(C53,E53,G53,I53)</f>
        <v>23</v>
      </c>
      <c r="R53">
        <v>2</v>
      </c>
      <c r="X53" t="s">
        <v>274</v>
      </c>
      <c r="Y53" t="s">
        <v>259</v>
      </c>
      <c r="BG53">
        <v>2</v>
      </c>
      <c r="BH53">
        <v>299</v>
      </c>
      <c r="BI53">
        <f>($BH$62-$BH$59)/200</f>
        <v>8.5000000000000006E-2</v>
      </c>
    </row>
    <row r="54" spans="1:80" x14ac:dyDescent="0.25">
      <c r="A54">
        <v>53</v>
      </c>
      <c r="D54">
        <v>217.686295</v>
      </c>
      <c r="E54" s="4">
        <v>2</v>
      </c>
      <c r="F54">
        <v>227.024777</v>
      </c>
      <c r="G54" s="5">
        <v>3</v>
      </c>
      <c r="P54">
        <v>2</v>
      </c>
      <c r="Q54" t="str">
        <f>CONCATENATE(C54,E54,G54,I54)</f>
        <v>23</v>
      </c>
      <c r="R54">
        <v>3</v>
      </c>
      <c r="X54" t="s">
        <v>274</v>
      </c>
      <c r="Y54" t="s">
        <v>260</v>
      </c>
      <c r="BG54">
        <v>3</v>
      </c>
      <c r="BH54">
        <v>305</v>
      </c>
      <c r="BI54">
        <f>($BH$63-$BH$60)/200</f>
        <v>0.13500000000000001</v>
      </c>
    </row>
    <row r="55" spans="1:80" x14ac:dyDescent="0.25">
      <c r="A55">
        <v>54</v>
      </c>
      <c r="D55">
        <v>217.721767</v>
      </c>
      <c r="E55" s="4">
        <v>2</v>
      </c>
      <c r="F55">
        <v>227.019936</v>
      </c>
      <c r="G55" s="5">
        <v>3</v>
      </c>
      <c r="P55">
        <v>2</v>
      </c>
      <c r="Q55" t="str">
        <f>CONCATENATE(C55,E55,G55,I55)</f>
        <v>23</v>
      </c>
      <c r="R55">
        <v>1</v>
      </c>
      <c r="X55" t="s">
        <v>274</v>
      </c>
      <c r="Y55" t="s">
        <v>261</v>
      </c>
      <c r="AB55" t="s">
        <v>274</v>
      </c>
      <c r="AC55" t="str">
        <f>CONCATENATE($R55,$R56,$R57,$R58)</f>
        <v>1423</v>
      </c>
      <c r="BG55">
        <v>1</v>
      </c>
      <c r="BH55">
        <v>320</v>
      </c>
      <c r="BI55">
        <f>($BH$64-$BH$61)/200</f>
        <v>0.08</v>
      </c>
    </row>
    <row r="56" spans="1:80" x14ac:dyDescent="0.25">
      <c r="A56">
        <v>55</v>
      </c>
      <c r="D56">
        <v>217.69208399999999</v>
      </c>
      <c r="E56" s="4">
        <v>2</v>
      </c>
      <c r="F56">
        <v>227.05756500000001</v>
      </c>
      <c r="G56" s="5">
        <v>3</v>
      </c>
      <c r="P56">
        <v>2</v>
      </c>
      <c r="Q56" t="str">
        <f>CONCATENATE(C56,E56,G56,I56)</f>
        <v>23</v>
      </c>
      <c r="R56">
        <v>4</v>
      </c>
      <c r="X56" t="s">
        <v>274</v>
      </c>
      <c r="Y56" t="s">
        <v>262</v>
      </c>
      <c r="BG56">
        <v>4</v>
      </c>
      <c r="BH56">
        <v>323</v>
      </c>
      <c r="BI56">
        <f>($BH$65-$BH$62)/200</f>
        <v>0.14000000000000001</v>
      </c>
    </row>
    <row r="57" spans="1:80" x14ac:dyDescent="0.25">
      <c r="A57">
        <v>56</v>
      </c>
      <c r="D57">
        <v>217.69371599999999</v>
      </c>
      <c r="E57" s="4">
        <v>2</v>
      </c>
      <c r="F57">
        <v>227.09335300000001</v>
      </c>
      <c r="G57" s="5">
        <v>3</v>
      </c>
      <c r="P57">
        <v>2</v>
      </c>
      <c r="Q57" t="str">
        <f>CONCATENATE(C57,E57,G57,I57)</f>
        <v>23</v>
      </c>
      <c r="R57">
        <v>2</v>
      </c>
      <c r="X57" t="s">
        <v>274</v>
      </c>
      <c r="Y57" t="s">
        <v>259</v>
      </c>
      <c r="BG57">
        <v>2</v>
      </c>
      <c r="BH57">
        <v>336</v>
      </c>
      <c r="BI57">
        <f>($BH$66-$BH$63)/200</f>
        <v>7.0000000000000007E-2</v>
      </c>
    </row>
    <row r="58" spans="1:80" x14ac:dyDescent="0.25">
      <c r="A58">
        <v>57</v>
      </c>
      <c r="D58">
        <v>217.63292999999999</v>
      </c>
      <c r="E58" s="4">
        <v>2</v>
      </c>
      <c r="F58">
        <v>227.10793200000001</v>
      </c>
      <c r="G58" s="5">
        <v>3</v>
      </c>
      <c r="P58">
        <v>2</v>
      </c>
      <c r="Q58" t="str">
        <f>CONCATENATE(C58,E58,G58,I58)</f>
        <v>23</v>
      </c>
      <c r="R58">
        <v>3</v>
      </c>
      <c r="X58" t="s">
        <v>274</v>
      </c>
      <c r="Y58" t="s">
        <v>260</v>
      </c>
      <c r="BG58">
        <v>3</v>
      </c>
      <c r="BH58">
        <v>337</v>
      </c>
      <c r="BI58">
        <f>($BH$67-$BH$64)/200</f>
        <v>0.13</v>
      </c>
    </row>
    <row r="59" spans="1:80" x14ac:dyDescent="0.25">
      <c r="A59">
        <v>58</v>
      </c>
      <c r="D59">
        <v>217.74471299999999</v>
      </c>
      <c r="E59" s="4">
        <v>2</v>
      </c>
      <c r="F59">
        <v>227.10793200000001</v>
      </c>
      <c r="G59" s="5">
        <v>3</v>
      </c>
      <c r="P59">
        <v>2</v>
      </c>
      <c r="Q59" t="str">
        <f>CONCATENATE(C59,E59,G59,I59)</f>
        <v>23</v>
      </c>
      <c r="R59">
        <v>1</v>
      </c>
      <c r="X59" t="s">
        <v>274</v>
      </c>
      <c r="Y59" t="s">
        <v>261</v>
      </c>
      <c r="AB59" t="s">
        <v>274</v>
      </c>
      <c r="AC59" t="str">
        <f>CONCATENATE($R59,$R60,$R61,$R62)</f>
        <v>1423</v>
      </c>
      <c r="BG59">
        <v>1</v>
      </c>
      <c r="BH59">
        <v>347</v>
      </c>
      <c r="BI59">
        <f>($BH$68-$BH$65)/200</f>
        <v>6.5000000000000002E-2</v>
      </c>
    </row>
    <row r="60" spans="1:80" x14ac:dyDescent="0.25">
      <c r="A60">
        <v>59</v>
      </c>
      <c r="F60">
        <v>227.10793200000001</v>
      </c>
      <c r="G60" s="5">
        <v>3</v>
      </c>
      <c r="P60">
        <v>1</v>
      </c>
      <c r="Q60" t="str">
        <f>CONCATENATE(C60,E60,G60,I60)</f>
        <v>3</v>
      </c>
      <c r="R60">
        <v>4</v>
      </c>
      <c r="X60" t="s">
        <v>274</v>
      </c>
      <c r="Y60" t="s">
        <v>262</v>
      </c>
      <c r="BG60">
        <v>4</v>
      </c>
      <c r="BH60">
        <v>352</v>
      </c>
      <c r="BI60">
        <f>($BH$69-$BH$66)/200</f>
        <v>0.12</v>
      </c>
    </row>
    <row r="61" spans="1:80" x14ac:dyDescent="0.25">
      <c r="A61">
        <v>60</v>
      </c>
      <c r="P61">
        <v>0</v>
      </c>
      <c r="Q61" t="str">
        <f>CONCATENATE(C61,E61,G61,I61)</f>
        <v/>
      </c>
      <c r="R61">
        <v>2</v>
      </c>
      <c r="X61" t="s">
        <v>274</v>
      </c>
      <c r="Y61" t="s">
        <v>259</v>
      </c>
      <c r="BG61">
        <v>2</v>
      </c>
      <c r="BH61">
        <v>363</v>
      </c>
      <c r="BI61">
        <f>($BH$70-$BH$67)/200</f>
        <v>6.5000000000000002E-2</v>
      </c>
    </row>
    <row r="62" spans="1:80" x14ac:dyDescent="0.25">
      <c r="A62">
        <v>61</v>
      </c>
      <c r="B62">
        <v>206.91601800000001</v>
      </c>
      <c r="C62" s="2">
        <v>1</v>
      </c>
      <c r="P62">
        <v>1</v>
      </c>
      <c r="Q62" t="str">
        <f>CONCATENATE(C62,E62,G62,I62)</f>
        <v>1</v>
      </c>
      <c r="R62">
        <v>3</v>
      </c>
      <c r="X62" t="s">
        <v>274</v>
      </c>
      <c r="Y62" t="s">
        <v>260</v>
      </c>
      <c r="BG62">
        <v>3</v>
      </c>
      <c r="BH62">
        <v>364</v>
      </c>
      <c r="BI62">
        <f>($BH$71-$BH$68)/200</f>
        <v>0.115</v>
      </c>
    </row>
    <row r="63" spans="1:80" x14ac:dyDescent="0.25">
      <c r="A63">
        <v>62</v>
      </c>
      <c r="B63">
        <v>206.93803600000001</v>
      </c>
      <c r="C63" s="2">
        <v>1</v>
      </c>
      <c r="H63">
        <v>216.63067000000001</v>
      </c>
      <c r="I63" s="3">
        <v>4</v>
      </c>
      <c r="P63">
        <v>2</v>
      </c>
      <c r="Q63" t="str">
        <f>CONCATENATE(C63,E63,G63,I63)</f>
        <v>14</v>
      </c>
      <c r="R63">
        <v>1</v>
      </c>
      <c r="X63" t="s">
        <v>274</v>
      </c>
      <c r="Y63" t="s">
        <v>261</v>
      </c>
      <c r="AB63" t="s">
        <v>274</v>
      </c>
      <c r="AC63" t="str">
        <f>CONCATENATE($R63,$R64,$R65,$R66)</f>
        <v>1423</v>
      </c>
      <c r="BG63">
        <v>1</v>
      </c>
      <c r="BH63">
        <v>379</v>
      </c>
      <c r="BI63">
        <f>($BH$72-$BH$69)/200</f>
        <v>6.5000000000000002E-2</v>
      </c>
    </row>
    <row r="64" spans="1:80" x14ac:dyDescent="0.25">
      <c r="A64">
        <v>63</v>
      </c>
      <c r="B64">
        <v>206.94292999999999</v>
      </c>
      <c r="C64" s="2">
        <v>1</v>
      </c>
      <c r="H64">
        <v>216.673878</v>
      </c>
      <c r="I64" s="3">
        <v>4</v>
      </c>
      <c r="P64">
        <v>2</v>
      </c>
      <c r="Q64" t="str">
        <f>CONCATENATE(C64,E64,G64,I64)</f>
        <v>14</v>
      </c>
      <c r="R64">
        <v>4</v>
      </c>
      <c r="X64" t="s">
        <v>274</v>
      </c>
      <c r="Y64" t="s">
        <v>262</v>
      </c>
      <c r="BG64">
        <v>4</v>
      </c>
      <c r="BH64">
        <v>379</v>
      </c>
      <c r="BI64">
        <f>($BH$73-$BH$70)/200</f>
        <v>0.11</v>
      </c>
    </row>
    <row r="65" spans="1:61" x14ac:dyDescent="0.25">
      <c r="A65">
        <v>64</v>
      </c>
      <c r="B65">
        <v>206.94069500000001</v>
      </c>
      <c r="C65" s="2">
        <v>1</v>
      </c>
      <c r="H65">
        <v>216.665773</v>
      </c>
      <c r="I65" s="3">
        <v>4</v>
      </c>
      <c r="P65">
        <v>2</v>
      </c>
      <c r="Q65" t="str">
        <f>CONCATENATE(C65,E65,G65,I65)</f>
        <v>14</v>
      </c>
      <c r="R65">
        <v>2</v>
      </c>
      <c r="X65" t="s">
        <v>274</v>
      </c>
      <c r="Y65" t="s">
        <v>259</v>
      </c>
      <c r="BG65">
        <v>2</v>
      </c>
      <c r="BH65">
        <v>392</v>
      </c>
      <c r="BI65">
        <f>($BH$74-$BH$71)/200</f>
        <v>0.06</v>
      </c>
    </row>
    <row r="66" spans="1:61" x14ac:dyDescent="0.25">
      <c r="A66">
        <v>65</v>
      </c>
      <c r="B66">
        <v>206.91830300000001</v>
      </c>
      <c r="C66" s="2">
        <v>1</v>
      </c>
      <c r="H66">
        <v>216.715138</v>
      </c>
      <c r="I66" s="3">
        <v>4</v>
      </c>
      <c r="P66">
        <v>2</v>
      </c>
      <c r="Q66" t="str">
        <f>CONCATENATE(C66,E66,G66,I66)</f>
        <v>14</v>
      </c>
      <c r="R66">
        <v>3</v>
      </c>
      <c r="X66" t="s">
        <v>274</v>
      </c>
      <c r="Y66" t="s">
        <v>260</v>
      </c>
      <c r="BG66">
        <v>3</v>
      </c>
      <c r="BH66">
        <v>393</v>
      </c>
      <c r="BI66">
        <f>($BH$75-$BH$72)/200</f>
        <v>0.1</v>
      </c>
    </row>
    <row r="67" spans="1:61" x14ac:dyDescent="0.25">
      <c r="A67">
        <v>66</v>
      </c>
      <c r="B67">
        <v>206.94171</v>
      </c>
      <c r="C67" s="2">
        <v>1</v>
      </c>
      <c r="H67">
        <v>216.739295</v>
      </c>
      <c r="I67" s="3">
        <v>4</v>
      </c>
      <c r="P67">
        <v>2</v>
      </c>
      <c r="Q67" t="str">
        <f>CONCATENATE(C67,E67,G67,I67)</f>
        <v>14</v>
      </c>
      <c r="R67">
        <v>1</v>
      </c>
      <c r="X67" t="s">
        <v>274</v>
      </c>
      <c r="Y67" t="s">
        <v>261</v>
      </c>
      <c r="AB67" t="s">
        <v>274</v>
      </c>
      <c r="AC67" t="str">
        <f>CONCATENATE($R67,$R68,$R69,$R70)</f>
        <v>1423</v>
      </c>
      <c r="BG67">
        <v>1</v>
      </c>
      <c r="BH67">
        <v>405</v>
      </c>
      <c r="BI67">
        <f>($BH$76-$BH$73)/200</f>
        <v>7.4999999999999997E-2</v>
      </c>
    </row>
    <row r="68" spans="1:61" x14ac:dyDescent="0.25">
      <c r="A68">
        <v>67</v>
      </c>
      <c r="B68">
        <v>206.93873000000002</v>
      </c>
      <c r="C68" s="2">
        <v>1</v>
      </c>
      <c r="H68">
        <v>216.75829400000001</v>
      </c>
      <c r="I68" s="3">
        <v>4</v>
      </c>
      <c r="P68">
        <v>2</v>
      </c>
      <c r="Q68" t="str">
        <f>CONCATENATE(C68,E68,G68,I68)</f>
        <v>14</v>
      </c>
      <c r="R68">
        <v>4</v>
      </c>
      <c r="X68" t="s">
        <v>275</v>
      </c>
      <c r="Y68" t="s">
        <v>269</v>
      </c>
      <c r="BG68">
        <v>4</v>
      </c>
      <c r="BH68">
        <v>405</v>
      </c>
      <c r="BI68">
        <f>($BH$77-$BH$74)/200</f>
        <v>0.1</v>
      </c>
    </row>
    <row r="69" spans="1:61" x14ac:dyDescent="0.25">
      <c r="A69">
        <v>68</v>
      </c>
      <c r="B69">
        <v>206.91931700000001</v>
      </c>
      <c r="C69" s="2">
        <v>1</v>
      </c>
      <c r="H69">
        <v>216.72008600000001</v>
      </c>
      <c r="I69" s="3">
        <v>4</v>
      </c>
      <c r="P69">
        <v>2</v>
      </c>
      <c r="Q69" t="str">
        <f>CONCATENATE(C69,E69,G69,I69)</f>
        <v>14</v>
      </c>
      <c r="R69">
        <v>2</v>
      </c>
      <c r="X69" t="s">
        <v>277</v>
      </c>
      <c r="Y69" t="s">
        <v>270</v>
      </c>
      <c r="BG69">
        <v>2</v>
      </c>
      <c r="BH69">
        <v>417</v>
      </c>
      <c r="BI69">
        <f>($BH$78-$BH$75)/200</f>
        <v>6.5000000000000002E-2</v>
      </c>
    </row>
    <row r="70" spans="1:61" x14ac:dyDescent="0.25">
      <c r="A70">
        <v>69</v>
      </c>
      <c r="B70">
        <v>206.91601800000001</v>
      </c>
      <c r="C70" s="2">
        <v>1</v>
      </c>
      <c r="H70">
        <v>216.72629599999999</v>
      </c>
      <c r="I70" s="3">
        <v>4</v>
      </c>
      <c r="P70">
        <v>2</v>
      </c>
      <c r="Q70" t="str">
        <f>CONCATENATE(C70,E70,G70,I70)</f>
        <v>14</v>
      </c>
      <c r="R70">
        <v>3</v>
      </c>
      <c r="X70" t="s">
        <v>277</v>
      </c>
      <c r="Y70" t="s">
        <v>271</v>
      </c>
      <c r="BG70">
        <v>3</v>
      </c>
      <c r="BH70">
        <v>418</v>
      </c>
      <c r="BI70">
        <f>($BH$79-$BH$76)/200</f>
        <v>0.08</v>
      </c>
    </row>
    <row r="71" spans="1:61" x14ac:dyDescent="0.25">
      <c r="A71">
        <v>70</v>
      </c>
      <c r="H71">
        <v>216.73919000000001</v>
      </c>
      <c r="I71" s="3">
        <v>4</v>
      </c>
      <c r="P71">
        <v>1</v>
      </c>
      <c r="Q71" t="str">
        <f>CONCATENATE(C71,E71,G71,I71)</f>
        <v>4</v>
      </c>
      <c r="R71">
        <v>1</v>
      </c>
      <c r="X71" t="s">
        <v>277</v>
      </c>
      <c r="Y71" t="s">
        <v>272</v>
      </c>
      <c r="AB71" t="s">
        <v>274</v>
      </c>
      <c r="AC71" t="str">
        <f>CONCATENATE($R71,$R72,$R73,$R74)</f>
        <v>1423</v>
      </c>
      <c r="BG71">
        <v>1</v>
      </c>
      <c r="BH71">
        <v>428</v>
      </c>
      <c r="BI71">
        <f>($BH$80-$BH$77)/200</f>
        <v>0.09</v>
      </c>
    </row>
    <row r="72" spans="1:61" x14ac:dyDescent="0.25">
      <c r="A72">
        <v>71</v>
      </c>
      <c r="H72">
        <v>216.71256</v>
      </c>
      <c r="I72" s="3">
        <v>4</v>
      </c>
      <c r="P72">
        <v>1</v>
      </c>
      <c r="Q72" t="str">
        <f>CONCATENATE(C72,E72,G72,I72)</f>
        <v>4</v>
      </c>
      <c r="R72">
        <v>4</v>
      </c>
      <c r="X72" t="s">
        <v>277</v>
      </c>
      <c r="Y72" t="s">
        <v>273</v>
      </c>
      <c r="BG72">
        <v>4</v>
      </c>
      <c r="BH72">
        <v>430</v>
      </c>
      <c r="BI72">
        <f>($BH$81-$BH$78)/200</f>
        <v>8.5000000000000006E-2</v>
      </c>
    </row>
    <row r="73" spans="1:61" x14ac:dyDescent="0.25">
      <c r="A73">
        <v>72</v>
      </c>
      <c r="H73">
        <v>216.71256</v>
      </c>
      <c r="I73" s="3">
        <v>4</v>
      </c>
      <c r="P73">
        <v>1</v>
      </c>
      <c r="Q73" t="str">
        <f>CONCATENATE(C73,E73,G73,I73)</f>
        <v>4</v>
      </c>
      <c r="R73">
        <v>2</v>
      </c>
      <c r="X73" t="s">
        <v>277</v>
      </c>
      <c r="Y73" t="s">
        <v>270</v>
      </c>
      <c r="BG73">
        <v>2</v>
      </c>
      <c r="BH73">
        <v>440</v>
      </c>
      <c r="BI73">
        <f>($BH$82-$BH$79)/200</f>
        <v>7.4999999999999997E-2</v>
      </c>
    </row>
    <row r="74" spans="1:61" x14ac:dyDescent="0.25">
      <c r="A74">
        <v>73</v>
      </c>
      <c r="D74">
        <v>195.09381300000001</v>
      </c>
      <c r="E74" s="4">
        <v>2</v>
      </c>
      <c r="F74">
        <v>206.25147800000002</v>
      </c>
      <c r="G74" s="5">
        <v>3</v>
      </c>
      <c r="P74">
        <v>2</v>
      </c>
      <c r="Q74" t="str">
        <f>CONCATENATE(C74,E74,G74,I74)</f>
        <v>23</v>
      </c>
      <c r="R74">
        <v>3</v>
      </c>
      <c r="X74" t="s">
        <v>277</v>
      </c>
      <c r="Y74" t="s">
        <v>271</v>
      </c>
      <c r="BG74">
        <v>3</v>
      </c>
      <c r="BH74">
        <v>440</v>
      </c>
      <c r="BI74">
        <f>($BH$83-$BH$80)/200</f>
        <v>7.4999999999999997E-2</v>
      </c>
    </row>
    <row r="75" spans="1:61" x14ac:dyDescent="0.25">
      <c r="A75">
        <v>74</v>
      </c>
      <c r="D75">
        <v>195.09892100000002</v>
      </c>
      <c r="E75" s="4">
        <v>2</v>
      </c>
      <c r="F75">
        <v>206.27105499999999</v>
      </c>
      <c r="G75" s="5">
        <v>3</v>
      </c>
      <c r="P75">
        <v>2</v>
      </c>
      <c r="Q75" t="str">
        <f>CONCATENATE(C75,E75,G75,I75)</f>
        <v>23</v>
      </c>
      <c r="R75">
        <v>1</v>
      </c>
      <c r="X75" t="s">
        <v>277</v>
      </c>
      <c r="Y75" t="s">
        <v>272</v>
      </c>
      <c r="AB75" t="s">
        <v>277</v>
      </c>
      <c r="AC75" t="str">
        <f>CONCATENATE($R75,$R76,$R77,$R78)</f>
        <v>1432</v>
      </c>
      <c r="BG75">
        <v>1</v>
      </c>
      <c r="BH75">
        <v>450</v>
      </c>
      <c r="BI75">
        <f>($BH$84-$BH$81)/200</f>
        <v>9.5000000000000001E-2</v>
      </c>
    </row>
    <row r="76" spans="1:61" x14ac:dyDescent="0.25">
      <c r="A76">
        <v>75</v>
      </c>
      <c r="D76">
        <v>195.09498400000001</v>
      </c>
      <c r="E76" s="4">
        <v>2</v>
      </c>
      <c r="F76">
        <v>206.30073400000001</v>
      </c>
      <c r="G76" s="5">
        <v>3</v>
      </c>
      <c r="P76">
        <v>2</v>
      </c>
      <c r="Q76" t="str">
        <f>CONCATENATE(C76,E76,G76,I76)</f>
        <v>23</v>
      </c>
      <c r="R76">
        <v>4</v>
      </c>
      <c r="X76" t="s">
        <v>277</v>
      </c>
      <c r="Y76" t="s">
        <v>273</v>
      </c>
      <c r="BG76">
        <v>4</v>
      </c>
      <c r="BH76">
        <v>455</v>
      </c>
      <c r="BI76">
        <f>($BH$85-$BH$82)/200</f>
        <v>0.08</v>
      </c>
    </row>
    <row r="77" spans="1:61" x14ac:dyDescent="0.25">
      <c r="A77">
        <v>76</v>
      </c>
      <c r="D77">
        <v>195.09275300000002</v>
      </c>
      <c r="E77" s="4">
        <v>2</v>
      </c>
      <c r="F77">
        <v>206.30360200000001</v>
      </c>
      <c r="G77" s="5">
        <v>3</v>
      </c>
      <c r="P77">
        <v>2</v>
      </c>
      <c r="Q77" t="str">
        <f>CONCATENATE(C77,E77,G77,I77)</f>
        <v>23</v>
      </c>
      <c r="R77">
        <v>3</v>
      </c>
      <c r="X77" t="s">
        <v>277</v>
      </c>
      <c r="Y77" t="s">
        <v>270</v>
      </c>
      <c r="BG77">
        <v>3</v>
      </c>
      <c r="BH77">
        <v>460</v>
      </c>
      <c r="BI77">
        <f>($BH$86-$BH$83)/200</f>
        <v>7.0000000000000007E-2</v>
      </c>
    </row>
    <row r="78" spans="1:61" x14ac:dyDescent="0.25">
      <c r="A78">
        <v>77</v>
      </c>
      <c r="D78">
        <v>195.10641700000002</v>
      </c>
      <c r="E78" s="4">
        <v>2</v>
      </c>
      <c r="F78">
        <v>206.28515100000001</v>
      </c>
      <c r="G78" s="5">
        <v>3</v>
      </c>
      <c r="P78">
        <v>2</v>
      </c>
      <c r="Q78" t="str">
        <f>CONCATENATE(C78,E78,G78,I78)</f>
        <v>23</v>
      </c>
      <c r="R78">
        <v>2</v>
      </c>
      <c r="X78" t="s">
        <v>277</v>
      </c>
      <c r="Y78" t="s">
        <v>271</v>
      </c>
      <c r="BG78">
        <v>2</v>
      </c>
      <c r="BH78">
        <v>463</v>
      </c>
      <c r="BI78">
        <f>($BH$87-$BH$84)/200</f>
        <v>7.4999999999999997E-2</v>
      </c>
    </row>
    <row r="79" spans="1:61" x14ac:dyDescent="0.25">
      <c r="A79">
        <v>78</v>
      </c>
      <c r="D79">
        <v>195.10939999999999</v>
      </c>
      <c r="E79" s="4">
        <v>2</v>
      </c>
      <c r="F79">
        <v>206.33887300000001</v>
      </c>
      <c r="G79" s="5">
        <v>3</v>
      </c>
      <c r="P79">
        <v>2</v>
      </c>
      <c r="Q79" t="str">
        <f>CONCATENATE(C79,E79,G79,I79)</f>
        <v>23</v>
      </c>
      <c r="R79">
        <v>1</v>
      </c>
      <c r="X79" t="s">
        <v>277</v>
      </c>
      <c r="Y79" t="s">
        <v>272</v>
      </c>
      <c r="AB79" t="s">
        <v>277</v>
      </c>
      <c r="AC79" t="str">
        <f>CONCATENATE($R79,$R80,$R81,$R82)</f>
        <v>1432</v>
      </c>
      <c r="BG79">
        <v>1</v>
      </c>
      <c r="BH79">
        <v>471</v>
      </c>
      <c r="BI79">
        <f>($BH$88-$BH$85)/200</f>
        <v>9.5000000000000001E-2</v>
      </c>
    </row>
    <row r="80" spans="1:61" x14ac:dyDescent="0.25">
      <c r="A80">
        <v>79</v>
      </c>
      <c r="D80">
        <v>195.10450600000001</v>
      </c>
      <c r="E80" s="4">
        <v>2</v>
      </c>
      <c r="F80">
        <v>206.33849600000002</v>
      </c>
      <c r="G80" s="5">
        <v>3</v>
      </c>
      <c r="P80">
        <v>2</v>
      </c>
      <c r="Q80" t="str">
        <f>CONCATENATE(C80,E80,G80,I80)</f>
        <v>23</v>
      </c>
      <c r="R80">
        <v>4</v>
      </c>
      <c r="X80" t="s">
        <v>277</v>
      </c>
      <c r="Y80" t="s">
        <v>273</v>
      </c>
      <c r="BG80">
        <v>4</v>
      </c>
      <c r="BH80">
        <v>478</v>
      </c>
      <c r="BI80">
        <f>($BH$89-$BH$86)/200</f>
        <v>0.09</v>
      </c>
    </row>
    <row r="81" spans="1:61" x14ac:dyDescent="0.25">
      <c r="A81">
        <v>80</v>
      </c>
      <c r="D81">
        <v>195.06759099999999</v>
      </c>
      <c r="E81" s="4">
        <v>2</v>
      </c>
      <c r="F81">
        <v>206.254141</v>
      </c>
      <c r="G81" s="5">
        <v>3</v>
      </c>
      <c r="P81">
        <v>2</v>
      </c>
      <c r="Q81" t="str">
        <f>CONCATENATE(C81,E81,G81,I81)</f>
        <v>23</v>
      </c>
      <c r="R81">
        <v>3</v>
      </c>
      <c r="X81" t="s">
        <v>277</v>
      </c>
      <c r="Y81" t="s">
        <v>270</v>
      </c>
      <c r="BG81">
        <v>3</v>
      </c>
      <c r="BH81">
        <v>480</v>
      </c>
      <c r="BI81">
        <f>($BH$90-$BH$87)/200</f>
        <v>7.4999999999999997E-2</v>
      </c>
    </row>
    <row r="82" spans="1:61" x14ac:dyDescent="0.25">
      <c r="A82">
        <v>81</v>
      </c>
      <c r="D82">
        <v>195.07620800000001</v>
      </c>
      <c r="E82" s="4">
        <v>2</v>
      </c>
      <c r="F82">
        <v>206.29653400000001</v>
      </c>
      <c r="G82" s="5">
        <v>3</v>
      </c>
      <c r="P82">
        <v>2</v>
      </c>
      <c r="Q82" t="str">
        <f>CONCATENATE(C82,E82,G82,I82)</f>
        <v>23</v>
      </c>
      <c r="R82">
        <v>2</v>
      </c>
      <c r="X82" t="s">
        <v>277</v>
      </c>
      <c r="Y82" t="s">
        <v>271</v>
      </c>
      <c r="BG82">
        <v>2</v>
      </c>
      <c r="BH82">
        <v>486</v>
      </c>
      <c r="BI82">
        <f>($BH$91-$BH$88)/200</f>
        <v>0.08</v>
      </c>
    </row>
    <row r="83" spans="1:61" x14ac:dyDescent="0.25">
      <c r="A83">
        <v>82</v>
      </c>
      <c r="D83">
        <v>195.021635</v>
      </c>
      <c r="E83" s="4">
        <v>2</v>
      </c>
      <c r="F83">
        <v>206.29653400000001</v>
      </c>
      <c r="G83" s="5">
        <v>3</v>
      </c>
      <c r="P83">
        <v>2</v>
      </c>
      <c r="Q83" t="str">
        <f>CONCATENATE(C83,E83,G83,I83)</f>
        <v>23</v>
      </c>
      <c r="R83">
        <v>1</v>
      </c>
      <c r="X83" t="s">
        <v>277</v>
      </c>
      <c r="Y83" t="s">
        <v>272</v>
      </c>
      <c r="AB83" t="s">
        <v>277</v>
      </c>
      <c r="AC83" t="str">
        <f>CONCATENATE($R83,$R84,$R85,$R86)</f>
        <v>1432</v>
      </c>
      <c r="BG83">
        <v>1</v>
      </c>
      <c r="BH83">
        <v>493</v>
      </c>
      <c r="BI83">
        <f>($BH$92-$BH$89)/200</f>
        <v>9.5000000000000001E-2</v>
      </c>
    </row>
    <row r="84" spans="1:61" x14ac:dyDescent="0.25">
      <c r="A84">
        <v>83</v>
      </c>
      <c r="P84">
        <v>0</v>
      </c>
      <c r="Q84" t="str">
        <f>CONCATENATE(C84,E84,G84,I84)</f>
        <v/>
      </c>
      <c r="R84">
        <v>4</v>
      </c>
      <c r="X84" t="s">
        <v>277</v>
      </c>
      <c r="Y84" t="s">
        <v>273</v>
      </c>
      <c r="BG84">
        <v>4</v>
      </c>
      <c r="BH84">
        <v>499</v>
      </c>
      <c r="BI84">
        <f>($BH$93-$BH$90)/200</f>
        <v>0.11</v>
      </c>
    </row>
    <row r="85" spans="1:61" x14ac:dyDescent="0.25">
      <c r="A85">
        <v>84</v>
      </c>
      <c r="P85">
        <v>0</v>
      </c>
      <c r="Q85" t="str">
        <f>CONCATENATE(C85,E85,G85,I85)</f>
        <v/>
      </c>
      <c r="R85">
        <v>3</v>
      </c>
      <c r="X85" t="s">
        <v>277</v>
      </c>
      <c r="Y85" t="s">
        <v>270</v>
      </c>
      <c r="BG85">
        <v>3</v>
      </c>
      <c r="BH85">
        <v>502</v>
      </c>
      <c r="BI85">
        <f>($BH$94-$BH$91)/200</f>
        <v>7.4999999999999997E-2</v>
      </c>
    </row>
    <row r="86" spans="1:61" x14ac:dyDescent="0.25">
      <c r="A86">
        <v>85</v>
      </c>
      <c r="B86">
        <v>181.96769499999999</v>
      </c>
      <c r="C86" s="2">
        <v>1</v>
      </c>
      <c r="H86">
        <v>192.926649</v>
      </c>
      <c r="I86" s="3">
        <v>4</v>
      </c>
      <c r="P86">
        <v>2</v>
      </c>
      <c r="Q86" t="str">
        <f>CONCATENATE(C86,E86,G86,I86)</f>
        <v>14</v>
      </c>
      <c r="R86">
        <v>2</v>
      </c>
      <c r="X86" t="s">
        <v>277</v>
      </c>
      <c r="Y86" t="s">
        <v>271</v>
      </c>
      <c r="BG86">
        <v>2</v>
      </c>
      <c r="BH86">
        <v>507</v>
      </c>
      <c r="BI86">
        <f>($BH$95-$BH$92)/200</f>
        <v>0.12</v>
      </c>
    </row>
    <row r="87" spans="1:61" x14ac:dyDescent="0.25">
      <c r="A87">
        <v>86</v>
      </c>
      <c r="B87">
        <v>182.11369500000001</v>
      </c>
      <c r="C87" s="2">
        <v>1</v>
      </c>
      <c r="H87">
        <v>192.943827</v>
      </c>
      <c r="I87" s="3">
        <v>4</v>
      </c>
      <c r="P87">
        <v>2</v>
      </c>
      <c r="Q87" t="str">
        <f>CONCATENATE(C87,E87,G87,I87)</f>
        <v>14</v>
      </c>
      <c r="R87">
        <v>1</v>
      </c>
      <c r="X87" t="s">
        <v>277</v>
      </c>
      <c r="Y87" t="s">
        <v>272</v>
      </c>
      <c r="AB87" t="s">
        <v>277</v>
      </c>
      <c r="AC87" t="str">
        <f>CONCATENATE($R87,$R88,$R89,$R90)</f>
        <v>1432</v>
      </c>
      <c r="BG87">
        <v>1</v>
      </c>
      <c r="BH87">
        <v>514</v>
      </c>
      <c r="BI87">
        <f>($BH$96-$BH$93)/200</f>
        <v>0.105</v>
      </c>
    </row>
    <row r="88" spans="1:61" x14ac:dyDescent="0.25">
      <c r="A88">
        <v>87</v>
      </c>
      <c r="B88">
        <v>182.078272</v>
      </c>
      <c r="C88" s="2">
        <v>1</v>
      </c>
      <c r="H88">
        <v>192.99648500000001</v>
      </c>
      <c r="I88" s="3">
        <v>4</v>
      </c>
      <c r="P88">
        <v>2</v>
      </c>
      <c r="Q88" t="str">
        <f>CONCATENATE(C88,E88,G88,I88)</f>
        <v>14</v>
      </c>
      <c r="R88">
        <v>4</v>
      </c>
      <c r="X88" t="s">
        <v>277</v>
      </c>
      <c r="Y88" t="s">
        <v>270</v>
      </c>
      <c r="BG88">
        <v>4</v>
      </c>
      <c r="BH88">
        <v>521</v>
      </c>
      <c r="BI88">
        <f>($BH$102-$BH$99)/200</f>
        <v>0.09</v>
      </c>
    </row>
    <row r="89" spans="1:61" x14ac:dyDescent="0.25">
      <c r="A89">
        <v>88</v>
      </c>
      <c r="B89">
        <v>182.08093100000002</v>
      </c>
      <c r="C89" s="2">
        <v>1</v>
      </c>
      <c r="H89">
        <v>193.01972800000001</v>
      </c>
      <c r="I89" s="3">
        <v>4</v>
      </c>
      <c r="P89">
        <v>2</v>
      </c>
      <c r="Q89" t="str">
        <f>CONCATENATE(C89,E89,G89,I89)</f>
        <v>14</v>
      </c>
      <c r="R89">
        <v>3</v>
      </c>
      <c r="X89" t="s">
        <v>277</v>
      </c>
      <c r="Y89" t="s">
        <v>271</v>
      </c>
      <c r="BG89">
        <v>3</v>
      </c>
      <c r="BH89">
        <v>525</v>
      </c>
      <c r="BI89">
        <f>($BH$103-$BH$100)/200</f>
        <v>0.14499999999999999</v>
      </c>
    </row>
    <row r="90" spans="1:61" x14ac:dyDescent="0.25">
      <c r="A90">
        <v>89</v>
      </c>
      <c r="B90">
        <v>182.06353999999999</v>
      </c>
      <c r="C90" s="2">
        <v>1</v>
      </c>
      <c r="H90">
        <v>193.014197</v>
      </c>
      <c r="I90" s="3">
        <v>4</v>
      </c>
      <c r="P90">
        <v>2</v>
      </c>
      <c r="Q90" t="str">
        <f>CONCATENATE(C90,E90,G90,I90)</f>
        <v>14</v>
      </c>
      <c r="R90">
        <v>2</v>
      </c>
      <c r="X90" t="s">
        <v>277</v>
      </c>
      <c r="Y90" t="s">
        <v>272</v>
      </c>
      <c r="BG90">
        <v>2</v>
      </c>
      <c r="BH90">
        <v>529</v>
      </c>
      <c r="BI90">
        <f>($BH$104-$BH$101)/200</f>
        <v>0.08</v>
      </c>
    </row>
    <row r="91" spans="1:61" x14ac:dyDescent="0.25">
      <c r="A91">
        <v>90</v>
      </c>
      <c r="B91">
        <v>182.00705199999999</v>
      </c>
      <c r="C91" s="2">
        <v>1</v>
      </c>
      <c r="H91">
        <v>193.02962300000002</v>
      </c>
      <c r="I91" s="3">
        <v>4</v>
      </c>
      <c r="P91">
        <v>2</v>
      </c>
      <c r="Q91" t="str">
        <f>CONCATENATE(C91,E91,G91,I91)</f>
        <v>14</v>
      </c>
      <c r="R91">
        <v>1</v>
      </c>
      <c r="X91" t="s">
        <v>277</v>
      </c>
      <c r="Y91" t="s">
        <v>273</v>
      </c>
      <c r="AB91" t="s">
        <v>277</v>
      </c>
      <c r="AC91" t="str">
        <f>CONCATENATE($R91,$R92,$R93,$R94)</f>
        <v>1432</v>
      </c>
      <c r="BG91">
        <v>1</v>
      </c>
      <c r="BH91">
        <v>537</v>
      </c>
      <c r="BI91">
        <f>($BH$105-$BH$102)/200</f>
        <v>0.125</v>
      </c>
    </row>
    <row r="92" spans="1:61" x14ac:dyDescent="0.25">
      <c r="A92">
        <v>91</v>
      </c>
      <c r="B92">
        <v>181.96434600000001</v>
      </c>
      <c r="C92" s="2">
        <v>1</v>
      </c>
      <c r="H92">
        <v>193.01781299999999</v>
      </c>
      <c r="I92" s="3">
        <v>4</v>
      </c>
      <c r="P92">
        <v>2</v>
      </c>
      <c r="Q92" t="str">
        <f>CONCATENATE(C92,E92,G92,I92)</f>
        <v>14</v>
      </c>
      <c r="R92">
        <v>4</v>
      </c>
      <c r="X92" t="s">
        <v>277</v>
      </c>
      <c r="Y92" t="s">
        <v>270</v>
      </c>
      <c r="BG92">
        <v>4</v>
      </c>
      <c r="BH92">
        <v>544</v>
      </c>
      <c r="BI92">
        <f>($BH$106-$BH$103)/200</f>
        <v>6.5000000000000002E-2</v>
      </c>
    </row>
    <row r="93" spans="1:61" x14ac:dyDescent="0.25">
      <c r="A93">
        <v>92</v>
      </c>
      <c r="B93">
        <v>182.01136200000002</v>
      </c>
      <c r="C93" s="2">
        <v>1</v>
      </c>
      <c r="H93">
        <v>193.04020500000001</v>
      </c>
      <c r="I93" s="3">
        <v>4</v>
      </c>
      <c r="P93">
        <v>2</v>
      </c>
      <c r="Q93" t="str">
        <f>CONCATENATE(C93,E93,G93,I93)</f>
        <v>14</v>
      </c>
      <c r="R93">
        <v>3</v>
      </c>
      <c r="X93" t="s">
        <v>277</v>
      </c>
      <c r="Y93" t="s">
        <v>271</v>
      </c>
      <c r="BG93">
        <v>3</v>
      </c>
      <c r="BH93">
        <v>551</v>
      </c>
      <c r="BI93">
        <f>($BH$107-$BH$104)/200</f>
        <v>0.105</v>
      </c>
    </row>
    <row r="94" spans="1:61" x14ac:dyDescent="0.25">
      <c r="A94">
        <v>93</v>
      </c>
      <c r="H94">
        <v>192.91457600000001</v>
      </c>
      <c r="I94" s="3">
        <v>4</v>
      </c>
      <c r="P94">
        <v>1</v>
      </c>
      <c r="Q94" t="str">
        <f>CONCATENATE(C94,E94,G94,I94)</f>
        <v>4</v>
      </c>
      <c r="R94">
        <v>2</v>
      </c>
      <c r="X94" t="s">
        <v>277</v>
      </c>
      <c r="Y94" t="s">
        <v>272</v>
      </c>
      <c r="BG94">
        <v>2</v>
      </c>
      <c r="BH94">
        <v>552</v>
      </c>
      <c r="BI94">
        <f>($BH$108-$BH$105)/200</f>
        <v>7.4999999999999997E-2</v>
      </c>
    </row>
    <row r="95" spans="1:61" x14ac:dyDescent="0.25">
      <c r="A95">
        <v>94</v>
      </c>
      <c r="H95">
        <v>192.91457600000001</v>
      </c>
      <c r="I95" s="3">
        <v>4</v>
      </c>
      <c r="P95">
        <v>1</v>
      </c>
      <c r="Q95" t="str">
        <f>CONCATENATE(C95,E95,G95,I95)</f>
        <v>4</v>
      </c>
      <c r="R95">
        <v>1</v>
      </c>
      <c r="X95" t="s">
        <v>277</v>
      </c>
      <c r="Y95" t="s">
        <v>273</v>
      </c>
      <c r="BG95">
        <v>1</v>
      </c>
      <c r="BH95">
        <v>568</v>
      </c>
      <c r="BI95">
        <f>($BH$109-$BH$106)/200</f>
        <v>0.11</v>
      </c>
    </row>
    <row r="96" spans="1:61" x14ac:dyDescent="0.25">
      <c r="A96">
        <v>95</v>
      </c>
      <c r="D96">
        <v>170.78353900000002</v>
      </c>
      <c r="E96" s="4">
        <v>2</v>
      </c>
      <c r="P96">
        <v>1</v>
      </c>
      <c r="Q96" t="str">
        <f>CONCATENATE(C96,E96,G96,I96)</f>
        <v>2</v>
      </c>
      <c r="R96">
        <v>4</v>
      </c>
      <c r="X96" t="s">
        <v>277</v>
      </c>
      <c r="Y96" t="s">
        <v>270</v>
      </c>
      <c r="BG96">
        <v>4</v>
      </c>
      <c r="BH96">
        <v>572</v>
      </c>
      <c r="BI96">
        <f>($BH$110-$BH$107)/200</f>
        <v>6.5000000000000002E-2</v>
      </c>
    </row>
    <row r="97" spans="1:61" x14ac:dyDescent="0.25">
      <c r="A97">
        <v>96</v>
      </c>
      <c r="D97">
        <v>170.752318</v>
      </c>
      <c r="E97" s="4">
        <v>2</v>
      </c>
      <c r="P97">
        <v>1</v>
      </c>
      <c r="Q97" t="str">
        <f>CONCATENATE(C97,E97,G97,I97)</f>
        <v>2</v>
      </c>
      <c r="R97" t="s">
        <v>22</v>
      </c>
      <c r="X97" t="s">
        <v>277</v>
      </c>
      <c r="Y97" t="s">
        <v>271</v>
      </c>
      <c r="BG97" t="s">
        <v>22</v>
      </c>
      <c r="BH97">
        <v>575</v>
      </c>
      <c r="BI97">
        <f>($BH$111-$BH$108)/200</f>
        <v>0.09</v>
      </c>
    </row>
    <row r="98" spans="1:61" x14ac:dyDescent="0.25">
      <c r="A98">
        <v>97</v>
      </c>
      <c r="D98">
        <v>170.74593400000001</v>
      </c>
      <c r="E98" s="4">
        <v>2</v>
      </c>
      <c r="P98">
        <v>1</v>
      </c>
      <c r="Q98" t="str">
        <f>CONCATENATE(C98,E98,G98,I98)</f>
        <v>2</v>
      </c>
      <c r="R98" t="s">
        <v>22</v>
      </c>
      <c r="X98" t="s">
        <v>277</v>
      </c>
      <c r="Y98" t="s">
        <v>272</v>
      </c>
      <c r="BG98" t="s">
        <v>22</v>
      </c>
      <c r="BH98">
        <v>577</v>
      </c>
      <c r="BI98">
        <f>($BH$112-$BH$109)/200</f>
        <v>7.4999999999999997E-2</v>
      </c>
    </row>
    <row r="99" spans="1:61" x14ac:dyDescent="0.25">
      <c r="A99">
        <v>98</v>
      </c>
      <c r="D99">
        <v>170.74045599999999</v>
      </c>
      <c r="E99" s="4">
        <v>2</v>
      </c>
      <c r="F99">
        <v>179.82967600000001</v>
      </c>
      <c r="G99" s="5">
        <v>3</v>
      </c>
      <c r="P99">
        <v>2</v>
      </c>
      <c r="Q99" t="str">
        <f>CONCATENATE(C99,E99,G99,I99)</f>
        <v>23</v>
      </c>
      <c r="R99">
        <v>1</v>
      </c>
      <c r="X99" t="s">
        <v>277</v>
      </c>
      <c r="Y99" t="s">
        <v>273</v>
      </c>
      <c r="AB99" t="s">
        <v>277</v>
      </c>
      <c r="AC99" t="str">
        <f>CONCATENATE($R99,$R100,$R101,$R102)</f>
        <v>1432</v>
      </c>
      <c r="BG99">
        <v>1</v>
      </c>
      <c r="BH99">
        <v>578</v>
      </c>
      <c r="BI99">
        <f>($BH$113-$BH$110)/200</f>
        <v>8.5000000000000006E-2</v>
      </c>
    </row>
    <row r="100" spans="1:61" x14ac:dyDescent="0.25">
      <c r="A100">
        <v>99</v>
      </c>
      <c r="D100">
        <v>170.731415</v>
      </c>
      <c r="E100" s="4">
        <v>2</v>
      </c>
      <c r="F100">
        <v>179.85701800000001</v>
      </c>
      <c r="G100" s="5">
        <v>3</v>
      </c>
      <c r="P100">
        <v>2</v>
      </c>
      <c r="Q100" t="str">
        <f>CONCATENATE(C100,E100,G100,I100)</f>
        <v>23</v>
      </c>
      <c r="R100">
        <v>4</v>
      </c>
      <c r="X100" t="s">
        <v>277</v>
      </c>
      <c r="Y100" t="s">
        <v>270</v>
      </c>
      <c r="BG100">
        <v>4</v>
      </c>
      <c r="BH100">
        <v>580</v>
      </c>
      <c r="BI100">
        <f>($BH$114-$BH$111)/200</f>
        <v>6.5000000000000002E-2</v>
      </c>
    </row>
    <row r="101" spans="1:61" x14ac:dyDescent="0.25">
      <c r="A101">
        <v>100</v>
      </c>
      <c r="D101">
        <v>170.79167799999999</v>
      </c>
      <c r="E101" s="4">
        <v>2</v>
      </c>
      <c r="F101">
        <v>179.886055</v>
      </c>
      <c r="G101" s="5">
        <v>3</v>
      </c>
      <c r="P101">
        <v>2</v>
      </c>
      <c r="Q101" t="str">
        <f>CONCATENATE(C101,E101,G101,I101)</f>
        <v>23</v>
      </c>
      <c r="R101">
        <v>3</v>
      </c>
      <c r="X101" t="s">
        <v>277</v>
      </c>
      <c r="Y101" t="s">
        <v>271</v>
      </c>
      <c r="BG101">
        <v>3</v>
      </c>
      <c r="BH101">
        <v>595</v>
      </c>
      <c r="BI101">
        <f>($BH$115-$BH$112)/200</f>
        <v>7.4999999999999997E-2</v>
      </c>
    </row>
    <row r="102" spans="1:61" x14ac:dyDescent="0.25">
      <c r="A102">
        <v>101</v>
      </c>
      <c r="D102">
        <v>170.72365000000002</v>
      </c>
      <c r="E102" s="4">
        <v>2</v>
      </c>
      <c r="F102">
        <v>179.83866499999999</v>
      </c>
      <c r="G102" s="5">
        <v>3</v>
      </c>
      <c r="P102">
        <v>2</v>
      </c>
      <c r="Q102" t="str">
        <f>CONCATENATE(C102,E102,G102,I102)</f>
        <v>23</v>
      </c>
      <c r="R102">
        <v>2</v>
      </c>
      <c r="X102" t="s">
        <v>277</v>
      </c>
      <c r="Y102" t="s">
        <v>272</v>
      </c>
      <c r="BG102">
        <v>2</v>
      </c>
      <c r="BH102">
        <v>596</v>
      </c>
      <c r="BI102">
        <f>($BH$116-$BH$113)/200</f>
        <v>0.09</v>
      </c>
    </row>
    <row r="103" spans="1:61" x14ac:dyDescent="0.25">
      <c r="A103">
        <v>102</v>
      </c>
      <c r="D103">
        <v>170.74721199999999</v>
      </c>
      <c r="E103" s="4">
        <v>2</v>
      </c>
      <c r="F103">
        <v>179.87148300000001</v>
      </c>
      <c r="G103" s="5">
        <v>3</v>
      </c>
      <c r="P103">
        <v>2</v>
      </c>
      <c r="Q103" t="str">
        <f>CONCATENATE(C103,E103,G103,I103)</f>
        <v>23</v>
      </c>
      <c r="R103">
        <v>1</v>
      </c>
      <c r="X103" t="s">
        <v>277</v>
      </c>
      <c r="Y103" t="s">
        <v>273</v>
      </c>
      <c r="AB103" t="s">
        <v>277</v>
      </c>
      <c r="AC103" t="str">
        <f>CONCATENATE($R103,$R104,$R105,$R106)</f>
        <v>1432</v>
      </c>
      <c r="BG103">
        <v>1</v>
      </c>
      <c r="BH103">
        <v>609</v>
      </c>
      <c r="BI103">
        <f>($BH$117-$BH$114)/200</f>
        <v>0.08</v>
      </c>
    </row>
    <row r="104" spans="1:61" x14ac:dyDescent="0.25">
      <c r="A104">
        <v>103</v>
      </c>
      <c r="D104">
        <v>170.76652000000001</v>
      </c>
      <c r="E104" s="4">
        <v>2</v>
      </c>
      <c r="F104">
        <v>179.94940600000001</v>
      </c>
      <c r="G104" s="5">
        <v>3</v>
      </c>
      <c r="P104">
        <v>2</v>
      </c>
      <c r="Q104" t="str">
        <f>CONCATENATE(C104,E104,G104,I104)</f>
        <v>23</v>
      </c>
      <c r="R104">
        <v>4</v>
      </c>
      <c r="X104" t="s">
        <v>277</v>
      </c>
      <c r="Y104" t="s">
        <v>270</v>
      </c>
      <c r="BG104">
        <v>4</v>
      </c>
      <c r="BH104">
        <v>611</v>
      </c>
      <c r="BI104">
        <f>($BH$118-$BH$115)/200</f>
        <v>7.0000000000000007E-2</v>
      </c>
    </row>
    <row r="105" spans="1:61" x14ac:dyDescent="0.25">
      <c r="A105">
        <v>104</v>
      </c>
      <c r="D105">
        <v>170.76652000000001</v>
      </c>
      <c r="E105" s="4">
        <v>2</v>
      </c>
      <c r="F105">
        <v>179.91844800000001</v>
      </c>
      <c r="G105" s="5">
        <v>3</v>
      </c>
      <c r="P105">
        <v>2</v>
      </c>
      <c r="Q105" t="str">
        <f>CONCATENATE(C105,E105,G105,I105)</f>
        <v>23</v>
      </c>
      <c r="R105">
        <v>3</v>
      </c>
      <c r="X105" t="s">
        <v>277</v>
      </c>
      <c r="Y105" t="s">
        <v>271</v>
      </c>
      <c r="BG105">
        <v>3</v>
      </c>
      <c r="BH105">
        <v>621</v>
      </c>
      <c r="BI105">
        <f>($BH$119-$BH$116)/200</f>
        <v>7.4999999999999997E-2</v>
      </c>
    </row>
    <row r="106" spans="1:61" x14ac:dyDescent="0.25">
      <c r="A106">
        <v>105</v>
      </c>
      <c r="F106">
        <v>179.89238599999999</v>
      </c>
      <c r="G106" s="5">
        <v>3</v>
      </c>
      <c r="P106">
        <v>1</v>
      </c>
      <c r="Q106" t="str">
        <f>CONCATENATE(C106,E106,G106,I106)</f>
        <v>3</v>
      </c>
      <c r="R106">
        <v>2</v>
      </c>
      <c r="X106" t="s">
        <v>277</v>
      </c>
      <c r="Y106" t="s">
        <v>272</v>
      </c>
      <c r="BG106">
        <v>2</v>
      </c>
      <c r="BH106">
        <v>622</v>
      </c>
      <c r="BI106">
        <f>($BH$120-$BH$117)/200</f>
        <v>9.5000000000000001E-2</v>
      </c>
    </row>
    <row r="107" spans="1:61" x14ac:dyDescent="0.25">
      <c r="A107">
        <v>106</v>
      </c>
      <c r="F107">
        <v>179.89238599999999</v>
      </c>
      <c r="G107" s="5">
        <v>3</v>
      </c>
      <c r="P107">
        <v>1</v>
      </c>
      <c r="Q107" t="str">
        <f>CONCATENATE(C107,E107,G107,I107)</f>
        <v>3</v>
      </c>
      <c r="R107">
        <v>1</v>
      </c>
      <c r="X107" t="s">
        <v>277</v>
      </c>
      <c r="Y107" t="s">
        <v>273</v>
      </c>
      <c r="AB107" t="s">
        <v>277</v>
      </c>
      <c r="AC107" t="str">
        <f>CONCATENATE($R107,$R108,$R109,$R110)</f>
        <v>1432</v>
      </c>
      <c r="BG107">
        <v>1</v>
      </c>
      <c r="BH107">
        <v>632</v>
      </c>
      <c r="BI107">
        <f>($BH$121-$BH$118)/200</f>
        <v>7.4999999999999997E-2</v>
      </c>
    </row>
    <row r="108" spans="1:61" x14ac:dyDescent="0.25">
      <c r="A108">
        <v>107</v>
      </c>
      <c r="H108">
        <v>169.33186599999999</v>
      </c>
      <c r="I108" s="3">
        <v>4</v>
      </c>
      <c r="P108">
        <v>1</v>
      </c>
      <c r="Q108" t="str">
        <f>CONCATENATE(C108,E108,G108,I108)</f>
        <v>4</v>
      </c>
      <c r="R108">
        <v>4</v>
      </c>
      <c r="X108" t="s">
        <v>277</v>
      </c>
      <c r="Y108" t="s">
        <v>270</v>
      </c>
      <c r="BG108">
        <v>4</v>
      </c>
      <c r="BH108">
        <v>636</v>
      </c>
      <c r="BI108">
        <f>($BH$122-$BH$119)/200</f>
        <v>0.09</v>
      </c>
    </row>
    <row r="109" spans="1:61" x14ac:dyDescent="0.25">
      <c r="A109">
        <v>108</v>
      </c>
      <c r="B109">
        <v>158.91782800000001</v>
      </c>
      <c r="C109" s="2">
        <v>1</v>
      </c>
      <c r="H109">
        <v>169.284209</v>
      </c>
      <c r="I109" s="3">
        <v>4</v>
      </c>
      <c r="P109">
        <v>2</v>
      </c>
      <c r="Q109" t="str">
        <f>CONCATENATE(C109,E109,G109,I109)</f>
        <v>14</v>
      </c>
      <c r="R109">
        <v>3</v>
      </c>
      <c r="X109" t="s">
        <v>277</v>
      </c>
      <c r="Y109" t="s">
        <v>271</v>
      </c>
      <c r="BG109">
        <v>3</v>
      </c>
      <c r="BH109">
        <v>644</v>
      </c>
      <c r="BI109">
        <f>($BH$123-$BH$120)/200</f>
        <v>7.4999999999999997E-2</v>
      </c>
    </row>
    <row r="110" spans="1:61" x14ac:dyDescent="0.25">
      <c r="A110">
        <v>109</v>
      </c>
      <c r="B110">
        <v>158.93133800000001</v>
      </c>
      <c r="C110" s="2">
        <v>1</v>
      </c>
      <c r="H110">
        <v>169.330748</v>
      </c>
      <c r="I110" s="3">
        <v>4</v>
      </c>
      <c r="P110">
        <v>2</v>
      </c>
      <c r="Q110" t="str">
        <f>CONCATENATE(C110,E110,G110,I110)</f>
        <v>14</v>
      </c>
      <c r="R110">
        <v>2</v>
      </c>
      <c r="X110" t="s">
        <v>277</v>
      </c>
      <c r="Y110" t="s">
        <v>272</v>
      </c>
      <c r="BG110">
        <v>2</v>
      </c>
      <c r="BH110">
        <v>645</v>
      </c>
      <c r="BI110">
        <f>($BH$124-$BH$121)/200</f>
        <v>0.11</v>
      </c>
    </row>
    <row r="111" spans="1:61" x14ac:dyDescent="0.25">
      <c r="A111">
        <v>110</v>
      </c>
      <c r="B111">
        <v>158.865331</v>
      </c>
      <c r="C111" s="2">
        <v>1</v>
      </c>
      <c r="H111">
        <v>169.32760999999999</v>
      </c>
      <c r="I111" s="3">
        <v>4</v>
      </c>
      <c r="P111">
        <v>2</v>
      </c>
      <c r="Q111" t="str">
        <f>CONCATENATE(C111,E111,G111,I111)</f>
        <v>14</v>
      </c>
      <c r="R111">
        <v>1</v>
      </c>
      <c r="X111" t="s">
        <v>277</v>
      </c>
      <c r="Y111" t="s">
        <v>273</v>
      </c>
      <c r="AB111" t="s">
        <v>277</v>
      </c>
      <c r="AC111" t="str">
        <f>CONCATENATE($R111,$R112,$R113,$R114)</f>
        <v>1432</v>
      </c>
      <c r="BG111">
        <v>1</v>
      </c>
      <c r="BH111">
        <v>654</v>
      </c>
      <c r="BI111">
        <f>($BH$125-$BH$122)/200</f>
        <v>6.5000000000000002E-2</v>
      </c>
    </row>
    <row r="112" spans="1:61" x14ac:dyDescent="0.25">
      <c r="A112">
        <v>111</v>
      </c>
      <c r="B112">
        <v>158.903572</v>
      </c>
      <c r="C112" s="2">
        <v>1</v>
      </c>
      <c r="H112">
        <v>169.34287499999999</v>
      </c>
      <c r="I112" s="3">
        <v>4</v>
      </c>
      <c r="P112">
        <v>2</v>
      </c>
      <c r="Q112" t="str">
        <f>CONCATENATE(C112,E112,G112,I112)</f>
        <v>14</v>
      </c>
      <c r="R112">
        <v>4</v>
      </c>
      <c r="X112" t="s">
        <v>277</v>
      </c>
      <c r="Y112" t="s">
        <v>270</v>
      </c>
      <c r="BG112">
        <v>4</v>
      </c>
      <c r="BH112">
        <v>659</v>
      </c>
      <c r="BI112">
        <f>($BH$126-$BH$123)/200</f>
        <v>7.0000000000000007E-2</v>
      </c>
    </row>
    <row r="113" spans="1:61" x14ac:dyDescent="0.25">
      <c r="A113">
        <v>112</v>
      </c>
      <c r="B113">
        <v>158.928944</v>
      </c>
      <c r="C113" s="2">
        <v>1</v>
      </c>
      <c r="H113">
        <v>169.36276800000002</v>
      </c>
      <c r="I113" s="3">
        <v>4</v>
      </c>
      <c r="P113">
        <v>2</v>
      </c>
      <c r="Q113" t="str">
        <f>CONCATENATE(C113,E113,G113,I113)</f>
        <v>14</v>
      </c>
      <c r="R113">
        <v>3</v>
      </c>
      <c r="X113" t="s">
        <v>277</v>
      </c>
      <c r="Y113" t="s">
        <v>271</v>
      </c>
      <c r="BG113">
        <v>3</v>
      </c>
      <c r="BH113">
        <v>662</v>
      </c>
      <c r="BI113">
        <f>($BH$127-$BH$124)/200</f>
        <v>5.5E-2</v>
      </c>
    </row>
    <row r="114" spans="1:61" x14ac:dyDescent="0.25">
      <c r="A114">
        <v>113</v>
      </c>
      <c r="B114">
        <v>158.93788000000001</v>
      </c>
      <c r="C114" s="2">
        <v>1</v>
      </c>
      <c r="H114">
        <v>169.34660000000002</v>
      </c>
      <c r="I114" s="3">
        <v>4</v>
      </c>
      <c r="P114">
        <v>2</v>
      </c>
      <c r="Q114" t="str">
        <f>CONCATENATE(C114,E114,G114,I114)</f>
        <v>14</v>
      </c>
      <c r="R114">
        <v>2</v>
      </c>
      <c r="X114" t="s">
        <v>277</v>
      </c>
      <c r="Y114" t="s">
        <v>272</v>
      </c>
      <c r="BG114">
        <v>2</v>
      </c>
      <c r="BH114">
        <v>667</v>
      </c>
      <c r="BI114">
        <f>($BH$128-$BH$125)/200</f>
        <v>0.1</v>
      </c>
    </row>
    <row r="115" spans="1:61" x14ac:dyDescent="0.25">
      <c r="A115">
        <v>114</v>
      </c>
      <c r="B115">
        <v>158.87474400000002</v>
      </c>
      <c r="C115" s="2">
        <v>1</v>
      </c>
      <c r="H115">
        <v>169.34707900000001</v>
      </c>
      <c r="I115" s="3">
        <v>4</v>
      </c>
      <c r="P115">
        <v>2</v>
      </c>
      <c r="Q115" t="str">
        <f>CONCATENATE(C115,E115,G115,I115)</f>
        <v>14</v>
      </c>
      <c r="R115">
        <v>1</v>
      </c>
      <c r="X115" t="s">
        <v>277</v>
      </c>
      <c r="Y115" t="s">
        <v>273</v>
      </c>
      <c r="AB115" t="s">
        <v>277</v>
      </c>
      <c r="AC115" t="str">
        <f>CONCATENATE($R115,$R116,$R117,$R118)</f>
        <v>1432</v>
      </c>
      <c r="BG115">
        <v>1</v>
      </c>
      <c r="BH115">
        <v>674</v>
      </c>
      <c r="BI115">
        <f>($BH$129-$BH$126)/200</f>
        <v>8.5000000000000006E-2</v>
      </c>
    </row>
    <row r="116" spans="1:61" x14ac:dyDescent="0.25">
      <c r="A116">
        <v>115</v>
      </c>
      <c r="B116">
        <v>158.91782800000001</v>
      </c>
      <c r="C116" s="2">
        <v>1</v>
      </c>
      <c r="H116">
        <v>169.291922</v>
      </c>
      <c r="I116" s="3">
        <v>4</v>
      </c>
      <c r="P116">
        <v>2</v>
      </c>
      <c r="Q116" t="str">
        <f>CONCATENATE(C116,E116,G116,I116)</f>
        <v>14</v>
      </c>
      <c r="R116">
        <v>4</v>
      </c>
      <c r="X116" t="s">
        <v>277</v>
      </c>
      <c r="Y116" t="s">
        <v>270</v>
      </c>
      <c r="BG116">
        <v>4</v>
      </c>
      <c r="BH116">
        <v>680</v>
      </c>
      <c r="BI116">
        <f>($BH$130-$BH$127)/200</f>
        <v>0.08</v>
      </c>
    </row>
    <row r="117" spans="1:61" x14ac:dyDescent="0.25">
      <c r="A117">
        <v>116</v>
      </c>
      <c r="B117">
        <v>158.91782800000001</v>
      </c>
      <c r="C117" s="2">
        <v>1</v>
      </c>
      <c r="P117">
        <v>1</v>
      </c>
      <c r="Q117" t="str">
        <f>CONCATENATE(C117,E117,G117,I117)</f>
        <v>1</v>
      </c>
      <c r="R117">
        <v>3</v>
      </c>
      <c r="X117" t="s">
        <v>277</v>
      </c>
      <c r="Y117" t="s">
        <v>271</v>
      </c>
      <c r="BG117">
        <v>3</v>
      </c>
      <c r="BH117">
        <v>683</v>
      </c>
      <c r="BI117">
        <f>($BH$131-$BH$128)/200</f>
        <v>7.4999999999999997E-2</v>
      </c>
    </row>
    <row r="118" spans="1:61" x14ac:dyDescent="0.25">
      <c r="A118">
        <v>117</v>
      </c>
      <c r="B118">
        <v>158.93128300000001</v>
      </c>
      <c r="C118" s="2">
        <v>1</v>
      </c>
      <c r="P118">
        <v>1</v>
      </c>
      <c r="Q118" t="str">
        <f>CONCATENATE(C118,E118,G118,I118)</f>
        <v>1</v>
      </c>
      <c r="R118">
        <v>2</v>
      </c>
      <c r="X118" t="s">
        <v>277</v>
      </c>
      <c r="Y118" t="s">
        <v>272</v>
      </c>
      <c r="BG118">
        <v>2</v>
      </c>
      <c r="BH118">
        <v>688</v>
      </c>
      <c r="BI118">
        <f>($BH$132-$BH$129)/200</f>
        <v>0.1</v>
      </c>
    </row>
    <row r="119" spans="1:61" x14ac:dyDescent="0.25">
      <c r="A119">
        <v>118</v>
      </c>
      <c r="D119">
        <v>151.61207000000002</v>
      </c>
      <c r="E119" s="4">
        <v>2</v>
      </c>
      <c r="P119">
        <v>1</v>
      </c>
      <c r="Q119" t="str">
        <f>CONCATENATE(C119,E119,G119,I119)</f>
        <v>2</v>
      </c>
      <c r="R119">
        <v>1</v>
      </c>
      <c r="X119" t="s">
        <v>277</v>
      </c>
      <c r="Y119" t="s">
        <v>273</v>
      </c>
      <c r="AB119" t="s">
        <v>277</v>
      </c>
      <c r="AC119" t="str">
        <f>CONCATENATE($R119,$R120,$R121,$R122)</f>
        <v>1432</v>
      </c>
      <c r="BG119">
        <v>1</v>
      </c>
      <c r="BH119">
        <v>695</v>
      </c>
      <c r="BI119">
        <f>($BH$133-$BH$130)/200</f>
        <v>9.5000000000000001E-2</v>
      </c>
    </row>
    <row r="120" spans="1:61" x14ac:dyDescent="0.25">
      <c r="A120">
        <v>119</v>
      </c>
      <c r="D120">
        <v>151.61207000000002</v>
      </c>
      <c r="E120" s="4">
        <v>2</v>
      </c>
      <c r="P120">
        <v>1</v>
      </c>
      <c r="Q120" t="str">
        <f>CONCATENATE(C120,E120,G120,I120)</f>
        <v>2</v>
      </c>
      <c r="R120">
        <v>4</v>
      </c>
      <c r="X120" t="s">
        <v>277</v>
      </c>
      <c r="Y120" t="s">
        <v>270</v>
      </c>
      <c r="BG120">
        <v>4</v>
      </c>
      <c r="BH120">
        <v>702</v>
      </c>
      <c r="BI120">
        <f>($BH$134-$BH$131)/200</f>
        <v>0.08</v>
      </c>
    </row>
    <row r="121" spans="1:61" x14ac:dyDescent="0.25">
      <c r="A121">
        <v>120</v>
      </c>
      <c r="D121">
        <v>151.61207000000002</v>
      </c>
      <c r="E121" s="4">
        <v>2</v>
      </c>
      <c r="P121">
        <v>1</v>
      </c>
      <c r="Q121" t="str">
        <f>CONCATENATE(C121,E121,G121,I121)</f>
        <v>2</v>
      </c>
      <c r="R121">
        <v>3</v>
      </c>
      <c r="X121" t="s">
        <v>277</v>
      </c>
      <c r="Y121" t="s">
        <v>271</v>
      </c>
      <c r="BG121">
        <v>3</v>
      </c>
      <c r="BH121">
        <v>703</v>
      </c>
      <c r="BI121">
        <f>($BH$135-$BH$132)/200</f>
        <v>0.09</v>
      </c>
    </row>
    <row r="122" spans="1:61" x14ac:dyDescent="0.25">
      <c r="A122">
        <v>121</v>
      </c>
      <c r="D122">
        <v>151.61207000000002</v>
      </c>
      <c r="E122" s="4">
        <v>2</v>
      </c>
      <c r="F122">
        <v>157.256272</v>
      </c>
      <c r="G122" s="5">
        <v>3</v>
      </c>
      <c r="P122">
        <v>2</v>
      </c>
      <c r="Q122" t="str">
        <f>CONCATENATE(C122,E122,G122,I122)</f>
        <v>23</v>
      </c>
      <c r="R122">
        <v>2</v>
      </c>
      <c r="X122" t="s">
        <v>277</v>
      </c>
      <c r="Y122" t="s">
        <v>272</v>
      </c>
      <c r="BG122">
        <v>2</v>
      </c>
      <c r="BH122">
        <v>713</v>
      </c>
      <c r="BI122">
        <f>($BH$136-$BH$133)/200</f>
        <v>0.105</v>
      </c>
    </row>
    <row r="123" spans="1:61" x14ac:dyDescent="0.25">
      <c r="A123">
        <v>122</v>
      </c>
      <c r="D123">
        <v>151.61207000000002</v>
      </c>
      <c r="E123" s="4">
        <v>2</v>
      </c>
      <c r="F123">
        <v>157.2851</v>
      </c>
      <c r="G123" s="5">
        <v>3</v>
      </c>
      <c r="P123">
        <v>2</v>
      </c>
      <c r="Q123" t="str">
        <f>CONCATENATE(C123,E123,G123,I123)</f>
        <v>23</v>
      </c>
      <c r="R123">
        <v>1</v>
      </c>
      <c r="X123" t="s">
        <v>277</v>
      </c>
      <c r="Y123" t="s">
        <v>273</v>
      </c>
      <c r="AB123" t="s">
        <v>277</v>
      </c>
      <c r="AC123" t="str">
        <f>CONCATENATE($R123,$R124,$R125,$R126)</f>
        <v>1432</v>
      </c>
      <c r="BG123">
        <v>1</v>
      </c>
      <c r="BH123">
        <v>717</v>
      </c>
      <c r="BI123">
        <f>($BH$137-$BH$134)/200</f>
        <v>0.105</v>
      </c>
    </row>
    <row r="124" spans="1:61" x14ac:dyDescent="0.25">
      <c r="A124">
        <v>123</v>
      </c>
      <c r="D124">
        <v>151.61207000000002</v>
      </c>
      <c r="E124" s="4">
        <v>2</v>
      </c>
      <c r="F124">
        <v>157.30935400000001</v>
      </c>
      <c r="G124" s="5">
        <v>3</v>
      </c>
      <c r="P124">
        <v>2</v>
      </c>
      <c r="Q124" t="str">
        <f>CONCATENATE(C124,E124,G124,I124)</f>
        <v>23</v>
      </c>
      <c r="R124">
        <v>4</v>
      </c>
      <c r="X124" t="s">
        <v>277</v>
      </c>
      <c r="Y124" t="s">
        <v>270</v>
      </c>
      <c r="BG124">
        <v>4</v>
      </c>
      <c r="BH124">
        <v>725</v>
      </c>
      <c r="BI124">
        <f>($BH$138-$BH$135)/200</f>
        <v>0.08</v>
      </c>
    </row>
    <row r="125" spans="1:61" x14ac:dyDescent="0.25">
      <c r="A125">
        <v>124</v>
      </c>
      <c r="D125">
        <v>151.61207000000002</v>
      </c>
      <c r="E125" s="4">
        <v>2</v>
      </c>
      <c r="F125">
        <v>157.30180100000001</v>
      </c>
      <c r="G125" s="5">
        <v>3</v>
      </c>
      <c r="P125">
        <v>2</v>
      </c>
      <c r="Q125" t="str">
        <f>CONCATENATE(C125,E125,G125,I125)</f>
        <v>23</v>
      </c>
      <c r="R125">
        <v>3</v>
      </c>
      <c r="X125" t="s">
        <v>277</v>
      </c>
      <c r="Y125" t="s">
        <v>271</v>
      </c>
      <c r="BG125">
        <v>3</v>
      </c>
      <c r="BH125">
        <v>726</v>
      </c>
      <c r="BI125">
        <f>($BH$139-$BH$136)/200</f>
        <v>0.1</v>
      </c>
    </row>
    <row r="126" spans="1:61" x14ac:dyDescent="0.25">
      <c r="A126">
        <v>125</v>
      </c>
      <c r="D126">
        <v>151.61207000000002</v>
      </c>
      <c r="E126" s="4">
        <v>2</v>
      </c>
      <c r="F126">
        <v>157.333608</v>
      </c>
      <c r="G126" s="5">
        <v>3</v>
      </c>
      <c r="P126">
        <v>2</v>
      </c>
      <c r="Q126" t="str">
        <f>CONCATENATE(C126,E126,G126,I126)</f>
        <v>23</v>
      </c>
      <c r="R126">
        <v>2</v>
      </c>
      <c r="X126" t="s">
        <v>277</v>
      </c>
      <c r="Y126" t="s">
        <v>272</v>
      </c>
      <c r="BG126">
        <v>2</v>
      </c>
      <c r="BH126">
        <v>731</v>
      </c>
      <c r="BI126">
        <f>($BH$140-$BH$137)/200</f>
        <v>9.5000000000000001E-2</v>
      </c>
    </row>
    <row r="127" spans="1:61" x14ac:dyDescent="0.25">
      <c r="A127">
        <v>126</v>
      </c>
      <c r="D127">
        <v>151.61207000000002</v>
      </c>
      <c r="E127" s="4">
        <v>2</v>
      </c>
      <c r="F127">
        <v>157.37849900000001</v>
      </c>
      <c r="G127" s="5">
        <v>3</v>
      </c>
      <c r="P127">
        <v>2</v>
      </c>
      <c r="Q127" t="str">
        <f>CONCATENATE(C127,E127,G127,I127)</f>
        <v>23</v>
      </c>
      <c r="R127">
        <v>1</v>
      </c>
      <c r="X127" t="s">
        <v>274</v>
      </c>
      <c r="Y127" t="s">
        <v>261</v>
      </c>
      <c r="AB127" t="s">
        <v>277</v>
      </c>
      <c r="AC127" t="str">
        <f>CONCATENATE($R127,$R128,$R129,$R130)</f>
        <v>1432</v>
      </c>
      <c r="BG127">
        <v>1</v>
      </c>
      <c r="BH127">
        <v>736</v>
      </c>
      <c r="BI127">
        <f>($BH$146-$BH$143)/200</f>
        <v>8.5000000000000006E-2</v>
      </c>
    </row>
    <row r="128" spans="1:61" x14ac:dyDescent="0.25">
      <c r="A128">
        <v>127</v>
      </c>
      <c r="F128">
        <v>157.420784</v>
      </c>
      <c r="G128" s="5">
        <v>3</v>
      </c>
      <c r="P128">
        <v>1</v>
      </c>
      <c r="Q128" t="str">
        <f>CONCATENATE(C128,E128,G128,I128)</f>
        <v>3</v>
      </c>
      <c r="R128">
        <v>4</v>
      </c>
      <c r="X128" t="s">
        <v>274</v>
      </c>
      <c r="Y128" t="s">
        <v>262</v>
      </c>
      <c r="BG128">
        <v>4</v>
      </c>
      <c r="BH128">
        <v>746</v>
      </c>
      <c r="BI128">
        <f>($BH$147-$BH$144)/200</f>
        <v>0.155</v>
      </c>
    </row>
    <row r="129" spans="1:61" x14ac:dyDescent="0.25">
      <c r="A129">
        <v>128</v>
      </c>
      <c r="F129">
        <v>157.44333700000001</v>
      </c>
      <c r="G129" s="5">
        <v>3</v>
      </c>
      <c r="P129">
        <v>1</v>
      </c>
      <c r="Q129" t="str">
        <f>CONCATENATE(C129,E129,G129,I129)</f>
        <v>3</v>
      </c>
      <c r="R129">
        <v>3</v>
      </c>
      <c r="X129" t="s">
        <v>274</v>
      </c>
      <c r="Y129" t="s">
        <v>259</v>
      </c>
      <c r="BG129">
        <v>3</v>
      </c>
      <c r="BH129">
        <v>748</v>
      </c>
      <c r="BI129">
        <f>($BH$148-$BH$145)/200</f>
        <v>0.08</v>
      </c>
    </row>
    <row r="130" spans="1:61" x14ac:dyDescent="0.25">
      <c r="A130">
        <v>129</v>
      </c>
      <c r="B130">
        <v>131.796662</v>
      </c>
      <c r="C130" s="2">
        <v>1</v>
      </c>
      <c r="F130">
        <v>157.32041800000002</v>
      </c>
      <c r="G130" s="5">
        <v>3</v>
      </c>
      <c r="H130">
        <v>150.926151</v>
      </c>
      <c r="I130" s="3">
        <v>4</v>
      </c>
      <c r="P130">
        <v>3</v>
      </c>
      <c r="Q130" t="str">
        <f>CONCATENATE(C130,E130,G130,I130)</f>
        <v>134</v>
      </c>
      <c r="R130">
        <v>2</v>
      </c>
      <c r="X130" t="s">
        <v>275</v>
      </c>
      <c r="Y130" t="s">
        <v>263</v>
      </c>
      <c r="BG130">
        <v>2</v>
      </c>
      <c r="BH130">
        <v>752</v>
      </c>
      <c r="BI130">
        <f>($BH$149-$BH$146)/200</f>
        <v>0.13</v>
      </c>
    </row>
    <row r="131" spans="1:61" x14ac:dyDescent="0.25">
      <c r="A131">
        <v>130</v>
      </c>
      <c r="B131">
        <v>131.810463</v>
      </c>
      <c r="C131" s="2">
        <v>1</v>
      </c>
      <c r="F131">
        <v>157.32041800000002</v>
      </c>
      <c r="G131" s="5">
        <v>3</v>
      </c>
      <c r="H131">
        <v>150.88445100000001</v>
      </c>
      <c r="I131" s="3">
        <v>4</v>
      </c>
      <c r="P131">
        <v>3</v>
      </c>
      <c r="Q131" t="str">
        <f>CONCATENATE(C131,E131,G131,I131)</f>
        <v>134</v>
      </c>
      <c r="R131">
        <v>1</v>
      </c>
      <c r="X131" t="s">
        <v>276</v>
      </c>
      <c r="Y131" t="s">
        <v>264</v>
      </c>
      <c r="AB131" t="s">
        <v>277</v>
      </c>
      <c r="AC131" t="str">
        <f>CONCATENATE($R131,$R132,$R133,$R134)</f>
        <v>1432</v>
      </c>
      <c r="BG131">
        <v>1</v>
      </c>
      <c r="BH131">
        <v>761</v>
      </c>
      <c r="BI131">
        <f>($BH$150-$BH$147)/200</f>
        <v>7.0000000000000007E-2</v>
      </c>
    </row>
    <row r="132" spans="1:61" x14ac:dyDescent="0.25">
      <c r="A132">
        <v>131</v>
      </c>
      <c r="B132">
        <v>131.816452</v>
      </c>
      <c r="C132" s="2">
        <v>1</v>
      </c>
      <c r="H132">
        <v>150.955724</v>
      </c>
      <c r="I132" s="3">
        <v>4</v>
      </c>
      <c r="P132">
        <v>2</v>
      </c>
      <c r="Q132" t="str">
        <f>CONCATENATE(C132,E132,G132,I132)</f>
        <v>14</v>
      </c>
      <c r="R132">
        <v>4</v>
      </c>
      <c r="X132" t="s">
        <v>276</v>
      </c>
      <c r="Y132" t="s">
        <v>265</v>
      </c>
      <c r="BG132">
        <v>4</v>
      </c>
      <c r="BH132">
        <v>768</v>
      </c>
      <c r="BI132">
        <f>($BH$151-$BH$148)/200</f>
        <v>0.1</v>
      </c>
    </row>
    <row r="133" spans="1:61" x14ac:dyDescent="0.25">
      <c r="A133">
        <v>132</v>
      </c>
      <c r="B133">
        <v>131.78947099999999</v>
      </c>
      <c r="C133" s="2">
        <v>1</v>
      </c>
      <c r="H133">
        <v>150.941363</v>
      </c>
      <c r="I133" s="3">
        <v>4</v>
      </c>
      <c r="P133">
        <v>2</v>
      </c>
      <c r="Q133" t="str">
        <f>CONCATENATE(C133,E133,G133,I133)</f>
        <v>14</v>
      </c>
      <c r="R133">
        <v>3</v>
      </c>
      <c r="X133" t="s">
        <v>276</v>
      </c>
      <c r="Y133" t="s">
        <v>266</v>
      </c>
      <c r="BG133">
        <v>3</v>
      </c>
      <c r="BH133">
        <v>771</v>
      </c>
      <c r="BI133">
        <f>($BH$152-$BH$149)/200</f>
        <v>0.08</v>
      </c>
    </row>
    <row r="134" spans="1:61" x14ac:dyDescent="0.25">
      <c r="A134">
        <v>133</v>
      </c>
      <c r="B134">
        <v>131.80546200000001</v>
      </c>
      <c r="C134" s="2">
        <v>1</v>
      </c>
      <c r="H134">
        <v>150.972159</v>
      </c>
      <c r="I134" s="3">
        <v>4</v>
      </c>
      <c r="P134">
        <v>2</v>
      </c>
      <c r="Q134" t="str">
        <f>CONCATENATE(C134,E134,G134,I134)</f>
        <v>14</v>
      </c>
      <c r="R134">
        <v>2</v>
      </c>
      <c r="X134" t="s">
        <v>276</v>
      </c>
      <c r="Y134" t="s">
        <v>268</v>
      </c>
      <c r="BG134">
        <v>2</v>
      </c>
      <c r="BH134">
        <v>777</v>
      </c>
      <c r="BI134">
        <f>($BH$153-$BH$150)/200</f>
        <v>8.5000000000000006E-2</v>
      </c>
    </row>
    <row r="135" spans="1:61" x14ac:dyDescent="0.25">
      <c r="A135">
        <v>134</v>
      </c>
      <c r="B135">
        <v>131.80291399999999</v>
      </c>
      <c r="C135" s="2">
        <v>1</v>
      </c>
      <c r="H135">
        <v>151.002477</v>
      </c>
      <c r="I135" s="3">
        <v>4</v>
      </c>
      <c r="P135">
        <v>2</v>
      </c>
      <c r="Q135" t="str">
        <f>CONCATENATE(C135,E135,G135,I135)</f>
        <v>14</v>
      </c>
      <c r="R135">
        <v>1</v>
      </c>
      <c r="X135" t="s">
        <v>276</v>
      </c>
      <c r="Y135" t="s">
        <v>264</v>
      </c>
      <c r="AB135" t="s">
        <v>277</v>
      </c>
      <c r="AC135" t="str">
        <f>CONCATENATE($R135,$R136,$R137,$R138)</f>
        <v>1432</v>
      </c>
      <c r="BG135">
        <v>1</v>
      </c>
      <c r="BH135">
        <v>786</v>
      </c>
      <c r="BI135">
        <f>($BH$154-$BH$151)/200</f>
        <v>7.4999999999999997E-2</v>
      </c>
    </row>
    <row r="136" spans="1:61" x14ac:dyDescent="0.25">
      <c r="A136">
        <v>135</v>
      </c>
      <c r="B136">
        <v>131.795098</v>
      </c>
      <c r="C136" s="2">
        <v>1</v>
      </c>
      <c r="H136">
        <v>150.99614700000001</v>
      </c>
      <c r="I136" s="3">
        <v>4</v>
      </c>
      <c r="P136">
        <v>2</v>
      </c>
      <c r="Q136" t="str">
        <f>CONCATENATE(C136,E136,G136,I136)</f>
        <v>14</v>
      </c>
      <c r="R136">
        <v>4</v>
      </c>
      <c r="X136" t="s">
        <v>276</v>
      </c>
      <c r="Y136" t="s">
        <v>265</v>
      </c>
      <c r="BG136">
        <v>4</v>
      </c>
      <c r="BH136">
        <v>792</v>
      </c>
      <c r="BI136">
        <f>($BH$155-$BH$152)/200</f>
        <v>7.4999999999999997E-2</v>
      </c>
    </row>
    <row r="137" spans="1:61" x14ac:dyDescent="0.25">
      <c r="A137">
        <v>136</v>
      </c>
      <c r="B137">
        <v>131.80260100000001</v>
      </c>
      <c r="C137" s="2">
        <v>1</v>
      </c>
      <c r="H137">
        <v>150.94540499999999</v>
      </c>
      <c r="I137" s="3">
        <v>4</v>
      </c>
      <c r="P137">
        <v>2</v>
      </c>
      <c r="Q137" t="str">
        <f>CONCATENATE(C137,E137,G137,I137)</f>
        <v>14</v>
      </c>
      <c r="R137">
        <v>3</v>
      </c>
      <c r="X137" t="s">
        <v>276</v>
      </c>
      <c r="Y137" t="s">
        <v>266</v>
      </c>
      <c r="BG137">
        <v>3</v>
      </c>
      <c r="BH137">
        <v>798</v>
      </c>
      <c r="BI137">
        <f>($BH$156-$BH$153)/200</f>
        <v>9.5000000000000001E-2</v>
      </c>
    </row>
    <row r="138" spans="1:61" x14ac:dyDescent="0.25">
      <c r="A138">
        <v>137</v>
      </c>
      <c r="B138">
        <v>131.76760100000001</v>
      </c>
      <c r="C138" s="2">
        <v>1</v>
      </c>
      <c r="H138">
        <v>150.97939300000002</v>
      </c>
      <c r="I138" s="3">
        <v>4</v>
      </c>
      <c r="P138">
        <v>2</v>
      </c>
      <c r="Q138" t="str">
        <f>CONCATENATE(C138,E138,G138,I138)</f>
        <v>14</v>
      </c>
      <c r="R138">
        <v>2</v>
      </c>
      <c r="X138" t="s">
        <v>276</v>
      </c>
      <c r="Y138" t="s">
        <v>268</v>
      </c>
      <c r="BG138">
        <v>2</v>
      </c>
      <c r="BH138">
        <v>802</v>
      </c>
      <c r="BI138">
        <f>($BH$157-$BH$154)/200</f>
        <v>7.4999999999999997E-2</v>
      </c>
    </row>
    <row r="139" spans="1:61" x14ac:dyDescent="0.25">
      <c r="A139">
        <v>138</v>
      </c>
      <c r="B139">
        <v>131.775307</v>
      </c>
      <c r="C139" s="2">
        <v>1</v>
      </c>
      <c r="H139">
        <v>150.926151</v>
      </c>
      <c r="I139" s="3">
        <v>4</v>
      </c>
      <c r="P139">
        <v>2</v>
      </c>
      <c r="Q139" t="str">
        <f>CONCATENATE(C139,E139,G139,I139)</f>
        <v>14</v>
      </c>
      <c r="R139">
        <v>1</v>
      </c>
      <c r="X139" t="s">
        <v>276</v>
      </c>
      <c r="Y139" t="s">
        <v>264</v>
      </c>
      <c r="BG139">
        <v>1</v>
      </c>
      <c r="BH139">
        <v>812</v>
      </c>
      <c r="BI139">
        <f>($BH$158-$BH$155)/200</f>
        <v>7.4999999999999997E-2</v>
      </c>
    </row>
    <row r="140" spans="1:61" x14ac:dyDescent="0.25">
      <c r="A140">
        <v>139</v>
      </c>
      <c r="B140">
        <v>131.760201</v>
      </c>
      <c r="C140" s="2">
        <v>1</v>
      </c>
      <c r="D140">
        <v>123.92688000000001</v>
      </c>
      <c r="E140" s="4">
        <v>2</v>
      </c>
      <c r="P140">
        <v>2</v>
      </c>
      <c r="Q140" t="str">
        <f>CONCATENATE(C140,E140,G140,I140)</f>
        <v>12</v>
      </c>
      <c r="R140">
        <v>4</v>
      </c>
      <c r="X140" t="s">
        <v>276</v>
      </c>
      <c r="Y140" t="s">
        <v>265</v>
      </c>
      <c r="BG140">
        <v>4</v>
      </c>
      <c r="BH140">
        <v>817</v>
      </c>
      <c r="BI140">
        <f>($BH$159-$BH$156)/200</f>
        <v>0.08</v>
      </c>
    </row>
    <row r="141" spans="1:61" x14ac:dyDescent="0.25">
      <c r="A141">
        <v>140</v>
      </c>
      <c r="B141">
        <v>131.77608900000001</v>
      </c>
      <c r="C141" s="2">
        <v>1</v>
      </c>
      <c r="D141">
        <v>123.958077</v>
      </c>
      <c r="E141" s="4">
        <v>2</v>
      </c>
      <c r="P141">
        <v>2</v>
      </c>
      <c r="Q141" t="str">
        <f>CONCATENATE(C141,E141,G141,I141)</f>
        <v>12</v>
      </c>
      <c r="R141" t="s">
        <v>22</v>
      </c>
      <c r="X141" t="s">
        <v>276</v>
      </c>
      <c r="Y141" t="s">
        <v>266</v>
      </c>
      <c r="BG141" t="s">
        <v>22</v>
      </c>
      <c r="BH141">
        <v>817</v>
      </c>
      <c r="BI141">
        <f>($BH$160-$BH$157)/200</f>
        <v>0.105</v>
      </c>
    </row>
    <row r="142" spans="1:61" x14ac:dyDescent="0.25">
      <c r="A142">
        <v>141</v>
      </c>
      <c r="D142">
        <v>123.938755</v>
      </c>
      <c r="E142" s="4">
        <v>2</v>
      </c>
      <c r="P142">
        <v>1</v>
      </c>
      <c r="Q142" t="str">
        <f>CONCATENATE(C142,E142,G142,I142)</f>
        <v>2</v>
      </c>
      <c r="R142" t="s">
        <v>22</v>
      </c>
      <c r="X142" t="s">
        <v>276</v>
      </c>
      <c r="Y142" t="s">
        <v>268</v>
      </c>
      <c r="BG142" t="s">
        <v>22</v>
      </c>
      <c r="BH142">
        <v>819</v>
      </c>
      <c r="BI142">
        <f>($BH$161-$BH$158)/200</f>
        <v>8.5000000000000006E-2</v>
      </c>
    </row>
    <row r="143" spans="1:61" x14ac:dyDescent="0.25">
      <c r="A143">
        <v>142</v>
      </c>
      <c r="D143">
        <v>123.878449</v>
      </c>
      <c r="E143" s="4">
        <v>2</v>
      </c>
      <c r="P143">
        <v>1</v>
      </c>
      <c r="Q143" t="str">
        <f>CONCATENATE(C143,E143,G143,I143)</f>
        <v>2</v>
      </c>
      <c r="R143">
        <v>2</v>
      </c>
      <c r="X143" t="s">
        <v>276</v>
      </c>
      <c r="Y143" t="s">
        <v>264</v>
      </c>
      <c r="AB143" t="s">
        <v>274</v>
      </c>
      <c r="AC143" t="str">
        <f>CONCATENATE($R143,$R144,$R145,$R146)</f>
        <v>2314</v>
      </c>
      <c r="BG143">
        <v>2</v>
      </c>
      <c r="BH143">
        <v>820</v>
      </c>
      <c r="BI143">
        <f>($BH$162-$BH$159)/200</f>
        <v>7.0000000000000007E-2</v>
      </c>
    </row>
    <row r="144" spans="1:61" x14ac:dyDescent="0.25">
      <c r="A144">
        <v>143</v>
      </c>
      <c r="D144">
        <v>123.92588900000001</v>
      </c>
      <c r="E144" s="4">
        <v>2</v>
      </c>
      <c r="F144">
        <v>132.307309</v>
      </c>
      <c r="G144" s="5">
        <v>3</v>
      </c>
      <c r="P144">
        <v>2</v>
      </c>
      <c r="Q144" t="str">
        <f>CONCATENATE(C144,E144,G144,I144)</f>
        <v>23</v>
      </c>
      <c r="R144">
        <v>3</v>
      </c>
      <c r="X144" t="s">
        <v>276</v>
      </c>
      <c r="Y144" t="s">
        <v>265</v>
      </c>
      <c r="BG144">
        <v>3</v>
      </c>
      <c r="BH144">
        <v>820</v>
      </c>
      <c r="BI144">
        <f>($BH$163-$BH$160)/200</f>
        <v>7.0000000000000007E-2</v>
      </c>
    </row>
    <row r="145" spans="1:61" x14ac:dyDescent="0.25">
      <c r="A145">
        <v>144</v>
      </c>
      <c r="D145">
        <v>123.93964</v>
      </c>
      <c r="E145" s="4">
        <v>2</v>
      </c>
      <c r="F145">
        <v>132.25658100000001</v>
      </c>
      <c r="G145" s="5">
        <v>3</v>
      </c>
      <c r="P145">
        <v>2</v>
      </c>
      <c r="Q145" t="str">
        <f>CONCATENATE(C145,E145,G145,I145)</f>
        <v>23</v>
      </c>
      <c r="R145">
        <v>1</v>
      </c>
      <c r="X145" t="s">
        <v>276</v>
      </c>
      <c r="Y145" t="s">
        <v>266</v>
      </c>
      <c r="BG145">
        <v>1</v>
      </c>
      <c r="BH145">
        <v>837</v>
      </c>
      <c r="BI145">
        <f>($BH$164-$BH$161)/200</f>
        <v>0.1</v>
      </c>
    </row>
    <row r="146" spans="1:61" x14ac:dyDescent="0.25">
      <c r="A146">
        <v>145</v>
      </c>
      <c r="D146">
        <v>123.91756100000001</v>
      </c>
      <c r="E146" s="4">
        <v>2</v>
      </c>
      <c r="F146">
        <v>132.266583</v>
      </c>
      <c r="G146" s="5">
        <v>3</v>
      </c>
      <c r="P146">
        <v>2</v>
      </c>
      <c r="Q146" t="str">
        <f>CONCATENATE(C146,E146,G146,I146)</f>
        <v>23</v>
      </c>
      <c r="R146">
        <v>4</v>
      </c>
      <c r="X146" t="s">
        <v>276</v>
      </c>
      <c r="Y146" t="s">
        <v>268</v>
      </c>
      <c r="BG146">
        <v>4</v>
      </c>
      <c r="BH146">
        <v>837</v>
      </c>
      <c r="BI146">
        <f>($BH$165-$BH$162)/200</f>
        <v>9.5000000000000001E-2</v>
      </c>
    </row>
    <row r="147" spans="1:61" x14ac:dyDescent="0.25">
      <c r="A147">
        <v>146</v>
      </c>
      <c r="D147">
        <v>123.96463800000001</v>
      </c>
      <c r="E147" s="4">
        <v>2</v>
      </c>
      <c r="F147">
        <v>132.31147799999999</v>
      </c>
      <c r="G147" s="5">
        <v>3</v>
      </c>
      <c r="P147">
        <v>2</v>
      </c>
      <c r="Q147" t="str">
        <f>CONCATENATE(C147,E147,G147,I147)</f>
        <v>23</v>
      </c>
      <c r="R147">
        <v>2</v>
      </c>
      <c r="X147" t="s">
        <v>276</v>
      </c>
      <c r="Y147" t="s">
        <v>264</v>
      </c>
      <c r="AB147" t="s">
        <v>276</v>
      </c>
      <c r="AC147" t="str">
        <f>CONCATENATE($R147,$R148,$R149,$R150)</f>
        <v>2341</v>
      </c>
      <c r="BG147">
        <v>2</v>
      </c>
      <c r="BH147">
        <v>851</v>
      </c>
      <c r="BI147">
        <f>($BH$166-$BH$163)/200</f>
        <v>0.08</v>
      </c>
    </row>
    <row r="148" spans="1:61" x14ac:dyDescent="0.25">
      <c r="A148">
        <v>147</v>
      </c>
      <c r="D148">
        <v>123.92688000000001</v>
      </c>
      <c r="E148" s="4">
        <v>2</v>
      </c>
      <c r="F148">
        <v>132.28590800000001</v>
      </c>
      <c r="G148" s="5">
        <v>3</v>
      </c>
      <c r="P148">
        <v>2</v>
      </c>
      <c r="Q148" t="str">
        <f>CONCATENATE(C148,E148,G148,I148)</f>
        <v>23</v>
      </c>
      <c r="R148">
        <v>3</v>
      </c>
      <c r="X148" t="s">
        <v>276</v>
      </c>
      <c r="Y148" t="s">
        <v>265</v>
      </c>
      <c r="BG148">
        <v>3</v>
      </c>
      <c r="BH148">
        <v>853</v>
      </c>
      <c r="BI148">
        <f>($BH$167-$BH$164)/200</f>
        <v>0.09</v>
      </c>
    </row>
    <row r="149" spans="1:61" x14ac:dyDescent="0.25">
      <c r="A149">
        <v>148</v>
      </c>
      <c r="D149">
        <v>123.94057900000001</v>
      </c>
      <c r="E149" s="4">
        <v>2</v>
      </c>
      <c r="F149">
        <v>132.190495</v>
      </c>
      <c r="G149" s="5">
        <v>3</v>
      </c>
      <c r="P149">
        <v>2</v>
      </c>
      <c r="Q149" t="str">
        <f>CONCATENATE(C149,E149,G149,I149)</f>
        <v>23</v>
      </c>
      <c r="R149">
        <v>4</v>
      </c>
      <c r="X149" t="s">
        <v>276</v>
      </c>
      <c r="Y149" t="s">
        <v>266</v>
      </c>
      <c r="BG149">
        <v>4</v>
      </c>
      <c r="BH149">
        <v>863</v>
      </c>
      <c r="BI149">
        <f>($BH$168-$BH$165)/200</f>
        <v>0.1</v>
      </c>
    </row>
    <row r="150" spans="1:61" x14ac:dyDescent="0.25">
      <c r="A150">
        <v>149</v>
      </c>
      <c r="D150">
        <v>123.92688000000001</v>
      </c>
      <c r="E150" s="4">
        <v>2</v>
      </c>
      <c r="F150">
        <v>132.263352</v>
      </c>
      <c r="G150" s="5">
        <v>3</v>
      </c>
      <c r="P150">
        <v>2</v>
      </c>
      <c r="Q150" t="str">
        <f>CONCATENATE(C150,E150,G150,I150)</f>
        <v>23</v>
      </c>
      <c r="R150">
        <v>1</v>
      </c>
      <c r="X150" t="s">
        <v>276</v>
      </c>
      <c r="Y150" t="s">
        <v>268</v>
      </c>
      <c r="BG150">
        <v>1</v>
      </c>
      <c r="BH150">
        <v>865</v>
      </c>
      <c r="BI150">
        <f>($BH$169-$BH$166)/200</f>
        <v>0.105</v>
      </c>
    </row>
    <row r="151" spans="1:61" x14ac:dyDescent="0.25">
      <c r="A151">
        <v>150</v>
      </c>
      <c r="D151">
        <v>123.92688000000001</v>
      </c>
      <c r="E151" s="4">
        <v>2</v>
      </c>
      <c r="F151">
        <v>132.263352</v>
      </c>
      <c r="G151" s="5">
        <v>3</v>
      </c>
      <c r="P151">
        <v>2</v>
      </c>
      <c r="Q151" t="str">
        <f>CONCATENATE(C151,E151,G151,I151)</f>
        <v>23</v>
      </c>
      <c r="R151">
        <v>2</v>
      </c>
      <c r="X151" t="s">
        <v>276</v>
      </c>
      <c r="Y151" t="s">
        <v>264</v>
      </c>
      <c r="AB151" t="s">
        <v>276</v>
      </c>
      <c r="AC151" t="str">
        <f>CONCATENATE($R151,$R152,$R153,$R154)</f>
        <v>2341</v>
      </c>
      <c r="BG151">
        <v>2</v>
      </c>
      <c r="BH151">
        <v>873</v>
      </c>
      <c r="BI151">
        <f>($BH$170-$BH$167)/200</f>
        <v>9.5000000000000001E-2</v>
      </c>
    </row>
    <row r="152" spans="1:61" x14ac:dyDescent="0.25">
      <c r="A152">
        <v>151</v>
      </c>
      <c r="D152">
        <v>123.92688000000001</v>
      </c>
      <c r="E152" s="4">
        <v>2</v>
      </c>
      <c r="F152">
        <v>132.263352</v>
      </c>
      <c r="G152" s="5">
        <v>3</v>
      </c>
      <c r="P152">
        <v>2</v>
      </c>
      <c r="Q152" t="str">
        <f>CONCATENATE(C152,E152,G152,I152)</f>
        <v>23</v>
      </c>
      <c r="R152">
        <v>3</v>
      </c>
      <c r="X152" t="s">
        <v>276</v>
      </c>
      <c r="Y152" t="s">
        <v>265</v>
      </c>
      <c r="BG152">
        <v>3</v>
      </c>
      <c r="BH152">
        <v>879</v>
      </c>
      <c r="BI152">
        <f>($BH$171-$BH$168)/200</f>
        <v>0.1</v>
      </c>
    </row>
    <row r="153" spans="1:61" x14ac:dyDescent="0.25">
      <c r="A153">
        <v>152</v>
      </c>
      <c r="F153">
        <v>132.263352</v>
      </c>
      <c r="G153" s="5">
        <v>3</v>
      </c>
      <c r="H153">
        <v>124.80443600000001</v>
      </c>
      <c r="I153" s="3">
        <v>4</v>
      </c>
      <c r="P153">
        <v>2</v>
      </c>
      <c r="Q153" t="str">
        <f>CONCATENATE(C153,E153,G153,I153)</f>
        <v>34</v>
      </c>
      <c r="R153">
        <v>4</v>
      </c>
      <c r="X153" t="s">
        <v>276</v>
      </c>
      <c r="Y153" t="s">
        <v>266</v>
      </c>
      <c r="BG153">
        <v>4</v>
      </c>
      <c r="BH153">
        <v>882</v>
      </c>
      <c r="BI153">
        <f>($BH$172-$BH$169)/200</f>
        <v>0.11</v>
      </c>
    </row>
    <row r="154" spans="1:61" x14ac:dyDescent="0.25">
      <c r="A154">
        <v>153</v>
      </c>
      <c r="F154">
        <v>132.263352</v>
      </c>
      <c r="G154" s="5">
        <v>3</v>
      </c>
      <c r="H154">
        <v>124.745743</v>
      </c>
      <c r="I154" s="3">
        <v>4</v>
      </c>
      <c r="P154">
        <v>2</v>
      </c>
      <c r="Q154" t="str">
        <f>CONCATENATE(C154,E154,G154,I154)</f>
        <v>34</v>
      </c>
      <c r="R154">
        <v>1</v>
      </c>
      <c r="X154" t="s">
        <v>276</v>
      </c>
      <c r="Y154" t="s">
        <v>268</v>
      </c>
      <c r="BG154">
        <v>1</v>
      </c>
      <c r="BH154">
        <v>888</v>
      </c>
      <c r="BI154">
        <f>($BH$173-$BH$170)/200</f>
        <v>8.5000000000000006E-2</v>
      </c>
    </row>
    <row r="155" spans="1:61" x14ac:dyDescent="0.25">
      <c r="A155">
        <v>154</v>
      </c>
      <c r="B155">
        <v>111.223404</v>
      </c>
      <c r="C155" s="2">
        <v>1</v>
      </c>
      <c r="F155">
        <v>132.263352</v>
      </c>
      <c r="G155" s="5">
        <v>3</v>
      </c>
      <c r="H155">
        <v>124.78573700000001</v>
      </c>
      <c r="I155" s="3">
        <v>4</v>
      </c>
      <c r="P155">
        <v>3</v>
      </c>
      <c r="Q155" t="str">
        <f>CONCATENATE(C155,E155,G155,I155)</f>
        <v>134</v>
      </c>
      <c r="R155">
        <v>2</v>
      </c>
      <c r="X155" t="s">
        <v>276</v>
      </c>
      <c r="Y155" t="s">
        <v>264</v>
      </c>
      <c r="AB155" t="s">
        <v>276</v>
      </c>
      <c r="AC155" t="str">
        <f>CONCATENATE($R155,$R156,$R157,$R158)</f>
        <v>2341</v>
      </c>
      <c r="BG155">
        <v>2</v>
      </c>
      <c r="BH155">
        <v>894</v>
      </c>
      <c r="BI155">
        <f>($BH$174-$BH$171)/200</f>
        <v>8.5000000000000006E-2</v>
      </c>
    </row>
    <row r="156" spans="1:61" x14ac:dyDescent="0.25">
      <c r="A156">
        <v>155</v>
      </c>
      <c r="B156">
        <v>111.20809199999999</v>
      </c>
      <c r="C156" s="2">
        <v>1</v>
      </c>
      <c r="H156">
        <v>124.785218</v>
      </c>
      <c r="I156" s="3">
        <v>4</v>
      </c>
      <c r="P156">
        <v>2</v>
      </c>
      <c r="Q156" t="str">
        <f>CONCATENATE(C156,E156,G156,I156)</f>
        <v>14</v>
      </c>
      <c r="R156">
        <v>3</v>
      </c>
      <c r="X156" t="s">
        <v>276</v>
      </c>
      <c r="Y156" t="s">
        <v>265</v>
      </c>
      <c r="BG156">
        <v>3</v>
      </c>
      <c r="BH156">
        <v>901</v>
      </c>
      <c r="BI156">
        <f>($BH$175-$BH$172)/200</f>
        <v>0.08</v>
      </c>
    </row>
    <row r="157" spans="1:61" x14ac:dyDescent="0.25">
      <c r="A157">
        <v>156</v>
      </c>
      <c r="B157">
        <v>111.19480900000001</v>
      </c>
      <c r="C157" s="2">
        <v>1</v>
      </c>
      <c r="H157">
        <v>124.83527000000001</v>
      </c>
      <c r="I157" s="3">
        <v>4</v>
      </c>
      <c r="P157">
        <v>2</v>
      </c>
      <c r="Q157" t="str">
        <f>CONCATENATE(C157,E157,G157,I157)</f>
        <v>14</v>
      </c>
      <c r="R157">
        <v>4</v>
      </c>
      <c r="X157" t="s">
        <v>276</v>
      </c>
      <c r="Y157" t="s">
        <v>266</v>
      </c>
      <c r="BG157">
        <v>4</v>
      </c>
      <c r="BH157">
        <v>903</v>
      </c>
      <c r="BI157">
        <f>($BH$176-$BH$173)/200</f>
        <v>0.105</v>
      </c>
    </row>
    <row r="158" spans="1:61" x14ac:dyDescent="0.25">
      <c r="A158">
        <v>157</v>
      </c>
      <c r="B158">
        <v>111.23142300000001</v>
      </c>
      <c r="C158" s="2">
        <v>1</v>
      </c>
      <c r="H158">
        <v>124.85365300000001</v>
      </c>
      <c r="I158" s="3">
        <v>4</v>
      </c>
      <c r="P158">
        <v>2</v>
      </c>
      <c r="Q158" t="str">
        <f>CONCATENATE(C158,E158,G158,I158)</f>
        <v>14</v>
      </c>
      <c r="R158">
        <v>1</v>
      </c>
      <c r="X158" t="s">
        <v>276</v>
      </c>
      <c r="Y158" t="s">
        <v>268</v>
      </c>
      <c r="BG158">
        <v>1</v>
      </c>
      <c r="BH158">
        <v>909</v>
      </c>
      <c r="BI158">
        <f>($BH$177-$BH$174)/200</f>
        <v>0.08</v>
      </c>
    </row>
    <row r="159" spans="1:61" x14ac:dyDescent="0.25">
      <c r="A159">
        <v>158</v>
      </c>
      <c r="B159">
        <v>111.25512000000001</v>
      </c>
      <c r="C159" s="2">
        <v>1</v>
      </c>
      <c r="H159">
        <v>124.82808</v>
      </c>
      <c r="I159" s="3">
        <v>4</v>
      </c>
      <c r="P159">
        <v>2</v>
      </c>
      <c r="Q159" t="str">
        <f>CONCATENATE(C159,E159,G159,I159)</f>
        <v>14</v>
      </c>
      <c r="R159">
        <v>2</v>
      </c>
      <c r="X159" t="s">
        <v>276</v>
      </c>
      <c r="Y159" t="s">
        <v>264</v>
      </c>
      <c r="AB159" t="s">
        <v>276</v>
      </c>
      <c r="AC159" t="str">
        <f>CONCATENATE($R159,$R160,$R161,$R162)</f>
        <v>2341</v>
      </c>
      <c r="BG159">
        <v>2</v>
      </c>
      <c r="BH159">
        <v>917</v>
      </c>
      <c r="BI159">
        <f>($BH$178-$BH$175)/200</f>
        <v>8.5000000000000006E-2</v>
      </c>
    </row>
    <row r="160" spans="1:61" x14ac:dyDescent="0.25">
      <c r="A160">
        <v>159</v>
      </c>
      <c r="B160">
        <v>111.23220499999999</v>
      </c>
      <c r="C160" s="2">
        <v>1</v>
      </c>
      <c r="H160">
        <v>124.845162</v>
      </c>
      <c r="I160" s="3">
        <v>4</v>
      </c>
      <c r="P160">
        <v>2</v>
      </c>
      <c r="Q160" t="str">
        <f>CONCATENATE(C160,E160,G160,I160)</f>
        <v>14</v>
      </c>
      <c r="R160">
        <v>3</v>
      </c>
      <c r="X160" t="s">
        <v>276</v>
      </c>
      <c r="Y160" t="s">
        <v>265</v>
      </c>
      <c r="BG160">
        <v>3</v>
      </c>
      <c r="BH160">
        <v>924</v>
      </c>
      <c r="BI160">
        <f>($BH$179-$BH$176)/200</f>
        <v>0.08</v>
      </c>
    </row>
    <row r="161" spans="1:61" x14ac:dyDescent="0.25">
      <c r="A161">
        <v>160</v>
      </c>
      <c r="B161">
        <v>111.26829600000001</v>
      </c>
      <c r="C161" s="2">
        <v>1</v>
      </c>
      <c r="H161">
        <v>124.80443600000001</v>
      </c>
      <c r="I161" s="3">
        <v>4</v>
      </c>
      <c r="P161">
        <v>2</v>
      </c>
      <c r="Q161" t="str">
        <f>CONCATENATE(C161,E161,G161,I161)</f>
        <v>14</v>
      </c>
      <c r="R161">
        <v>4</v>
      </c>
      <c r="X161" t="s">
        <v>276</v>
      </c>
      <c r="Y161" t="s">
        <v>266</v>
      </c>
      <c r="BG161">
        <v>4</v>
      </c>
      <c r="BH161">
        <v>926</v>
      </c>
      <c r="BI161">
        <f>($BH$180-$BH$177)/200</f>
        <v>0.11</v>
      </c>
    </row>
    <row r="162" spans="1:61" x14ac:dyDescent="0.25">
      <c r="A162">
        <v>161</v>
      </c>
      <c r="B162">
        <v>111.267724</v>
      </c>
      <c r="C162" s="2">
        <v>1</v>
      </c>
      <c r="H162">
        <v>124.80443600000001</v>
      </c>
      <c r="I162" s="3">
        <v>4</v>
      </c>
      <c r="P162">
        <v>2</v>
      </c>
      <c r="Q162" t="str">
        <f>CONCATENATE(C162,E162,G162,I162)</f>
        <v>14</v>
      </c>
      <c r="R162">
        <v>1</v>
      </c>
      <c r="X162" t="s">
        <v>276</v>
      </c>
      <c r="Y162" t="s">
        <v>268</v>
      </c>
      <c r="BG162">
        <v>1</v>
      </c>
      <c r="BH162">
        <v>931</v>
      </c>
      <c r="BI162">
        <f>($BH$181-$BH$178)/200</f>
        <v>9.5000000000000001E-2</v>
      </c>
    </row>
    <row r="163" spans="1:61" x14ac:dyDescent="0.25">
      <c r="A163">
        <v>162</v>
      </c>
      <c r="B163">
        <v>111.24808900000001</v>
      </c>
      <c r="C163" s="2">
        <v>1</v>
      </c>
      <c r="H163">
        <v>124.80443600000001</v>
      </c>
      <c r="I163" s="3">
        <v>4</v>
      </c>
      <c r="P163">
        <v>2</v>
      </c>
      <c r="Q163" t="str">
        <f>CONCATENATE(C163,E163,G163,I163)</f>
        <v>14</v>
      </c>
      <c r="R163">
        <v>2</v>
      </c>
      <c r="X163" t="s">
        <v>276</v>
      </c>
      <c r="Y163" t="s">
        <v>264</v>
      </c>
      <c r="AB163" t="s">
        <v>276</v>
      </c>
      <c r="AC163" t="str">
        <f>CONCATENATE($R163,$R164,$R165,$R166)</f>
        <v>2341</v>
      </c>
      <c r="BG163">
        <v>2</v>
      </c>
      <c r="BH163">
        <v>938</v>
      </c>
      <c r="BI163">
        <f>($BH$182-$BH$179)/200</f>
        <v>0.08</v>
      </c>
    </row>
    <row r="164" spans="1:61" x14ac:dyDescent="0.25">
      <c r="A164">
        <v>163</v>
      </c>
      <c r="B164">
        <v>111.26840300000001</v>
      </c>
      <c r="C164" s="2">
        <v>1</v>
      </c>
      <c r="H164">
        <v>124.80443600000001</v>
      </c>
      <c r="I164" s="3">
        <v>4</v>
      </c>
      <c r="P164">
        <v>2</v>
      </c>
      <c r="Q164" t="str">
        <f>CONCATENATE(C164,E164,G164,I164)</f>
        <v>14</v>
      </c>
      <c r="R164">
        <v>3</v>
      </c>
      <c r="X164" t="s">
        <v>276</v>
      </c>
      <c r="Y164" t="s">
        <v>265</v>
      </c>
      <c r="BG164">
        <v>3</v>
      </c>
      <c r="BH164">
        <v>946</v>
      </c>
      <c r="BI164">
        <f>($BH$183-$BH$180)/200</f>
        <v>8.5000000000000006E-2</v>
      </c>
    </row>
    <row r="165" spans="1:61" x14ac:dyDescent="0.25">
      <c r="A165">
        <v>164</v>
      </c>
      <c r="B165">
        <v>111.223404</v>
      </c>
      <c r="C165" s="2">
        <v>1</v>
      </c>
      <c r="P165">
        <v>1</v>
      </c>
      <c r="Q165" t="str">
        <f>CONCATENATE(C165,E165,G165,I165)</f>
        <v>1</v>
      </c>
      <c r="R165">
        <v>4</v>
      </c>
      <c r="X165" t="s">
        <v>276</v>
      </c>
      <c r="Y165" t="s">
        <v>266</v>
      </c>
      <c r="BG165">
        <v>4</v>
      </c>
      <c r="BH165">
        <v>950</v>
      </c>
      <c r="BI165">
        <f>($BH$184-$BH$181)/200</f>
        <v>0.105</v>
      </c>
    </row>
    <row r="166" spans="1:61" x14ac:dyDescent="0.25">
      <c r="A166">
        <v>165</v>
      </c>
      <c r="B166">
        <v>111.223404</v>
      </c>
      <c r="C166" s="2">
        <v>1</v>
      </c>
      <c r="P166">
        <v>1</v>
      </c>
      <c r="Q166" t="str">
        <f>CONCATENATE(C166,E166,G166,I166)</f>
        <v>1</v>
      </c>
      <c r="R166">
        <v>1</v>
      </c>
      <c r="X166" t="s">
        <v>276</v>
      </c>
      <c r="Y166" t="s">
        <v>268</v>
      </c>
      <c r="BG166">
        <v>1</v>
      </c>
      <c r="BH166">
        <v>954</v>
      </c>
      <c r="BI166">
        <f>($BH$185-$BH$182)/200</f>
        <v>0.125</v>
      </c>
    </row>
    <row r="167" spans="1:61" x14ac:dyDescent="0.25">
      <c r="A167">
        <v>166</v>
      </c>
      <c r="B167">
        <v>111.223404</v>
      </c>
      <c r="C167" s="2">
        <v>1</v>
      </c>
      <c r="D167">
        <v>101.36529200000001</v>
      </c>
      <c r="E167" s="4">
        <v>2</v>
      </c>
      <c r="P167">
        <v>2</v>
      </c>
      <c r="Q167" t="str">
        <f>CONCATENATE(C167,E167,G167,I167)</f>
        <v>12</v>
      </c>
      <c r="R167">
        <v>2</v>
      </c>
      <c r="AB167" t="s">
        <v>276</v>
      </c>
      <c r="AC167" t="str">
        <f>CONCATENATE($R167,$R168,$R169,$R170)</f>
        <v>2341</v>
      </c>
      <c r="BG167">
        <v>2</v>
      </c>
      <c r="BH167">
        <v>964</v>
      </c>
    </row>
    <row r="168" spans="1:61" x14ac:dyDescent="0.25">
      <c r="A168">
        <v>167</v>
      </c>
      <c r="D168">
        <v>101.32477200000001</v>
      </c>
      <c r="E168" s="4">
        <v>2</v>
      </c>
      <c r="P168">
        <v>1</v>
      </c>
      <c r="Q168" t="str">
        <f>CONCATENATE(C168,E168,G168,I168)</f>
        <v>2</v>
      </c>
      <c r="R168">
        <v>3</v>
      </c>
      <c r="BG168">
        <v>3</v>
      </c>
      <c r="BH168">
        <v>970</v>
      </c>
    </row>
    <row r="169" spans="1:61" x14ac:dyDescent="0.25">
      <c r="A169">
        <v>168</v>
      </c>
      <c r="D169">
        <v>101.31284600000001</v>
      </c>
      <c r="E169" s="4">
        <v>2</v>
      </c>
      <c r="P169">
        <v>1</v>
      </c>
      <c r="Q169" t="str">
        <f>CONCATENATE(C169,E169,G169,I169)</f>
        <v>2</v>
      </c>
      <c r="R169">
        <v>4</v>
      </c>
      <c r="BG169">
        <v>4</v>
      </c>
      <c r="BH169">
        <v>975</v>
      </c>
    </row>
    <row r="170" spans="1:61" x14ac:dyDescent="0.25">
      <c r="A170">
        <v>169</v>
      </c>
      <c r="D170">
        <v>101.33821</v>
      </c>
      <c r="E170" s="4">
        <v>2</v>
      </c>
      <c r="F170">
        <v>111.078309</v>
      </c>
      <c r="G170" s="5">
        <v>3</v>
      </c>
      <c r="P170">
        <v>2</v>
      </c>
      <c r="Q170" t="str">
        <f>CONCATENATE(C170,E170,G170,I170)</f>
        <v>23</v>
      </c>
      <c r="R170">
        <v>1</v>
      </c>
      <c r="BG170">
        <v>1</v>
      </c>
      <c r="BH170">
        <v>983</v>
      </c>
    </row>
    <row r="171" spans="1:61" x14ac:dyDescent="0.25">
      <c r="A171">
        <v>170</v>
      </c>
      <c r="D171">
        <v>101.32920100000001</v>
      </c>
      <c r="E171" s="4">
        <v>2</v>
      </c>
      <c r="F171">
        <v>111.09705400000001</v>
      </c>
      <c r="G171" s="5">
        <v>3</v>
      </c>
      <c r="P171">
        <v>2</v>
      </c>
      <c r="Q171" t="str">
        <f>CONCATENATE(C171,E171,G171,I171)</f>
        <v>23</v>
      </c>
      <c r="R171">
        <v>2</v>
      </c>
      <c r="AB171" t="s">
        <v>276</v>
      </c>
      <c r="AC171" t="str">
        <f>CONCATENATE($R171,$R172,$R173,$R174)</f>
        <v>2341</v>
      </c>
      <c r="BG171">
        <v>2</v>
      </c>
      <c r="BH171">
        <v>990</v>
      </c>
    </row>
    <row r="172" spans="1:61" x14ac:dyDescent="0.25">
      <c r="A172">
        <v>171</v>
      </c>
      <c r="D172">
        <v>101.397271</v>
      </c>
      <c r="E172" s="4">
        <v>2</v>
      </c>
      <c r="F172">
        <v>111.113877</v>
      </c>
      <c r="G172" s="5">
        <v>3</v>
      </c>
      <c r="P172">
        <v>2</v>
      </c>
      <c r="Q172" t="str">
        <f>CONCATENATE(C172,E172,G172,I172)</f>
        <v>23</v>
      </c>
      <c r="R172">
        <v>3</v>
      </c>
      <c r="BG172">
        <v>3</v>
      </c>
      <c r="BH172">
        <v>997</v>
      </c>
    </row>
    <row r="173" spans="1:61" x14ac:dyDescent="0.25">
      <c r="A173">
        <v>172</v>
      </c>
      <c r="D173">
        <v>101.40768700000001</v>
      </c>
      <c r="E173" s="4">
        <v>2</v>
      </c>
      <c r="F173">
        <v>111.09768</v>
      </c>
      <c r="G173" s="5">
        <v>3</v>
      </c>
      <c r="P173">
        <v>2</v>
      </c>
      <c r="Q173" t="str">
        <f>CONCATENATE(C173,E173,G173,I173)</f>
        <v>23</v>
      </c>
      <c r="R173">
        <v>4</v>
      </c>
      <c r="BG173">
        <v>4</v>
      </c>
      <c r="BH173">
        <v>1000</v>
      </c>
    </row>
    <row r="174" spans="1:61" x14ac:dyDescent="0.25">
      <c r="A174">
        <v>173</v>
      </c>
      <c r="D174">
        <v>101.41680000000001</v>
      </c>
      <c r="E174" s="4">
        <v>2</v>
      </c>
      <c r="F174">
        <v>111.11372</v>
      </c>
      <c r="G174" s="5">
        <v>3</v>
      </c>
      <c r="P174">
        <v>2</v>
      </c>
      <c r="Q174" t="str">
        <f>CONCATENATE(C174,E174,G174,I174)</f>
        <v>23</v>
      </c>
      <c r="R174">
        <v>1</v>
      </c>
      <c r="BG174">
        <v>1</v>
      </c>
      <c r="BH174">
        <v>1007</v>
      </c>
    </row>
    <row r="175" spans="1:61" x14ac:dyDescent="0.25">
      <c r="A175">
        <v>174</v>
      </c>
      <c r="D175">
        <v>101.39404200000001</v>
      </c>
      <c r="E175" s="4">
        <v>2</v>
      </c>
      <c r="F175">
        <v>111.17278300000001</v>
      </c>
      <c r="G175" s="5">
        <v>3</v>
      </c>
      <c r="P175">
        <v>2</v>
      </c>
      <c r="Q175" t="str">
        <f>CONCATENATE(C175,E175,G175,I175)</f>
        <v>23</v>
      </c>
      <c r="R175">
        <v>2</v>
      </c>
      <c r="AB175" t="s">
        <v>276</v>
      </c>
      <c r="AC175" t="str">
        <f>CONCATENATE($R175,$R176,$R177,$R178)</f>
        <v>2341</v>
      </c>
      <c r="BG175">
        <v>2</v>
      </c>
      <c r="BH175">
        <v>1013</v>
      </c>
    </row>
    <row r="176" spans="1:61" x14ac:dyDescent="0.25">
      <c r="A176">
        <v>175</v>
      </c>
      <c r="D176">
        <v>101.368678</v>
      </c>
      <c r="E176" s="4">
        <v>2</v>
      </c>
      <c r="F176">
        <v>111.11393000000001</v>
      </c>
      <c r="G176" s="5">
        <v>3</v>
      </c>
      <c r="P176">
        <v>2</v>
      </c>
      <c r="Q176" t="str">
        <f>CONCATENATE(C176,E176,G176,I176)</f>
        <v>23</v>
      </c>
      <c r="R176">
        <v>3</v>
      </c>
      <c r="BG176">
        <v>3</v>
      </c>
      <c r="BH176">
        <v>1021</v>
      </c>
    </row>
    <row r="177" spans="1:60" x14ac:dyDescent="0.25">
      <c r="A177">
        <v>176</v>
      </c>
      <c r="D177">
        <v>101.36529200000001</v>
      </c>
      <c r="E177" s="4">
        <v>2</v>
      </c>
      <c r="F177">
        <v>111.116585</v>
      </c>
      <c r="G177" s="5">
        <v>3</v>
      </c>
      <c r="P177">
        <v>2</v>
      </c>
      <c r="Q177" t="str">
        <f>CONCATENATE(C177,E177,G177,I177)</f>
        <v>23</v>
      </c>
      <c r="R177">
        <v>4</v>
      </c>
      <c r="BG177">
        <v>4</v>
      </c>
      <c r="BH177">
        <v>1023</v>
      </c>
    </row>
    <row r="178" spans="1:60" x14ac:dyDescent="0.25">
      <c r="A178">
        <v>177</v>
      </c>
      <c r="F178">
        <v>111.08367200000001</v>
      </c>
      <c r="G178" s="5">
        <v>3</v>
      </c>
      <c r="P178">
        <v>1</v>
      </c>
      <c r="Q178" t="str">
        <f>CONCATENATE(C178,E178,G178,I178)</f>
        <v>3</v>
      </c>
      <c r="R178">
        <v>1</v>
      </c>
      <c r="BG178">
        <v>1</v>
      </c>
      <c r="BH178">
        <v>1030</v>
      </c>
    </row>
    <row r="179" spans="1:60" x14ac:dyDescent="0.25">
      <c r="A179">
        <v>178</v>
      </c>
      <c r="F179">
        <v>111.119969</v>
      </c>
      <c r="G179" s="5">
        <v>3</v>
      </c>
      <c r="P179">
        <v>1</v>
      </c>
      <c r="Q179" t="str">
        <f>CONCATENATE(C179,E179,G179,I179)</f>
        <v>3</v>
      </c>
      <c r="R179">
        <v>2</v>
      </c>
      <c r="AB179" t="s">
        <v>276</v>
      </c>
      <c r="AC179" t="str">
        <f>CONCATENATE($R179,$R180,$R181,$R182)</f>
        <v>2341</v>
      </c>
      <c r="BG179">
        <v>2</v>
      </c>
      <c r="BH179">
        <v>1037</v>
      </c>
    </row>
    <row r="180" spans="1:60" x14ac:dyDescent="0.25">
      <c r="A180">
        <v>179</v>
      </c>
      <c r="F180">
        <v>111.116585</v>
      </c>
      <c r="G180" s="5">
        <v>3</v>
      </c>
      <c r="P180">
        <v>1</v>
      </c>
      <c r="Q180" t="str">
        <f>CONCATENATE(C180,E180,G180,I180)</f>
        <v>3</v>
      </c>
      <c r="R180">
        <v>3</v>
      </c>
      <c r="BG180">
        <v>3</v>
      </c>
      <c r="BH180">
        <v>1045</v>
      </c>
    </row>
    <row r="181" spans="1:60" x14ac:dyDescent="0.25">
      <c r="A181">
        <v>180</v>
      </c>
      <c r="B181">
        <v>88.334800999999999</v>
      </c>
      <c r="C181" s="2">
        <v>1</v>
      </c>
      <c r="H181">
        <v>100.142809</v>
      </c>
      <c r="I181" s="3">
        <v>4</v>
      </c>
      <c r="P181">
        <v>2</v>
      </c>
      <c r="Q181" t="str">
        <f>CONCATENATE(C181,E181,G181,I181)</f>
        <v>14</v>
      </c>
      <c r="R181">
        <v>4</v>
      </c>
      <c r="BG181">
        <v>4</v>
      </c>
      <c r="BH181">
        <v>1049</v>
      </c>
    </row>
    <row r="182" spans="1:60" x14ac:dyDescent="0.25">
      <c r="A182">
        <v>181</v>
      </c>
      <c r="B182">
        <v>88.310116000000008</v>
      </c>
      <c r="C182" s="2">
        <v>1</v>
      </c>
      <c r="H182">
        <v>100.10504800000001</v>
      </c>
      <c r="I182" s="3">
        <v>4</v>
      </c>
      <c r="P182">
        <v>2</v>
      </c>
      <c r="Q182" t="str">
        <f>CONCATENATE(C182,E182,G182,I182)</f>
        <v>14</v>
      </c>
      <c r="R182">
        <v>1</v>
      </c>
      <c r="BG182">
        <v>1</v>
      </c>
      <c r="BH182">
        <v>1053</v>
      </c>
    </row>
    <row r="183" spans="1:60" x14ac:dyDescent="0.25">
      <c r="A183">
        <v>182</v>
      </c>
      <c r="B183">
        <v>88.250483000000003</v>
      </c>
      <c r="C183" s="2">
        <v>1</v>
      </c>
      <c r="H183">
        <v>100.090935</v>
      </c>
      <c r="I183" s="3">
        <v>4</v>
      </c>
      <c r="P183">
        <v>2</v>
      </c>
      <c r="Q183" t="str">
        <f>CONCATENATE(C183,E183,G183,I183)</f>
        <v>14</v>
      </c>
      <c r="R183">
        <v>2</v>
      </c>
      <c r="BG183">
        <v>2</v>
      </c>
      <c r="BH183">
        <v>1062</v>
      </c>
    </row>
    <row r="184" spans="1:60" x14ac:dyDescent="0.25">
      <c r="A184">
        <v>183</v>
      </c>
      <c r="B184">
        <v>88.261628000000002</v>
      </c>
      <c r="C184" s="2">
        <v>1</v>
      </c>
      <c r="H184">
        <v>100.13197600000001</v>
      </c>
      <c r="I184" s="3">
        <v>4</v>
      </c>
      <c r="P184">
        <v>2</v>
      </c>
      <c r="Q184" t="str">
        <f>CONCATENATE(C184,E184,G184,I184)</f>
        <v>14</v>
      </c>
      <c r="R184">
        <v>3</v>
      </c>
      <c r="BG184">
        <v>3</v>
      </c>
      <c r="BH184">
        <v>1070</v>
      </c>
    </row>
    <row r="185" spans="1:60" x14ac:dyDescent="0.25">
      <c r="A185">
        <v>184</v>
      </c>
      <c r="B185">
        <v>88.331782000000004</v>
      </c>
      <c r="C185" s="2">
        <v>1</v>
      </c>
      <c r="H185">
        <v>100.13327600000001</v>
      </c>
      <c r="I185" s="3">
        <v>4</v>
      </c>
      <c r="P185">
        <v>2</v>
      </c>
      <c r="Q185" t="str">
        <f>CONCATENATE(C185,E185,G185,I185)</f>
        <v>14</v>
      </c>
      <c r="R185">
        <v>4</v>
      </c>
      <c r="BG185">
        <v>4</v>
      </c>
      <c r="BH185">
        <v>1078</v>
      </c>
    </row>
    <row r="186" spans="1:60" x14ac:dyDescent="0.25">
      <c r="A186">
        <v>185</v>
      </c>
      <c r="B186">
        <v>88.271473000000015</v>
      </c>
      <c r="C186" s="2">
        <v>1</v>
      </c>
      <c r="H186">
        <v>100.16166200000001</v>
      </c>
      <c r="I186" s="3">
        <v>4</v>
      </c>
      <c r="P186">
        <v>2</v>
      </c>
      <c r="Q186" t="str">
        <f>CONCATENATE(C186,E186,G186,I186)</f>
        <v>14</v>
      </c>
      <c r="R186" t="s">
        <v>22</v>
      </c>
      <c r="BG186" t="s">
        <v>22</v>
      </c>
      <c r="BH186">
        <v>1078</v>
      </c>
    </row>
    <row r="187" spans="1:60" x14ac:dyDescent="0.25">
      <c r="A187">
        <v>186</v>
      </c>
      <c r="B187">
        <v>88.314177000000001</v>
      </c>
      <c r="C187" s="2">
        <v>1</v>
      </c>
      <c r="H187">
        <v>100.14676700000001</v>
      </c>
      <c r="I187" s="3">
        <v>4</v>
      </c>
      <c r="P187">
        <v>2</v>
      </c>
      <c r="Q187" t="str">
        <f>CONCATENATE(C187,E187,G187,I187)</f>
        <v>14</v>
      </c>
    </row>
    <row r="188" spans="1:60" x14ac:dyDescent="0.25">
      <c r="A188">
        <v>187</v>
      </c>
      <c r="B188">
        <v>88.314230000000009</v>
      </c>
      <c r="C188" s="2">
        <v>1</v>
      </c>
      <c r="H188">
        <v>100.13405800000001</v>
      </c>
      <c r="I188" s="3">
        <v>4</v>
      </c>
      <c r="P188">
        <v>2</v>
      </c>
      <c r="Q188" t="str">
        <f>CONCATENATE(C188,E188,G188,I188)</f>
        <v>14</v>
      </c>
    </row>
    <row r="189" spans="1:60" x14ac:dyDescent="0.25">
      <c r="A189">
        <v>188</v>
      </c>
      <c r="B189">
        <v>88.299908000000016</v>
      </c>
      <c r="C189" s="2">
        <v>1</v>
      </c>
      <c r="H189">
        <v>100.10557</v>
      </c>
      <c r="I189" s="3">
        <v>4</v>
      </c>
      <c r="P189">
        <v>2</v>
      </c>
      <c r="Q189" t="str">
        <f>CONCATENATE(C189,E189,G189,I189)</f>
        <v>14</v>
      </c>
    </row>
    <row r="190" spans="1:60" x14ac:dyDescent="0.25">
      <c r="A190">
        <v>189</v>
      </c>
      <c r="B190">
        <v>88.334800999999999</v>
      </c>
      <c r="C190" s="2">
        <v>1</v>
      </c>
      <c r="H190">
        <v>100.142809</v>
      </c>
      <c r="I190" s="3">
        <v>4</v>
      </c>
      <c r="P190">
        <v>2</v>
      </c>
      <c r="Q190" t="str">
        <f>CONCATENATE(C190,E190,G190,I190)</f>
        <v>14</v>
      </c>
    </row>
    <row r="191" spans="1:60" x14ac:dyDescent="0.25">
      <c r="A191">
        <v>190</v>
      </c>
      <c r="B191">
        <v>88.334800999999999</v>
      </c>
      <c r="C191" s="2">
        <v>1</v>
      </c>
      <c r="P191">
        <v>1</v>
      </c>
      <c r="Q191" t="str">
        <f>CONCATENATE(C191,E191,G191,I191)</f>
        <v>1</v>
      </c>
    </row>
    <row r="192" spans="1:60" x14ac:dyDescent="0.25">
      <c r="A192">
        <v>191</v>
      </c>
      <c r="D192">
        <v>79.96791300000001</v>
      </c>
      <c r="E192" s="4">
        <v>2</v>
      </c>
      <c r="P192">
        <v>1</v>
      </c>
      <c r="Q192" t="str">
        <f>CONCATENATE(C192,E192,G192,I192)</f>
        <v>2</v>
      </c>
    </row>
    <row r="193" spans="1:17" x14ac:dyDescent="0.25">
      <c r="A193">
        <v>192</v>
      </c>
      <c r="D193">
        <v>79.936509000000001</v>
      </c>
      <c r="E193" s="4">
        <v>2</v>
      </c>
      <c r="P193">
        <v>1</v>
      </c>
      <c r="Q193" t="str">
        <f>CONCATENATE(C193,E193,G193,I193)</f>
        <v>2</v>
      </c>
    </row>
    <row r="194" spans="1:17" x14ac:dyDescent="0.25">
      <c r="A194">
        <v>193</v>
      </c>
      <c r="D194">
        <v>79.93020700000001</v>
      </c>
      <c r="E194" s="4">
        <v>2</v>
      </c>
      <c r="P194">
        <v>1</v>
      </c>
      <c r="Q194" t="str">
        <f>CONCATENATE(C194,E194,G194,I194)</f>
        <v>2</v>
      </c>
    </row>
    <row r="195" spans="1:17" x14ac:dyDescent="0.25">
      <c r="A195">
        <v>194</v>
      </c>
      <c r="D195">
        <v>79.955934000000013</v>
      </c>
      <c r="E195" s="4">
        <v>2</v>
      </c>
      <c r="P195">
        <v>1</v>
      </c>
      <c r="Q195" t="str">
        <f>CONCATENATE(C195,E195,G195,I195)</f>
        <v>2</v>
      </c>
    </row>
    <row r="196" spans="1:17" x14ac:dyDescent="0.25">
      <c r="A196">
        <v>195</v>
      </c>
      <c r="D196">
        <v>79.973850000000013</v>
      </c>
      <c r="E196" s="4">
        <v>2</v>
      </c>
      <c r="F196">
        <v>85.633386000000002</v>
      </c>
      <c r="G196" s="5">
        <v>3</v>
      </c>
      <c r="P196">
        <v>2</v>
      </c>
      <c r="Q196" t="str">
        <f>CONCATENATE(C196,E196,G196,I196)</f>
        <v>23</v>
      </c>
    </row>
    <row r="197" spans="1:17" x14ac:dyDescent="0.25">
      <c r="A197">
        <v>196</v>
      </c>
      <c r="D197">
        <v>79.967184000000003</v>
      </c>
      <c r="E197" s="4">
        <v>2</v>
      </c>
      <c r="F197">
        <v>85.654376000000013</v>
      </c>
      <c r="G197" s="5">
        <v>3</v>
      </c>
      <c r="P197">
        <v>2</v>
      </c>
      <c r="Q197" t="str">
        <f>CONCATENATE(C197,E197,G197,I197)</f>
        <v>23</v>
      </c>
    </row>
    <row r="198" spans="1:17" x14ac:dyDescent="0.25">
      <c r="A198">
        <v>197</v>
      </c>
      <c r="D198">
        <v>79.997858000000008</v>
      </c>
      <c r="E198" s="4">
        <v>2</v>
      </c>
      <c r="F198">
        <v>85.638231000000005</v>
      </c>
      <c r="G198" s="5">
        <v>3</v>
      </c>
      <c r="P198">
        <v>2</v>
      </c>
      <c r="Q198" t="str">
        <f>CONCATENATE(C198,E198,G198,I198)</f>
        <v>23</v>
      </c>
    </row>
    <row r="199" spans="1:17" x14ac:dyDescent="0.25">
      <c r="A199">
        <v>198</v>
      </c>
      <c r="D199">
        <v>79.989162000000007</v>
      </c>
      <c r="E199" s="4">
        <v>2</v>
      </c>
      <c r="F199">
        <v>85.599586000000002</v>
      </c>
      <c r="G199" s="5">
        <v>3</v>
      </c>
      <c r="P199">
        <v>2</v>
      </c>
      <c r="Q199" t="str">
        <f>CONCATENATE(C199,E199,G199,I199)</f>
        <v>23</v>
      </c>
    </row>
    <row r="200" spans="1:17" x14ac:dyDescent="0.25">
      <c r="A200">
        <v>199</v>
      </c>
      <c r="D200">
        <v>79.994318000000007</v>
      </c>
      <c r="E200" s="4">
        <v>2</v>
      </c>
      <c r="F200">
        <v>85.625522000000004</v>
      </c>
      <c r="G200" s="5">
        <v>3</v>
      </c>
      <c r="P200">
        <v>2</v>
      </c>
      <c r="Q200" t="str">
        <f>CONCATENATE(C200,E200,G200,I200)</f>
        <v>23</v>
      </c>
    </row>
    <row r="201" spans="1:17" x14ac:dyDescent="0.25">
      <c r="A201">
        <v>200</v>
      </c>
      <c r="D201">
        <v>79.968798000000007</v>
      </c>
      <c r="E201" s="4">
        <v>2</v>
      </c>
      <c r="F201">
        <v>85.678071000000003</v>
      </c>
      <c r="G201" s="5">
        <v>3</v>
      </c>
      <c r="P201">
        <v>2</v>
      </c>
      <c r="Q201" t="str">
        <f>CONCATENATE(C201,E201,G201,I201)</f>
        <v>23</v>
      </c>
    </row>
    <row r="202" spans="1:17" x14ac:dyDescent="0.25">
      <c r="A202">
        <v>201</v>
      </c>
      <c r="F202">
        <v>85.732651000000004</v>
      </c>
      <c r="G202" s="5">
        <v>3</v>
      </c>
      <c r="P202">
        <v>1</v>
      </c>
      <c r="Q202" t="str">
        <f>CONCATENATE(C202,E202,G202,I202)</f>
        <v>3</v>
      </c>
    </row>
    <row r="203" spans="1:17" x14ac:dyDescent="0.25">
      <c r="A203">
        <v>202</v>
      </c>
      <c r="F203">
        <v>85.657813000000004</v>
      </c>
      <c r="G203" s="5">
        <v>3</v>
      </c>
      <c r="P203">
        <v>1</v>
      </c>
      <c r="Q203" t="str">
        <f>CONCATENATE(C203,E203,G203,I203)</f>
        <v>3</v>
      </c>
    </row>
    <row r="204" spans="1:17" x14ac:dyDescent="0.25">
      <c r="A204">
        <v>203</v>
      </c>
      <c r="F204">
        <v>85.633386000000002</v>
      </c>
      <c r="G204" s="5">
        <v>3</v>
      </c>
      <c r="H204">
        <v>79.724957000000003</v>
      </c>
      <c r="I204" s="3">
        <v>4</v>
      </c>
      <c r="P204">
        <v>2</v>
      </c>
      <c r="Q204" t="str">
        <f>CONCATENATE(C204,E204,G204,I204)</f>
        <v>34</v>
      </c>
    </row>
    <row r="205" spans="1:17" x14ac:dyDescent="0.25">
      <c r="A205">
        <v>204</v>
      </c>
      <c r="B205">
        <v>70.889499000000001</v>
      </c>
      <c r="C205" s="2">
        <v>1</v>
      </c>
      <c r="F205">
        <v>85.633386000000002</v>
      </c>
      <c r="G205" s="5">
        <v>3</v>
      </c>
      <c r="H205">
        <v>79.680011000000007</v>
      </c>
      <c r="I205" s="3">
        <v>4</v>
      </c>
      <c r="P205">
        <v>3</v>
      </c>
      <c r="Q205" t="str">
        <f>CONCATENATE(C205,E205,G205,I205)</f>
        <v>134</v>
      </c>
    </row>
    <row r="206" spans="1:17" x14ac:dyDescent="0.25">
      <c r="A206">
        <v>205</v>
      </c>
      <c r="B206">
        <v>70.818982000000005</v>
      </c>
      <c r="C206" s="2">
        <v>1</v>
      </c>
      <c r="F206">
        <v>85.633386000000002</v>
      </c>
      <c r="G206" s="5">
        <v>3</v>
      </c>
      <c r="H206">
        <v>79.700896</v>
      </c>
      <c r="I206" s="3">
        <v>4</v>
      </c>
      <c r="P206">
        <v>3</v>
      </c>
      <c r="Q206" t="str">
        <f>CONCATENATE(C206,E206,G206,I206)</f>
        <v>134</v>
      </c>
    </row>
    <row r="207" spans="1:17" x14ac:dyDescent="0.25">
      <c r="A207">
        <v>206</v>
      </c>
      <c r="B207">
        <v>70.868094000000013</v>
      </c>
      <c r="C207" s="2">
        <v>1</v>
      </c>
      <c r="H207">
        <v>79.739540000000005</v>
      </c>
      <c r="I207" s="3">
        <v>4</v>
      </c>
      <c r="P207">
        <v>2</v>
      </c>
      <c r="Q207" t="str">
        <f>CONCATENATE(C207,E207,G207,I207)</f>
        <v>14</v>
      </c>
    </row>
    <row r="208" spans="1:17" x14ac:dyDescent="0.25">
      <c r="A208">
        <v>207</v>
      </c>
      <c r="B208">
        <v>70.88153100000001</v>
      </c>
      <c r="C208" s="2">
        <v>1</v>
      </c>
      <c r="H208">
        <v>79.708292</v>
      </c>
      <c r="I208" s="3">
        <v>4</v>
      </c>
      <c r="P208">
        <v>2</v>
      </c>
      <c r="Q208" t="str">
        <f>CONCATENATE(C208,E208,G208,I208)</f>
        <v>14</v>
      </c>
    </row>
    <row r="209" spans="1:17" x14ac:dyDescent="0.25">
      <c r="A209">
        <v>208</v>
      </c>
      <c r="B209">
        <v>70.893509000000009</v>
      </c>
      <c r="C209" s="2">
        <v>1</v>
      </c>
      <c r="H209">
        <v>79.711832000000015</v>
      </c>
      <c r="I209" s="3">
        <v>4</v>
      </c>
      <c r="P209">
        <v>2</v>
      </c>
      <c r="Q209" t="str">
        <f>CONCATENATE(C209,E209,G209,I209)</f>
        <v>14</v>
      </c>
    </row>
    <row r="210" spans="1:17" x14ac:dyDescent="0.25">
      <c r="A210">
        <v>209</v>
      </c>
      <c r="B210">
        <v>70.882781000000008</v>
      </c>
      <c r="C210" s="2">
        <v>1</v>
      </c>
      <c r="H210">
        <v>79.696625000000012</v>
      </c>
      <c r="I210" s="3">
        <v>4</v>
      </c>
      <c r="P210">
        <v>2</v>
      </c>
      <c r="Q210" t="str">
        <f>CONCATENATE(C210,E210,G210,I210)</f>
        <v>14</v>
      </c>
    </row>
    <row r="211" spans="1:17" x14ac:dyDescent="0.25">
      <c r="A211">
        <v>210</v>
      </c>
      <c r="B211">
        <v>70.854918000000012</v>
      </c>
      <c r="C211" s="2">
        <v>1</v>
      </c>
      <c r="H211">
        <v>79.674491000000003</v>
      </c>
      <c r="I211" s="3">
        <v>4</v>
      </c>
      <c r="P211">
        <v>2</v>
      </c>
      <c r="Q211" t="str">
        <f>CONCATENATE(C211,E211,G211,I211)</f>
        <v>14</v>
      </c>
    </row>
    <row r="212" spans="1:17" x14ac:dyDescent="0.25">
      <c r="A212">
        <v>211</v>
      </c>
      <c r="B212">
        <v>70.899134000000004</v>
      </c>
      <c r="C212" s="2">
        <v>1</v>
      </c>
      <c r="H212">
        <v>79.701677000000004</v>
      </c>
      <c r="I212" s="3">
        <v>4</v>
      </c>
      <c r="P212">
        <v>2</v>
      </c>
      <c r="Q212" t="str">
        <f>CONCATENATE(C212,E212,G212,I212)</f>
        <v>14</v>
      </c>
    </row>
    <row r="213" spans="1:17" x14ac:dyDescent="0.25">
      <c r="A213">
        <v>212</v>
      </c>
      <c r="B213">
        <v>70.803045000000012</v>
      </c>
      <c r="C213" s="2">
        <v>1</v>
      </c>
      <c r="H213">
        <v>79.724957000000003</v>
      </c>
      <c r="I213" s="3">
        <v>4</v>
      </c>
      <c r="P213">
        <v>2</v>
      </c>
      <c r="Q213" t="str">
        <f>CONCATENATE(C213,E213,G213,I213)</f>
        <v>14</v>
      </c>
    </row>
    <row r="214" spans="1:17" x14ac:dyDescent="0.25">
      <c r="A214">
        <v>213</v>
      </c>
      <c r="B214">
        <v>70.756381000000005</v>
      </c>
      <c r="C214" s="2">
        <v>1</v>
      </c>
      <c r="D214">
        <v>60.757270000000005</v>
      </c>
      <c r="E214" s="4">
        <v>2</v>
      </c>
      <c r="H214">
        <v>79.724176</v>
      </c>
      <c r="I214" s="3">
        <v>4</v>
      </c>
      <c r="P214">
        <v>3</v>
      </c>
      <c r="Q214" t="str">
        <f>CONCATENATE(C214,E214,G214,I214)</f>
        <v>124</v>
      </c>
    </row>
    <row r="215" spans="1:17" x14ac:dyDescent="0.25">
      <c r="A215">
        <v>214</v>
      </c>
      <c r="D215">
        <v>60.752384000000006</v>
      </c>
      <c r="E215" s="4">
        <v>2</v>
      </c>
      <c r="P215">
        <v>1</v>
      </c>
      <c r="Q215" t="str">
        <f>CONCATENATE(C215,E215,G215,I215)</f>
        <v>2</v>
      </c>
    </row>
    <row r="216" spans="1:17" x14ac:dyDescent="0.25">
      <c r="A216">
        <v>215</v>
      </c>
      <c r="D216">
        <v>60.781627000000007</v>
      </c>
      <c r="E216" s="4">
        <v>2</v>
      </c>
      <c r="P216">
        <v>1</v>
      </c>
      <c r="Q216" t="str">
        <f>CONCATENATE(C216,E216,G216,I216)</f>
        <v>2</v>
      </c>
    </row>
    <row r="217" spans="1:17" x14ac:dyDescent="0.25">
      <c r="A217">
        <v>216</v>
      </c>
      <c r="D217">
        <v>60.794391000000012</v>
      </c>
      <c r="E217" s="4">
        <v>2</v>
      </c>
      <c r="P217">
        <v>1</v>
      </c>
      <c r="Q217" t="str">
        <f>CONCATENATE(C217,E217,G217,I217)</f>
        <v>2</v>
      </c>
    </row>
    <row r="218" spans="1:17" x14ac:dyDescent="0.25">
      <c r="A218">
        <v>217</v>
      </c>
      <c r="D218">
        <v>60.772483000000008</v>
      </c>
      <c r="E218" s="4">
        <v>2</v>
      </c>
      <c r="P218">
        <v>1</v>
      </c>
      <c r="Q218" t="str">
        <f>CONCATENATE(C218,E218,G218,I218)</f>
        <v>2</v>
      </c>
    </row>
    <row r="219" spans="1:17" x14ac:dyDescent="0.25">
      <c r="A219">
        <v>218</v>
      </c>
      <c r="D219">
        <v>60.75860200000001</v>
      </c>
      <c r="E219" s="4">
        <v>2</v>
      </c>
      <c r="P219">
        <v>1</v>
      </c>
      <c r="Q219" t="str">
        <f>CONCATENATE(C219,E219,G219,I219)</f>
        <v>2</v>
      </c>
    </row>
    <row r="220" spans="1:17" x14ac:dyDescent="0.25">
      <c r="A220">
        <v>219</v>
      </c>
      <c r="D220">
        <v>60.787853000000005</v>
      </c>
      <c r="E220" s="4">
        <v>2</v>
      </c>
      <c r="F220">
        <v>66.122230000000002</v>
      </c>
      <c r="G220" s="5">
        <v>3</v>
      </c>
      <c r="P220">
        <v>2</v>
      </c>
      <c r="Q220" t="str">
        <f>CONCATENATE(C220,E220,G220,I220)</f>
        <v>23</v>
      </c>
    </row>
    <row r="221" spans="1:17" x14ac:dyDescent="0.25">
      <c r="A221">
        <v>220</v>
      </c>
      <c r="D221">
        <v>60.832042000000008</v>
      </c>
      <c r="E221" s="4">
        <v>2</v>
      </c>
      <c r="F221">
        <v>66.129306000000014</v>
      </c>
      <c r="G221" s="5">
        <v>3</v>
      </c>
      <c r="P221">
        <v>2</v>
      </c>
      <c r="Q221" t="str">
        <f>CONCATENATE(C221,E221,G221,I221)</f>
        <v>23</v>
      </c>
    </row>
    <row r="222" spans="1:17" x14ac:dyDescent="0.25">
      <c r="A222">
        <v>221</v>
      </c>
      <c r="D222">
        <v>60.839385000000007</v>
      </c>
      <c r="E222" s="4">
        <v>2</v>
      </c>
      <c r="F222">
        <v>66.113403000000005</v>
      </c>
      <c r="G222" s="5">
        <v>3</v>
      </c>
      <c r="P222">
        <v>2</v>
      </c>
      <c r="Q222" t="str">
        <f>CONCATENATE(C222,E222,G222,I222)</f>
        <v>23</v>
      </c>
    </row>
    <row r="223" spans="1:17" x14ac:dyDescent="0.25">
      <c r="A223">
        <v>222</v>
      </c>
      <c r="D223">
        <v>60.757270000000005</v>
      </c>
      <c r="E223" s="4">
        <v>2</v>
      </c>
      <c r="F223">
        <v>66.139087000000018</v>
      </c>
      <c r="G223" s="5">
        <v>3</v>
      </c>
      <c r="P223">
        <v>2</v>
      </c>
      <c r="Q223" t="str">
        <f>CONCATENATE(C223,E223,G223,I223)</f>
        <v>23</v>
      </c>
    </row>
    <row r="224" spans="1:17" x14ac:dyDescent="0.25">
      <c r="A224">
        <v>223</v>
      </c>
      <c r="D224">
        <v>60.757270000000005</v>
      </c>
      <c r="E224" s="4">
        <v>2</v>
      </c>
      <c r="F224">
        <v>66.175571000000019</v>
      </c>
      <c r="G224" s="5">
        <v>3</v>
      </c>
      <c r="P224">
        <v>2</v>
      </c>
      <c r="Q224" t="str">
        <f>CONCATENATE(C224,E224,G224,I224)</f>
        <v>23</v>
      </c>
    </row>
    <row r="225" spans="1:17" x14ac:dyDescent="0.25">
      <c r="A225">
        <v>224</v>
      </c>
      <c r="F225">
        <v>66.203330000000008</v>
      </c>
      <c r="G225" s="5">
        <v>3</v>
      </c>
      <c r="H225">
        <v>60.588802000000008</v>
      </c>
      <c r="I225" s="3">
        <v>4</v>
      </c>
      <c r="P225">
        <v>2</v>
      </c>
      <c r="Q225" t="str">
        <f>CONCATENATE(C225,E225,G225,I225)</f>
        <v>34</v>
      </c>
    </row>
    <row r="226" spans="1:17" x14ac:dyDescent="0.25">
      <c r="A226">
        <v>225</v>
      </c>
      <c r="F226">
        <v>66.248428000000018</v>
      </c>
      <c r="G226" s="5">
        <v>3</v>
      </c>
      <c r="H226">
        <v>60.603214000000008</v>
      </c>
      <c r="I226" s="3">
        <v>4</v>
      </c>
      <c r="P226">
        <v>2</v>
      </c>
      <c r="Q226" t="str">
        <f>CONCATENATE(C226,E226,G226,I226)</f>
        <v>34</v>
      </c>
    </row>
    <row r="227" spans="1:17" x14ac:dyDescent="0.25">
      <c r="A227">
        <v>226</v>
      </c>
      <c r="F227">
        <v>66.231353000000013</v>
      </c>
      <c r="G227" s="5">
        <v>3</v>
      </c>
      <c r="H227">
        <v>60.598163000000007</v>
      </c>
      <c r="I227" s="3">
        <v>4</v>
      </c>
      <c r="P227">
        <v>2</v>
      </c>
      <c r="Q227" t="str">
        <f>CONCATENATE(C227,E227,G227,I227)</f>
        <v>34</v>
      </c>
    </row>
    <row r="228" spans="1:17" x14ac:dyDescent="0.25">
      <c r="A228">
        <v>227</v>
      </c>
      <c r="B228">
        <v>46.415416000000008</v>
      </c>
      <c r="C228" s="2">
        <v>1</v>
      </c>
      <c r="F228">
        <v>66.122230000000002</v>
      </c>
      <c r="G228" s="5">
        <v>3</v>
      </c>
      <c r="H228">
        <v>60.61267800000001</v>
      </c>
      <c r="I228" s="3">
        <v>4</v>
      </c>
      <c r="P228">
        <v>3</v>
      </c>
      <c r="Q228" t="str">
        <f>CONCATENATE(C228,E228,G228,I228)</f>
        <v>134</v>
      </c>
    </row>
    <row r="229" spans="1:17" x14ac:dyDescent="0.25">
      <c r="A229">
        <v>228</v>
      </c>
      <c r="B229">
        <v>46.387386000000006</v>
      </c>
      <c r="C229" s="2">
        <v>1</v>
      </c>
      <c r="F229">
        <v>66.122230000000002</v>
      </c>
      <c r="G229" s="5">
        <v>3</v>
      </c>
      <c r="H229">
        <v>60.610442000000006</v>
      </c>
      <c r="I229" s="3">
        <v>4</v>
      </c>
      <c r="P229">
        <v>3</v>
      </c>
      <c r="Q229" t="str">
        <f>CONCATENATE(C229,E229,G229,I229)</f>
        <v>134</v>
      </c>
    </row>
    <row r="230" spans="1:17" x14ac:dyDescent="0.25">
      <c r="A230">
        <v>229</v>
      </c>
      <c r="B230">
        <v>46.433814000000005</v>
      </c>
      <c r="C230" s="2">
        <v>1</v>
      </c>
      <c r="H230">
        <v>60.611244000000006</v>
      </c>
      <c r="I230" s="3">
        <v>4</v>
      </c>
      <c r="P230">
        <v>2</v>
      </c>
      <c r="Q230" t="str">
        <f>CONCATENATE(C230,E230,G230,I230)</f>
        <v>14</v>
      </c>
    </row>
    <row r="231" spans="1:17" x14ac:dyDescent="0.25">
      <c r="A231">
        <v>230</v>
      </c>
      <c r="B231">
        <v>46.47529200000001</v>
      </c>
      <c r="C231" s="2">
        <v>1</v>
      </c>
      <c r="H231">
        <v>60.60076500000001</v>
      </c>
      <c r="I231" s="3">
        <v>4</v>
      </c>
      <c r="P231">
        <v>2</v>
      </c>
      <c r="Q231" t="str">
        <f>CONCATENATE(C231,E231,G231,I231)</f>
        <v>14</v>
      </c>
    </row>
    <row r="232" spans="1:17" x14ac:dyDescent="0.25">
      <c r="A232">
        <v>231</v>
      </c>
      <c r="B232">
        <v>46.471145000000007</v>
      </c>
      <c r="C232" s="2">
        <v>1</v>
      </c>
      <c r="H232">
        <v>60.586620000000011</v>
      </c>
      <c r="I232" s="3">
        <v>4</v>
      </c>
      <c r="P232">
        <v>2</v>
      </c>
      <c r="Q232" t="str">
        <f>CONCATENATE(C232,E232,G232,I232)</f>
        <v>14</v>
      </c>
    </row>
    <row r="233" spans="1:17" x14ac:dyDescent="0.25">
      <c r="A233">
        <v>232</v>
      </c>
      <c r="B233">
        <v>46.47412400000001</v>
      </c>
      <c r="C233" s="2">
        <v>1</v>
      </c>
      <c r="H233">
        <v>60.648258000000006</v>
      </c>
      <c r="I233" s="3">
        <v>4</v>
      </c>
      <c r="P233">
        <v>2</v>
      </c>
      <c r="Q233" t="str">
        <f>CONCATENATE(C233,E233,G233,I233)</f>
        <v>14</v>
      </c>
    </row>
    <row r="234" spans="1:17" x14ac:dyDescent="0.25">
      <c r="A234">
        <v>233</v>
      </c>
      <c r="B234">
        <v>46.420783000000007</v>
      </c>
      <c r="C234" s="2">
        <v>1</v>
      </c>
      <c r="H234">
        <v>60.515575000000005</v>
      </c>
      <c r="I234" s="3">
        <v>4</v>
      </c>
      <c r="P234">
        <v>2</v>
      </c>
      <c r="Q234" t="str">
        <f>CONCATENATE(C234,E234,G234,I234)</f>
        <v>14</v>
      </c>
    </row>
    <row r="235" spans="1:17" x14ac:dyDescent="0.25">
      <c r="A235">
        <v>234</v>
      </c>
      <c r="B235">
        <v>46.417915000000008</v>
      </c>
      <c r="C235" s="2">
        <v>1</v>
      </c>
      <c r="H235">
        <v>60.588802000000008</v>
      </c>
      <c r="I235" s="3">
        <v>4</v>
      </c>
      <c r="P235">
        <v>2</v>
      </c>
      <c r="Q235" t="str">
        <f>CONCATENATE(C235,E235,G235,I235)</f>
        <v>14</v>
      </c>
    </row>
    <row r="236" spans="1:17" x14ac:dyDescent="0.25">
      <c r="A236">
        <v>235</v>
      </c>
      <c r="B236">
        <v>46.392547000000008</v>
      </c>
      <c r="C236" s="2">
        <v>1</v>
      </c>
      <c r="P236">
        <v>1</v>
      </c>
      <c r="Q236" t="str">
        <f>CONCATENATE(C236,E236,G236,I236)</f>
        <v>1</v>
      </c>
    </row>
    <row r="237" spans="1:17" x14ac:dyDescent="0.25">
      <c r="A237">
        <v>236</v>
      </c>
      <c r="B237">
        <v>46.380897000000012</v>
      </c>
      <c r="C237" s="2">
        <v>1</v>
      </c>
      <c r="P237">
        <v>1</v>
      </c>
      <c r="Q237" t="str">
        <f>CONCATENATE(C237,E237,G237,I237)</f>
        <v>1</v>
      </c>
    </row>
    <row r="238" spans="1:17" x14ac:dyDescent="0.25">
      <c r="A238">
        <v>237</v>
      </c>
      <c r="B238">
        <v>46.394088000000011</v>
      </c>
      <c r="C238" s="2">
        <v>1</v>
      </c>
      <c r="D238">
        <v>37.91569100000001</v>
      </c>
      <c r="E238" s="4">
        <v>2</v>
      </c>
      <c r="P238">
        <v>2</v>
      </c>
      <c r="Q238" t="str">
        <f>CONCATENATE(C238,E238,G238,I238)</f>
        <v>12</v>
      </c>
    </row>
    <row r="239" spans="1:17" x14ac:dyDescent="0.25">
      <c r="A239">
        <v>238</v>
      </c>
      <c r="B239">
        <v>46.415416000000008</v>
      </c>
      <c r="C239" s="2">
        <v>1</v>
      </c>
      <c r="D239">
        <v>37.889736000000006</v>
      </c>
      <c r="E239" s="4">
        <v>2</v>
      </c>
      <c r="P239">
        <v>2</v>
      </c>
      <c r="Q239" t="str">
        <f>CONCATENATE(C239,E239,G239,I239)</f>
        <v>12</v>
      </c>
    </row>
    <row r="240" spans="1:17" x14ac:dyDescent="0.25">
      <c r="A240">
        <v>239</v>
      </c>
      <c r="D240">
        <v>37.879260000000009</v>
      </c>
      <c r="E240" s="4">
        <v>2</v>
      </c>
      <c r="P240">
        <v>1</v>
      </c>
      <c r="Q240" t="str">
        <f>CONCATENATE(C240,E240,G240,I240)</f>
        <v>2</v>
      </c>
    </row>
    <row r="241" spans="1:17" x14ac:dyDescent="0.25">
      <c r="A241">
        <v>240</v>
      </c>
      <c r="D241">
        <v>37.880321000000009</v>
      </c>
      <c r="E241" s="4">
        <v>2</v>
      </c>
      <c r="P241">
        <v>1</v>
      </c>
      <c r="Q241" t="str">
        <f>CONCATENATE(C241,E241,G241,I241)</f>
        <v>2</v>
      </c>
    </row>
    <row r="242" spans="1:17" x14ac:dyDescent="0.25">
      <c r="A242">
        <v>241</v>
      </c>
      <c r="D242">
        <v>37.90797700000001</v>
      </c>
      <c r="E242" s="4">
        <v>2</v>
      </c>
      <c r="P242">
        <v>1</v>
      </c>
      <c r="Q242" t="str">
        <f>CONCATENATE(C242,E242,G242,I242)</f>
        <v>2</v>
      </c>
    </row>
    <row r="243" spans="1:17" x14ac:dyDescent="0.25">
      <c r="A243">
        <v>242</v>
      </c>
      <c r="D243">
        <v>37.92823700000001</v>
      </c>
      <c r="E243" s="4">
        <v>2</v>
      </c>
      <c r="F243">
        <v>44.22032500000001</v>
      </c>
      <c r="G243" s="5">
        <v>3</v>
      </c>
      <c r="P243">
        <v>2</v>
      </c>
      <c r="Q243" t="str">
        <f>CONCATENATE(C243,E243,G243,I243)</f>
        <v>23</v>
      </c>
    </row>
    <row r="244" spans="1:17" x14ac:dyDescent="0.25">
      <c r="A244">
        <v>243</v>
      </c>
      <c r="D244">
        <v>37.920955000000006</v>
      </c>
      <c r="E244" s="4">
        <v>2</v>
      </c>
      <c r="F244">
        <v>44.204318000000008</v>
      </c>
      <c r="G244" s="5">
        <v>3</v>
      </c>
      <c r="P244">
        <v>2</v>
      </c>
      <c r="Q244" t="str">
        <f>CONCATENATE(C244,E244,G244,I244)</f>
        <v>23</v>
      </c>
    </row>
    <row r="245" spans="1:17" x14ac:dyDescent="0.25">
      <c r="A245">
        <v>244</v>
      </c>
      <c r="D245">
        <v>37.899734000000009</v>
      </c>
      <c r="E245" s="4">
        <v>2</v>
      </c>
      <c r="F245">
        <v>44.21080700000001</v>
      </c>
      <c r="G245" s="5">
        <v>3</v>
      </c>
      <c r="P245">
        <v>2</v>
      </c>
      <c r="Q245" t="str">
        <f>CONCATENATE(C245,E245,G245,I245)</f>
        <v>23</v>
      </c>
    </row>
    <row r="246" spans="1:17" x14ac:dyDescent="0.25">
      <c r="A246">
        <v>245</v>
      </c>
      <c r="D246">
        <v>37.933875000000008</v>
      </c>
      <c r="E246" s="4">
        <v>2</v>
      </c>
      <c r="F246">
        <v>44.213996000000009</v>
      </c>
      <c r="G246" s="5">
        <v>3</v>
      </c>
      <c r="P246">
        <v>2</v>
      </c>
      <c r="Q246" t="str">
        <f>CONCATENATE(C246,E246,G246,I246)</f>
        <v>23</v>
      </c>
    </row>
    <row r="247" spans="1:17" x14ac:dyDescent="0.25">
      <c r="A247">
        <v>246</v>
      </c>
      <c r="D247">
        <v>37.948554000000009</v>
      </c>
      <c r="E247" s="4">
        <v>2</v>
      </c>
      <c r="F247">
        <v>44.238723000000007</v>
      </c>
      <c r="G247" s="5">
        <v>3</v>
      </c>
      <c r="P247">
        <v>2</v>
      </c>
      <c r="Q247" t="str">
        <f>CONCATENATE(C247,E247,G247,I247)</f>
        <v>23</v>
      </c>
    </row>
    <row r="248" spans="1:17" x14ac:dyDescent="0.25">
      <c r="A248">
        <v>247</v>
      </c>
      <c r="D248">
        <v>37.91569100000001</v>
      </c>
      <c r="E248" s="4">
        <v>2</v>
      </c>
      <c r="F248">
        <v>44.218940000000011</v>
      </c>
      <c r="G248" s="5">
        <v>3</v>
      </c>
      <c r="H248">
        <v>39.653327000000012</v>
      </c>
      <c r="I248" s="3">
        <v>4</v>
      </c>
      <c r="P248">
        <v>3</v>
      </c>
      <c r="Q248" t="str">
        <f>CONCATENATE(C248,E248,G248,I248)</f>
        <v>234</v>
      </c>
    </row>
    <row r="249" spans="1:17" x14ac:dyDescent="0.25">
      <c r="A249">
        <v>248</v>
      </c>
      <c r="F249">
        <v>44.175762000000006</v>
      </c>
      <c r="G249" s="5">
        <v>3</v>
      </c>
      <c r="H249">
        <v>39.673320000000011</v>
      </c>
      <c r="I249" s="3">
        <v>4</v>
      </c>
      <c r="P249">
        <v>2</v>
      </c>
      <c r="Q249" t="str">
        <f>CONCATENATE(C249,E249,G249,I249)</f>
        <v>34</v>
      </c>
    </row>
    <row r="250" spans="1:17" x14ac:dyDescent="0.25">
      <c r="A250">
        <v>249</v>
      </c>
      <c r="F250">
        <v>44.171558000000012</v>
      </c>
      <c r="G250" s="5">
        <v>3</v>
      </c>
      <c r="H250">
        <v>39.638809000000009</v>
      </c>
      <c r="I250" s="3">
        <v>4</v>
      </c>
      <c r="P250">
        <v>2</v>
      </c>
      <c r="Q250" t="str">
        <f>CONCATENATE(C250,E250,G250,I250)</f>
        <v>34</v>
      </c>
    </row>
    <row r="251" spans="1:17" x14ac:dyDescent="0.25">
      <c r="A251">
        <v>250</v>
      </c>
      <c r="F251">
        <v>44.217826000000009</v>
      </c>
      <c r="G251" s="5">
        <v>3</v>
      </c>
      <c r="H251">
        <v>39.648223000000009</v>
      </c>
      <c r="I251" s="3">
        <v>4</v>
      </c>
      <c r="P251">
        <v>2</v>
      </c>
      <c r="Q251" t="str">
        <f>CONCATENATE(C251,E251,G251,I251)</f>
        <v>34</v>
      </c>
    </row>
    <row r="252" spans="1:17" x14ac:dyDescent="0.25">
      <c r="A252">
        <v>251</v>
      </c>
      <c r="B252">
        <v>25.603315000000009</v>
      </c>
      <c r="C252" s="2">
        <v>1</v>
      </c>
      <c r="F252">
        <v>44.22032500000001</v>
      </c>
      <c r="G252" s="5">
        <v>3</v>
      </c>
      <c r="H252">
        <v>39.644283000000009</v>
      </c>
      <c r="I252" s="3">
        <v>4</v>
      </c>
      <c r="P252">
        <v>3</v>
      </c>
      <c r="Q252" t="str">
        <f>CONCATENATE(C252,E252,G252,I252)</f>
        <v>134</v>
      </c>
    </row>
    <row r="253" spans="1:17" x14ac:dyDescent="0.25">
      <c r="A253">
        <v>252</v>
      </c>
      <c r="B253">
        <v>25.598687000000012</v>
      </c>
      <c r="C253" s="2">
        <v>1</v>
      </c>
      <c r="F253">
        <v>44.22032500000001</v>
      </c>
      <c r="G253" s="5">
        <v>3</v>
      </c>
      <c r="H253">
        <v>39.677203000000006</v>
      </c>
      <c r="I253" s="3">
        <v>4</v>
      </c>
      <c r="P253">
        <v>3</v>
      </c>
      <c r="Q253" t="str">
        <f>CONCATENATE(C253,E253,G253,I253)</f>
        <v>134</v>
      </c>
    </row>
    <row r="254" spans="1:17" x14ac:dyDescent="0.25">
      <c r="A254">
        <v>253</v>
      </c>
      <c r="B254">
        <v>25.534288000000004</v>
      </c>
      <c r="C254" s="2">
        <v>1</v>
      </c>
      <c r="H254">
        <v>39.66731200000001</v>
      </c>
      <c r="I254" s="3">
        <v>4</v>
      </c>
      <c r="P254">
        <v>2</v>
      </c>
      <c r="Q254" t="str">
        <f>CONCATENATE(C254,E254,G254,I254)</f>
        <v>14</v>
      </c>
    </row>
    <row r="255" spans="1:17" x14ac:dyDescent="0.25">
      <c r="A255">
        <v>254</v>
      </c>
      <c r="B255">
        <v>25.556836000000004</v>
      </c>
      <c r="C255" s="2">
        <v>1</v>
      </c>
      <c r="H255">
        <v>39.696563000000012</v>
      </c>
      <c r="I255" s="3">
        <v>4</v>
      </c>
      <c r="P255">
        <v>2</v>
      </c>
      <c r="Q255" t="str">
        <f>CONCATENATE(C255,E255,G255,I255)</f>
        <v>14</v>
      </c>
    </row>
    <row r="256" spans="1:17" x14ac:dyDescent="0.25">
      <c r="A256">
        <v>255</v>
      </c>
      <c r="B256">
        <v>25.589593000000008</v>
      </c>
      <c r="C256" s="2">
        <v>1</v>
      </c>
      <c r="H256">
        <v>39.653327000000012</v>
      </c>
      <c r="I256" s="3">
        <v>4</v>
      </c>
      <c r="P256">
        <v>2</v>
      </c>
      <c r="Q256" t="str">
        <f>CONCATENATE(C256,E256,G256,I256)</f>
        <v>14</v>
      </c>
    </row>
    <row r="257" spans="1:17" x14ac:dyDescent="0.25">
      <c r="A257">
        <v>256</v>
      </c>
      <c r="B257">
        <v>25.546253000000007</v>
      </c>
      <c r="C257" s="2">
        <v>1</v>
      </c>
      <c r="H257">
        <v>39.653327000000012</v>
      </c>
      <c r="I257" s="3">
        <v>4</v>
      </c>
      <c r="P257">
        <v>2</v>
      </c>
      <c r="Q257" t="str">
        <f>CONCATENATE(C257,E257,G257,I257)</f>
        <v>14</v>
      </c>
    </row>
    <row r="258" spans="1:17" x14ac:dyDescent="0.25">
      <c r="A258">
        <v>257</v>
      </c>
      <c r="B258">
        <v>25.58592500000001</v>
      </c>
      <c r="C258" s="2">
        <v>1</v>
      </c>
      <c r="H258">
        <v>39.653327000000012</v>
      </c>
      <c r="I258" s="3">
        <v>4</v>
      </c>
      <c r="P258">
        <v>2</v>
      </c>
      <c r="Q258" t="str">
        <f>CONCATENATE(C258,E258,G258,I258)</f>
        <v>14</v>
      </c>
    </row>
    <row r="259" spans="1:17" x14ac:dyDescent="0.25">
      <c r="A259">
        <v>258</v>
      </c>
      <c r="B259">
        <v>25.584596000000005</v>
      </c>
      <c r="C259" s="2">
        <v>1</v>
      </c>
      <c r="H259">
        <v>39.653327000000012</v>
      </c>
      <c r="I259" s="3">
        <v>4</v>
      </c>
      <c r="P259">
        <v>2</v>
      </c>
      <c r="Q259" t="str">
        <f>CONCATENATE(C259,E259,G259,I259)</f>
        <v>14</v>
      </c>
    </row>
    <row r="260" spans="1:17" x14ac:dyDescent="0.25">
      <c r="A260">
        <v>259</v>
      </c>
      <c r="B260">
        <v>25.571672000000007</v>
      </c>
      <c r="C260" s="2">
        <v>1</v>
      </c>
      <c r="H260">
        <v>39.653327000000012</v>
      </c>
      <c r="I260" s="3">
        <v>4</v>
      </c>
      <c r="P260">
        <v>2</v>
      </c>
      <c r="Q260" t="str">
        <f>CONCATENATE(C260,E260,G260,I260)</f>
        <v>14</v>
      </c>
    </row>
    <row r="261" spans="1:17" x14ac:dyDescent="0.25">
      <c r="A261">
        <v>260</v>
      </c>
      <c r="B261">
        <v>25.564281000000008</v>
      </c>
      <c r="C261" s="2">
        <v>1</v>
      </c>
      <c r="P261">
        <v>1</v>
      </c>
      <c r="Q261" t="str">
        <f>CONCATENATE(C261,E261,G261,I261)</f>
        <v>1</v>
      </c>
    </row>
    <row r="262" spans="1:17" x14ac:dyDescent="0.25">
      <c r="A262">
        <v>261</v>
      </c>
      <c r="B262">
        <v>25.499879000000007</v>
      </c>
      <c r="C262" s="2">
        <v>1</v>
      </c>
      <c r="P262">
        <v>1</v>
      </c>
      <c r="Q262" t="str">
        <f>CONCATENATE(C262,E262,G262,I262)</f>
        <v>1</v>
      </c>
    </row>
    <row r="263" spans="1:17" x14ac:dyDescent="0.25">
      <c r="A263">
        <v>262</v>
      </c>
      <c r="B263">
        <v>25.603315000000009</v>
      </c>
      <c r="C263" s="2">
        <v>1</v>
      </c>
      <c r="D263">
        <v>18.67993400000001</v>
      </c>
      <c r="E263" s="4">
        <v>2</v>
      </c>
      <c r="P263">
        <v>2</v>
      </c>
      <c r="Q263" t="str">
        <f>CONCATENATE(C263,E263,G263,I263)</f>
        <v>12</v>
      </c>
    </row>
    <row r="264" spans="1:17" x14ac:dyDescent="0.25">
      <c r="A264">
        <v>263</v>
      </c>
      <c r="B264">
        <v>25.603315000000009</v>
      </c>
      <c r="C264" s="2">
        <v>1</v>
      </c>
      <c r="D264">
        <v>18.741994000000005</v>
      </c>
      <c r="E264" s="4">
        <v>2</v>
      </c>
      <c r="P264">
        <v>2</v>
      </c>
      <c r="Q264" t="str">
        <f>CONCATENATE(C264,E264,G264,I264)</f>
        <v>12</v>
      </c>
    </row>
    <row r="265" spans="1:17" x14ac:dyDescent="0.25">
      <c r="A265">
        <v>264</v>
      </c>
      <c r="B265">
        <v>25.603315000000009</v>
      </c>
      <c r="C265" s="2">
        <v>1</v>
      </c>
      <c r="D265">
        <v>18.711256000000006</v>
      </c>
      <c r="E265" s="4">
        <v>2</v>
      </c>
      <c r="P265">
        <v>2</v>
      </c>
      <c r="Q265" t="str">
        <f>CONCATENATE(C265,E265,G265,I265)</f>
        <v>12</v>
      </c>
    </row>
    <row r="266" spans="1:17" x14ac:dyDescent="0.25">
      <c r="A266">
        <v>265</v>
      </c>
      <c r="D266">
        <v>18.699717000000007</v>
      </c>
      <c r="E266" s="4">
        <v>2</v>
      </c>
      <c r="P266">
        <v>1</v>
      </c>
      <c r="Q266" t="str">
        <f>CONCATENATE(C266,E266,G266,I266)</f>
        <v>2</v>
      </c>
    </row>
    <row r="267" spans="1:17" x14ac:dyDescent="0.25">
      <c r="A267">
        <v>266</v>
      </c>
      <c r="D267">
        <v>18.706098000000011</v>
      </c>
      <c r="E267" s="4">
        <v>2</v>
      </c>
      <c r="F267">
        <v>25.730731000000006</v>
      </c>
      <c r="G267" s="5">
        <v>3</v>
      </c>
      <c r="P267">
        <v>2</v>
      </c>
      <c r="Q267" t="str">
        <f>CONCATENATE(C267,E267,G267,I267)</f>
        <v>23</v>
      </c>
    </row>
    <row r="268" spans="1:17" x14ac:dyDescent="0.25">
      <c r="A268">
        <v>267</v>
      </c>
      <c r="D268">
        <v>18.697643000000006</v>
      </c>
      <c r="E268" s="4">
        <v>2</v>
      </c>
      <c r="F268">
        <v>25.711055000000009</v>
      </c>
      <c r="G268" s="5">
        <v>3</v>
      </c>
      <c r="P268">
        <v>2</v>
      </c>
      <c r="Q268" t="str">
        <f>CONCATENATE(C268,E268,G268,I268)</f>
        <v>23</v>
      </c>
    </row>
    <row r="269" spans="1:17" x14ac:dyDescent="0.25">
      <c r="A269">
        <v>268</v>
      </c>
      <c r="D269">
        <v>18.701045000000008</v>
      </c>
      <c r="E269" s="4">
        <v>2</v>
      </c>
      <c r="F269">
        <v>25.729244000000008</v>
      </c>
      <c r="G269" s="5">
        <v>3</v>
      </c>
      <c r="P269">
        <v>2</v>
      </c>
      <c r="Q269" t="str">
        <f>CONCATENATE(C269,E269,G269,I269)</f>
        <v>23</v>
      </c>
    </row>
    <row r="270" spans="1:17" x14ac:dyDescent="0.25">
      <c r="A270">
        <v>269</v>
      </c>
      <c r="D270">
        <v>18.707640000000012</v>
      </c>
      <c r="E270" s="4">
        <v>2</v>
      </c>
      <c r="F270">
        <v>25.748546000000005</v>
      </c>
      <c r="G270" s="5">
        <v>3</v>
      </c>
      <c r="P270">
        <v>2</v>
      </c>
      <c r="Q270" t="str">
        <f>CONCATENATE(C270,E270,G270,I270)</f>
        <v>23</v>
      </c>
    </row>
    <row r="271" spans="1:17" x14ac:dyDescent="0.25">
      <c r="A271">
        <v>270</v>
      </c>
      <c r="D271">
        <v>18.711417000000012</v>
      </c>
      <c r="E271" s="4">
        <v>2</v>
      </c>
      <c r="F271">
        <v>25.745517000000007</v>
      </c>
      <c r="G271" s="5">
        <v>3</v>
      </c>
      <c r="P271">
        <v>2</v>
      </c>
      <c r="Q271" t="str">
        <f>CONCATENATE(C271,E271,G271,I271)</f>
        <v>23</v>
      </c>
    </row>
    <row r="272" spans="1:17" x14ac:dyDescent="0.25">
      <c r="A272">
        <v>271</v>
      </c>
      <c r="D272">
        <v>18.705779000000007</v>
      </c>
      <c r="E272" s="4">
        <v>2</v>
      </c>
      <c r="F272">
        <v>25.777372000000014</v>
      </c>
      <c r="G272" s="5">
        <v>3</v>
      </c>
      <c r="P272">
        <v>2</v>
      </c>
      <c r="Q272" t="str">
        <f>CONCATENATE(C272,E272,G272,I272)</f>
        <v>23</v>
      </c>
    </row>
    <row r="273" spans="1:17" x14ac:dyDescent="0.25">
      <c r="A273">
        <v>272</v>
      </c>
      <c r="D273">
        <v>18.69035800000001</v>
      </c>
      <c r="E273" s="4">
        <v>2</v>
      </c>
      <c r="F273">
        <v>25.798322000000013</v>
      </c>
      <c r="G273" s="5">
        <v>3</v>
      </c>
      <c r="P273">
        <v>2</v>
      </c>
      <c r="Q273" t="str">
        <f>CONCATENATE(C273,E273,G273,I273)</f>
        <v>23</v>
      </c>
    </row>
    <row r="274" spans="1:17" x14ac:dyDescent="0.25">
      <c r="A274">
        <v>273</v>
      </c>
      <c r="D274">
        <v>18.689613000000008</v>
      </c>
      <c r="E274" s="4">
        <v>2</v>
      </c>
      <c r="F274">
        <v>25.801462000000008</v>
      </c>
      <c r="G274" s="5">
        <v>3</v>
      </c>
      <c r="P274">
        <v>2</v>
      </c>
      <c r="Q274" t="str">
        <f>CONCATENATE(C274,E274,G274,I274)</f>
        <v>23</v>
      </c>
    </row>
    <row r="275" spans="1:17" x14ac:dyDescent="0.25">
      <c r="A275">
        <v>274</v>
      </c>
      <c r="D275">
        <v>18.765394000000008</v>
      </c>
      <c r="E275" s="4">
        <v>2</v>
      </c>
      <c r="F275">
        <v>25.813108000000014</v>
      </c>
      <c r="G275" s="5">
        <v>3</v>
      </c>
      <c r="P275">
        <v>2</v>
      </c>
      <c r="Q275" t="str">
        <f>CONCATENATE(C275,E275,G275,I275)</f>
        <v>23</v>
      </c>
    </row>
    <row r="276" spans="1:17" x14ac:dyDescent="0.25">
      <c r="A276">
        <v>275</v>
      </c>
      <c r="F276">
        <v>25.790346000000014</v>
      </c>
      <c r="G276" s="5">
        <v>3</v>
      </c>
      <c r="H276">
        <v>19.760754000000006</v>
      </c>
      <c r="I276" s="3">
        <v>4</v>
      </c>
      <c r="P276">
        <v>2</v>
      </c>
      <c r="Q276" t="str">
        <f>CONCATENATE(C276,E276,G276,I276)</f>
        <v>34</v>
      </c>
    </row>
    <row r="277" spans="1:17" x14ac:dyDescent="0.25">
      <c r="A277">
        <v>276</v>
      </c>
      <c r="B277">
        <v>10.371973000000011</v>
      </c>
      <c r="C277" s="2">
        <v>1</v>
      </c>
      <c r="F277">
        <v>25.766523000000007</v>
      </c>
      <c r="G277" s="5">
        <v>3</v>
      </c>
      <c r="H277">
        <v>19.76506100000001</v>
      </c>
      <c r="I277" s="3">
        <v>4</v>
      </c>
      <c r="J277">
        <v>37.704406000000006</v>
      </c>
      <c r="K277" t="s">
        <v>22</v>
      </c>
      <c r="Q277" t="str">
        <f>CONCATENATE(C277,E277,G277,I277)</f>
        <v>134</v>
      </c>
    </row>
    <row r="278" spans="1:17" x14ac:dyDescent="0.25">
      <c r="A278">
        <v>277</v>
      </c>
      <c r="Q278" t="str">
        <f>CONCATENATE(C278,E278,G278,I278)</f>
        <v/>
      </c>
    </row>
    <row r="279" spans="1:17" x14ac:dyDescent="0.25">
      <c r="A279">
        <v>278</v>
      </c>
      <c r="J279">
        <v>37.664150000000006</v>
      </c>
      <c r="K279" t="s">
        <v>22</v>
      </c>
      <c r="Q279" t="str">
        <f>CONCATENATE(C279,E279,G279,I279)</f>
        <v/>
      </c>
    </row>
    <row r="280" spans="1:17" x14ac:dyDescent="0.25">
      <c r="A280">
        <v>279</v>
      </c>
      <c r="B280">
        <v>33.60894900000001</v>
      </c>
      <c r="C280" s="2">
        <v>1</v>
      </c>
      <c r="P280">
        <v>1</v>
      </c>
      <c r="Q280" t="str">
        <f>CONCATENATE(C280,E280,G280,I280)</f>
        <v>1</v>
      </c>
    </row>
    <row r="281" spans="1:17" x14ac:dyDescent="0.25">
      <c r="A281">
        <v>280</v>
      </c>
      <c r="B281">
        <v>33.60517200000001</v>
      </c>
      <c r="C281" s="2">
        <v>1</v>
      </c>
      <c r="P281">
        <v>1</v>
      </c>
      <c r="Q281" t="str">
        <f>CONCATENATE(C281,E281,G281,I281)</f>
        <v>1</v>
      </c>
    </row>
    <row r="282" spans="1:17" x14ac:dyDescent="0.25">
      <c r="A282">
        <v>281</v>
      </c>
      <c r="B282">
        <v>33.595388000000014</v>
      </c>
      <c r="C282" s="2">
        <v>1</v>
      </c>
      <c r="P282">
        <v>1</v>
      </c>
      <c r="Q282" t="str">
        <f>CONCATENATE(C282,E282,G282,I282)</f>
        <v>1</v>
      </c>
    </row>
    <row r="283" spans="1:17" x14ac:dyDescent="0.25">
      <c r="A283">
        <v>282</v>
      </c>
      <c r="B283">
        <v>33.594060000000013</v>
      </c>
      <c r="C283" s="2">
        <v>1</v>
      </c>
      <c r="H283">
        <v>23.944860000000006</v>
      </c>
      <c r="I283" s="3">
        <v>4</v>
      </c>
      <c r="P283">
        <v>2</v>
      </c>
      <c r="Q283" t="str">
        <f>CONCATENATE(C283,E283,G283,I283)</f>
        <v>14</v>
      </c>
    </row>
    <row r="284" spans="1:17" x14ac:dyDescent="0.25">
      <c r="A284">
        <v>283</v>
      </c>
      <c r="B284">
        <v>33.589805000000013</v>
      </c>
      <c r="C284" s="2">
        <v>1</v>
      </c>
      <c r="H284">
        <v>23.906995000000009</v>
      </c>
      <c r="I284" s="3">
        <v>4</v>
      </c>
      <c r="P284">
        <v>2</v>
      </c>
      <c r="Q284" t="str">
        <f>CONCATENATE(C284,E284,G284,I284)</f>
        <v>14</v>
      </c>
    </row>
    <row r="285" spans="1:17" x14ac:dyDescent="0.25">
      <c r="A285">
        <v>284</v>
      </c>
      <c r="B285">
        <v>33.59799300000001</v>
      </c>
      <c r="C285" s="2">
        <v>1</v>
      </c>
      <c r="H285">
        <v>23.91688700000001</v>
      </c>
      <c r="I285" s="3">
        <v>4</v>
      </c>
      <c r="P285">
        <v>2</v>
      </c>
      <c r="Q285" t="str">
        <f>CONCATENATE(C285,E285,G285,I285)</f>
        <v>14</v>
      </c>
    </row>
    <row r="286" spans="1:17" x14ac:dyDescent="0.25">
      <c r="A286">
        <v>285</v>
      </c>
      <c r="B286">
        <v>33.541198000000009</v>
      </c>
      <c r="C286" s="2">
        <v>1</v>
      </c>
      <c r="H286">
        <v>23.936298000000008</v>
      </c>
      <c r="I286" s="3">
        <v>4</v>
      </c>
      <c r="P286">
        <v>2</v>
      </c>
      <c r="Q286" t="str">
        <f>CONCATENATE(C286,E286,G286,I286)</f>
        <v>14</v>
      </c>
    </row>
    <row r="287" spans="1:17" x14ac:dyDescent="0.25">
      <c r="A287">
        <v>286</v>
      </c>
      <c r="B287">
        <v>33.562789000000009</v>
      </c>
      <c r="C287" s="2">
        <v>1</v>
      </c>
      <c r="H287">
        <v>23.944381000000007</v>
      </c>
      <c r="I287" s="3">
        <v>4</v>
      </c>
      <c r="P287">
        <v>2</v>
      </c>
      <c r="Q287" t="str">
        <f>CONCATENATE(C287,E287,G287,I287)</f>
        <v>14</v>
      </c>
    </row>
    <row r="288" spans="1:17" x14ac:dyDescent="0.25">
      <c r="A288">
        <v>287</v>
      </c>
      <c r="B288">
        <v>33.56193900000001</v>
      </c>
      <c r="C288" s="2">
        <v>1</v>
      </c>
      <c r="H288">
        <v>23.97873400000001</v>
      </c>
      <c r="I288" s="3">
        <v>4</v>
      </c>
      <c r="P288">
        <v>2</v>
      </c>
      <c r="Q288" t="str">
        <f>CONCATENATE(C288,E288,G288,I288)</f>
        <v>14</v>
      </c>
    </row>
    <row r="289" spans="1:17" x14ac:dyDescent="0.25">
      <c r="A289">
        <v>288</v>
      </c>
      <c r="B289">
        <v>33.581189000000009</v>
      </c>
      <c r="C289" s="2">
        <v>1</v>
      </c>
      <c r="H289">
        <v>23.961078000000008</v>
      </c>
      <c r="I289" s="3">
        <v>4</v>
      </c>
      <c r="P289">
        <v>2</v>
      </c>
      <c r="Q289" t="str">
        <f>CONCATENATE(C289,E289,G289,I289)</f>
        <v>14</v>
      </c>
    </row>
    <row r="290" spans="1:17" x14ac:dyDescent="0.25">
      <c r="A290">
        <v>289</v>
      </c>
      <c r="B290">
        <v>33.594644000000009</v>
      </c>
      <c r="C290" s="2">
        <v>1</v>
      </c>
      <c r="H290">
        <v>23.944753000000006</v>
      </c>
      <c r="I290" s="3">
        <v>4</v>
      </c>
      <c r="P290">
        <v>2</v>
      </c>
      <c r="Q290" t="str">
        <f>CONCATENATE(C290,E290,G290,I290)</f>
        <v>14</v>
      </c>
    </row>
    <row r="291" spans="1:17" x14ac:dyDescent="0.25">
      <c r="A291">
        <v>290</v>
      </c>
      <c r="B291">
        <v>33.556993000000006</v>
      </c>
      <c r="C291" s="2">
        <v>1</v>
      </c>
      <c r="H291">
        <v>23.940711000000007</v>
      </c>
      <c r="I291" s="3">
        <v>4</v>
      </c>
      <c r="P291">
        <v>2</v>
      </c>
      <c r="Q291" t="str">
        <f>CONCATENATE(C291,E291,G291,I291)</f>
        <v>14</v>
      </c>
    </row>
    <row r="292" spans="1:17" x14ac:dyDescent="0.25">
      <c r="A292">
        <v>291</v>
      </c>
      <c r="B292">
        <v>33.560823000000013</v>
      </c>
      <c r="C292" s="2">
        <v>1</v>
      </c>
      <c r="H292">
        <v>23.90024300000001</v>
      </c>
      <c r="I292" s="3">
        <v>4</v>
      </c>
      <c r="P292">
        <v>2</v>
      </c>
      <c r="Q292" t="str">
        <f>CONCATENATE(C292,E292,G292,I292)</f>
        <v>14</v>
      </c>
    </row>
    <row r="293" spans="1:17" x14ac:dyDescent="0.25">
      <c r="A293">
        <v>292</v>
      </c>
      <c r="B293">
        <v>33.57332000000001</v>
      </c>
      <c r="C293" s="2">
        <v>1</v>
      </c>
      <c r="H293">
        <v>23.933797000000013</v>
      </c>
      <c r="I293" s="3">
        <v>4</v>
      </c>
      <c r="P293">
        <v>2</v>
      </c>
      <c r="Q293" t="str">
        <f>CONCATENATE(C293,E293,G293,I293)</f>
        <v>14</v>
      </c>
    </row>
    <row r="294" spans="1:17" x14ac:dyDescent="0.25">
      <c r="A294">
        <v>293</v>
      </c>
      <c r="B294">
        <v>33.563747000000006</v>
      </c>
      <c r="C294" s="2">
        <v>1</v>
      </c>
      <c r="H294">
        <v>23.919599000000005</v>
      </c>
      <c r="I294" s="3">
        <v>4</v>
      </c>
      <c r="P294">
        <v>2</v>
      </c>
      <c r="Q294" t="str">
        <f>CONCATENATE(C294,E294,G294,I294)</f>
        <v>14</v>
      </c>
    </row>
    <row r="295" spans="1:17" x14ac:dyDescent="0.25">
      <c r="A295">
        <v>294</v>
      </c>
      <c r="B295">
        <v>33.56651200000001</v>
      </c>
      <c r="C295" s="2">
        <v>1</v>
      </c>
      <c r="H295">
        <v>23.951402000000009</v>
      </c>
      <c r="I295" s="3">
        <v>4</v>
      </c>
      <c r="P295">
        <v>2</v>
      </c>
      <c r="Q295" t="str">
        <f>CONCATENATE(C295,E295,G295,I295)</f>
        <v>14</v>
      </c>
    </row>
    <row r="296" spans="1:17" x14ac:dyDescent="0.25">
      <c r="A296">
        <v>295</v>
      </c>
      <c r="B296">
        <v>33.595283000000009</v>
      </c>
      <c r="C296" s="2">
        <v>1</v>
      </c>
      <c r="H296">
        <v>23.965759000000006</v>
      </c>
      <c r="I296" s="3">
        <v>4</v>
      </c>
      <c r="P296">
        <v>2</v>
      </c>
      <c r="Q296" t="str">
        <f>CONCATENATE(C296,E296,G296,I296)</f>
        <v>14</v>
      </c>
    </row>
    <row r="297" spans="1:17" x14ac:dyDescent="0.25">
      <c r="A297">
        <v>296</v>
      </c>
      <c r="B297">
        <v>33.571937000000005</v>
      </c>
      <c r="C297" s="2">
        <v>1</v>
      </c>
      <c r="H297">
        <v>23.965865000000008</v>
      </c>
      <c r="I297" s="3">
        <v>4</v>
      </c>
      <c r="P297">
        <v>2</v>
      </c>
      <c r="Q297" t="str">
        <f>CONCATENATE(C297,E297,G297,I297)</f>
        <v>14</v>
      </c>
    </row>
    <row r="298" spans="1:17" x14ac:dyDescent="0.25">
      <c r="A298">
        <v>297</v>
      </c>
      <c r="B298">
        <v>33.56422400000001</v>
      </c>
      <c r="C298" s="2">
        <v>1</v>
      </c>
      <c r="H298">
        <v>23.99261400000001</v>
      </c>
      <c r="I298" s="3">
        <v>4</v>
      </c>
      <c r="P298">
        <v>2</v>
      </c>
      <c r="Q298" t="str">
        <f>CONCATENATE(C298,E298,G298,I298)</f>
        <v>14</v>
      </c>
    </row>
    <row r="299" spans="1:17" x14ac:dyDescent="0.25">
      <c r="A299">
        <v>298</v>
      </c>
      <c r="B299">
        <v>33.582414000000007</v>
      </c>
      <c r="C299" s="2">
        <v>1</v>
      </c>
      <c r="H299">
        <v>23.941455000000005</v>
      </c>
      <c r="I299" s="3">
        <v>4</v>
      </c>
      <c r="P299">
        <v>2</v>
      </c>
      <c r="Q299" t="str">
        <f>CONCATENATE(C299,E299,G299,I299)</f>
        <v>14</v>
      </c>
    </row>
    <row r="300" spans="1:17" x14ac:dyDescent="0.25">
      <c r="A300">
        <v>299</v>
      </c>
      <c r="B300">
        <v>33.594270000000009</v>
      </c>
      <c r="C300" s="2">
        <v>1</v>
      </c>
      <c r="D300">
        <v>40.876453000000012</v>
      </c>
      <c r="E300" s="4">
        <v>2</v>
      </c>
      <c r="H300">
        <v>23.863441000000009</v>
      </c>
      <c r="I300" s="3">
        <v>4</v>
      </c>
      <c r="P300">
        <v>3</v>
      </c>
      <c r="Q300" t="str">
        <f>CONCATENATE(C300,E300,G300,I300)</f>
        <v>124</v>
      </c>
    </row>
    <row r="301" spans="1:17" x14ac:dyDescent="0.25">
      <c r="A301">
        <v>300</v>
      </c>
      <c r="B301">
        <v>33.598632000000009</v>
      </c>
      <c r="C301" s="2">
        <v>1</v>
      </c>
      <c r="D301">
        <v>40.866935000000012</v>
      </c>
      <c r="E301" s="4">
        <v>2</v>
      </c>
      <c r="H301">
        <v>23.966770000000011</v>
      </c>
      <c r="I301" s="3">
        <v>4</v>
      </c>
      <c r="P301">
        <v>3</v>
      </c>
      <c r="Q301" t="str">
        <f>CONCATENATE(C301,E301,G301,I301)</f>
        <v>124</v>
      </c>
    </row>
    <row r="302" spans="1:17" x14ac:dyDescent="0.25">
      <c r="A302">
        <v>301</v>
      </c>
      <c r="B302">
        <v>33.648301000000004</v>
      </c>
      <c r="C302" s="2">
        <v>1</v>
      </c>
      <c r="D302">
        <v>40.836303000000008</v>
      </c>
      <c r="E302" s="4">
        <v>2</v>
      </c>
      <c r="H302">
        <v>23.966770000000011</v>
      </c>
      <c r="I302" s="3">
        <v>4</v>
      </c>
      <c r="P302">
        <v>3</v>
      </c>
      <c r="Q302" t="str">
        <f>CONCATENATE(C302,E302,G302,I302)</f>
        <v>124</v>
      </c>
    </row>
    <row r="303" spans="1:17" x14ac:dyDescent="0.25">
      <c r="A303">
        <v>302</v>
      </c>
      <c r="B303">
        <v>33.650323000000007</v>
      </c>
      <c r="C303" s="2">
        <v>1</v>
      </c>
      <c r="D303">
        <v>40.844600000000007</v>
      </c>
      <c r="E303" s="4">
        <v>2</v>
      </c>
      <c r="H303">
        <v>23.966770000000011</v>
      </c>
      <c r="I303" s="3">
        <v>4</v>
      </c>
      <c r="P303">
        <v>3</v>
      </c>
      <c r="Q303" t="str">
        <f>CONCATENATE(C303,E303,G303,I303)</f>
        <v>124</v>
      </c>
    </row>
    <row r="304" spans="1:17" x14ac:dyDescent="0.25">
      <c r="A304">
        <v>303</v>
      </c>
      <c r="B304">
        <v>33.60894900000001</v>
      </c>
      <c r="C304" s="2">
        <v>1</v>
      </c>
      <c r="D304">
        <v>40.810352000000009</v>
      </c>
      <c r="E304" s="4">
        <v>2</v>
      </c>
      <c r="H304">
        <v>23.966770000000011</v>
      </c>
      <c r="I304" s="3">
        <v>4</v>
      </c>
      <c r="P304">
        <v>3</v>
      </c>
      <c r="Q304" t="str">
        <f>CONCATENATE(C304,E304,G304,I304)</f>
        <v>124</v>
      </c>
    </row>
    <row r="305" spans="1:17" x14ac:dyDescent="0.25">
      <c r="A305">
        <v>304</v>
      </c>
      <c r="D305">
        <v>40.874275000000011</v>
      </c>
      <c r="E305" s="4">
        <v>2</v>
      </c>
      <c r="H305">
        <v>23.966770000000011</v>
      </c>
      <c r="I305" s="3">
        <v>4</v>
      </c>
      <c r="P305">
        <v>2</v>
      </c>
      <c r="Q305" t="str">
        <f>CONCATENATE(C305,E305,G305,I305)</f>
        <v>24</v>
      </c>
    </row>
    <row r="306" spans="1:17" x14ac:dyDescent="0.25">
      <c r="A306">
        <v>305</v>
      </c>
      <c r="D306">
        <v>40.866561000000011</v>
      </c>
      <c r="E306" s="4">
        <v>2</v>
      </c>
      <c r="F306">
        <v>31.667421000000004</v>
      </c>
      <c r="G306" s="5">
        <v>3</v>
      </c>
      <c r="H306">
        <v>23.966770000000011</v>
      </c>
      <c r="I306" s="3">
        <v>4</v>
      </c>
      <c r="P306">
        <v>3</v>
      </c>
      <c r="Q306" t="str">
        <f>CONCATENATE(C306,E306,G306,I306)</f>
        <v>234</v>
      </c>
    </row>
    <row r="307" spans="1:17" x14ac:dyDescent="0.25">
      <c r="A307">
        <v>306</v>
      </c>
      <c r="D307">
        <v>40.901077000000008</v>
      </c>
      <c r="E307" s="4">
        <v>2</v>
      </c>
      <c r="F307">
        <v>31.657264000000012</v>
      </c>
      <c r="G307" s="5">
        <v>3</v>
      </c>
      <c r="H307">
        <v>23.966770000000011</v>
      </c>
      <c r="I307" s="3">
        <v>4</v>
      </c>
      <c r="P307">
        <v>3</v>
      </c>
      <c r="Q307" t="str">
        <f>CONCATENATE(C307,E307,G307,I307)</f>
        <v>234</v>
      </c>
    </row>
    <row r="308" spans="1:17" x14ac:dyDescent="0.25">
      <c r="A308">
        <v>307</v>
      </c>
      <c r="D308">
        <v>40.922080000000008</v>
      </c>
      <c r="E308" s="4">
        <v>2</v>
      </c>
      <c r="F308">
        <v>31.623706000000013</v>
      </c>
      <c r="G308" s="5">
        <v>3</v>
      </c>
      <c r="H308">
        <v>23.966770000000011</v>
      </c>
      <c r="I308" s="3">
        <v>4</v>
      </c>
      <c r="P308">
        <v>3</v>
      </c>
      <c r="Q308" t="str">
        <f>CONCATENATE(C308,E308,G308,I308)</f>
        <v>234</v>
      </c>
    </row>
    <row r="309" spans="1:17" x14ac:dyDescent="0.25">
      <c r="A309">
        <v>308</v>
      </c>
      <c r="D309">
        <v>40.906448000000012</v>
      </c>
      <c r="E309" s="4">
        <v>2</v>
      </c>
      <c r="F309">
        <v>31.603978000000012</v>
      </c>
      <c r="G309" s="5">
        <v>3</v>
      </c>
      <c r="P309">
        <v>2</v>
      </c>
      <c r="Q309" t="str">
        <f>CONCATENATE(C309,E309,G309,I309)</f>
        <v>23</v>
      </c>
    </row>
    <row r="310" spans="1:17" x14ac:dyDescent="0.25">
      <c r="A310">
        <v>309</v>
      </c>
      <c r="D310">
        <v>40.909904000000012</v>
      </c>
      <c r="E310" s="4">
        <v>2</v>
      </c>
      <c r="F310">
        <v>31.593555000000009</v>
      </c>
      <c r="G310" s="5">
        <v>3</v>
      </c>
      <c r="P310">
        <v>2</v>
      </c>
      <c r="Q310" t="str">
        <f>CONCATENATE(C310,E310,G310,I310)</f>
        <v>23</v>
      </c>
    </row>
    <row r="311" spans="1:17" x14ac:dyDescent="0.25">
      <c r="A311">
        <v>310</v>
      </c>
      <c r="D311">
        <v>40.884113000000006</v>
      </c>
      <c r="E311" s="4">
        <v>2</v>
      </c>
      <c r="F311">
        <v>31.581109000000012</v>
      </c>
      <c r="G311" s="5">
        <v>3</v>
      </c>
      <c r="P311">
        <v>2</v>
      </c>
      <c r="Q311" t="str">
        <f>CONCATENATE(C311,E311,G311,I311)</f>
        <v>23</v>
      </c>
    </row>
    <row r="312" spans="1:17" x14ac:dyDescent="0.25">
      <c r="A312">
        <v>311</v>
      </c>
      <c r="D312">
        <v>40.910755000000009</v>
      </c>
      <c r="E312" s="4">
        <v>2</v>
      </c>
      <c r="F312">
        <v>31.594138000000008</v>
      </c>
      <c r="G312" s="5">
        <v>3</v>
      </c>
      <c r="P312">
        <v>2</v>
      </c>
      <c r="Q312" t="str">
        <f>CONCATENATE(C312,E312,G312,I312)</f>
        <v>23</v>
      </c>
    </row>
    <row r="313" spans="1:17" x14ac:dyDescent="0.25">
      <c r="A313">
        <v>312</v>
      </c>
      <c r="D313">
        <v>40.929954000000009</v>
      </c>
      <c r="E313" s="4">
        <v>2</v>
      </c>
      <c r="F313">
        <v>31.615304000000009</v>
      </c>
      <c r="G313" s="5">
        <v>3</v>
      </c>
      <c r="P313">
        <v>2</v>
      </c>
      <c r="Q313" t="str">
        <f>CONCATENATE(C313,E313,G313,I313)</f>
        <v>23</v>
      </c>
    </row>
    <row r="314" spans="1:17" x14ac:dyDescent="0.25">
      <c r="A314">
        <v>313</v>
      </c>
      <c r="D314">
        <v>40.914317000000011</v>
      </c>
      <c r="E314" s="4">
        <v>2</v>
      </c>
      <c r="F314">
        <v>31.609987000000004</v>
      </c>
      <c r="G314" s="5">
        <v>3</v>
      </c>
      <c r="P314">
        <v>2</v>
      </c>
      <c r="Q314" t="str">
        <f>CONCATENATE(C314,E314,G314,I314)</f>
        <v>23</v>
      </c>
    </row>
    <row r="315" spans="1:17" x14ac:dyDescent="0.25">
      <c r="A315">
        <v>314</v>
      </c>
      <c r="D315">
        <v>40.889751000000011</v>
      </c>
      <c r="E315" s="4">
        <v>2</v>
      </c>
      <c r="F315">
        <v>31.616208000000007</v>
      </c>
      <c r="G315" s="5">
        <v>3</v>
      </c>
      <c r="P315">
        <v>2</v>
      </c>
      <c r="Q315" t="str">
        <f>CONCATENATE(C315,E315,G315,I315)</f>
        <v>23</v>
      </c>
    </row>
    <row r="316" spans="1:17" x14ac:dyDescent="0.25">
      <c r="A316">
        <v>315</v>
      </c>
      <c r="D316">
        <v>40.916072000000007</v>
      </c>
      <c r="E316" s="4">
        <v>2</v>
      </c>
      <c r="F316">
        <v>31.647106000000008</v>
      </c>
      <c r="G316" s="5">
        <v>3</v>
      </c>
      <c r="P316">
        <v>2</v>
      </c>
      <c r="Q316" t="str">
        <f>CONCATENATE(C316,E316,G316,I316)</f>
        <v>23</v>
      </c>
    </row>
    <row r="317" spans="1:17" x14ac:dyDescent="0.25">
      <c r="A317">
        <v>316</v>
      </c>
      <c r="D317">
        <v>40.99430000000001</v>
      </c>
      <c r="E317" s="4">
        <v>2</v>
      </c>
      <c r="F317">
        <v>31.700870000000009</v>
      </c>
      <c r="G317" s="5">
        <v>3</v>
      </c>
      <c r="P317">
        <v>2</v>
      </c>
      <c r="Q317" t="str">
        <f>CONCATENATE(C317,E317,G317,I317)</f>
        <v>23</v>
      </c>
    </row>
    <row r="318" spans="1:17" x14ac:dyDescent="0.25">
      <c r="A318">
        <v>317</v>
      </c>
      <c r="D318">
        <v>40.951969000000005</v>
      </c>
      <c r="E318" s="4">
        <v>2</v>
      </c>
      <c r="F318">
        <v>31.694755000000008</v>
      </c>
      <c r="G318" s="5">
        <v>3</v>
      </c>
      <c r="P318">
        <v>2</v>
      </c>
      <c r="Q318" t="str">
        <f>CONCATENATE(C318,E318,G318,I318)</f>
        <v>23</v>
      </c>
    </row>
    <row r="319" spans="1:17" x14ac:dyDescent="0.25">
      <c r="A319">
        <v>318</v>
      </c>
      <c r="D319">
        <v>40.876453000000012</v>
      </c>
      <c r="E319" s="4">
        <v>2</v>
      </c>
      <c r="F319">
        <v>31.676940000000009</v>
      </c>
      <c r="G319" s="5">
        <v>3</v>
      </c>
      <c r="P319">
        <v>2</v>
      </c>
      <c r="Q319" t="str">
        <f>CONCATENATE(C319,E319,G319,I319)</f>
        <v>23</v>
      </c>
    </row>
    <row r="320" spans="1:17" x14ac:dyDescent="0.25">
      <c r="A320">
        <v>319</v>
      </c>
      <c r="D320">
        <v>40.876453000000012</v>
      </c>
      <c r="E320" s="4">
        <v>2</v>
      </c>
      <c r="F320">
        <v>31.654924000000008</v>
      </c>
      <c r="G320" s="5">
        <v>3</v>
      </c>
      <c r="P320">
        <v>2</v>
      </c>
      <c r="Q320" t="str">
        <f>CONCATENATE(C320,E320,G320,I320)</f>
        <v>23</v>
      </c>
    </row>
    <row r="321" spans="1:17" x14ac:dyDescent="0.25">
      <c r="A321">
        <v>320</v>
      </c>
      <c r="B321">
        <v>51.566268000000008</v>
      </c>
      <c r="C321" s="2">
        <v>1</v>
      </c>
      <c r="F321">
        <v>31.651626000000007</v>
      </c>
      <c r="G321" s="5">
        <v>3</v>
      </c>
      <c r="P321">
        <v>2</v>
      </c>
      <c r="Q321" t="str">
        <f>CONCATENATE(C321,E321,G321,I321)</f>
        <v>13</v>
      </c>
    </row>
    <row r="322" spans="1:17" x14ac:dyDescent="0.25">
      <c r="A322">
        <v>321</v>
      </c>
      <c r="B322">
        <v>51.537395000000011</v>
      </c>
      <c r="C322" s="2">
        <v>1</v>
      </c>
      <c r="F322">
        <v>31.590736000000007</v>
      </c>
      <c r="G322" s="5">
        <v>3</v>
      </c>
      <c r="P322">
        <v>2</v>
      </c>
      <c r="Q322" t="str">
        <f>CONCATENATE(C322,E322,G322,I322)</f>
        <v>13</v>
      </c>
    </row>
    <row r="323" spans="1:17" x14ac:dyDescent="0.25">
      <c r="A323">
        <v>322</v>
      </c>
      <c r="B323">
        <v>51.553878000000012</v>
      </c>
      <c r="C323" s="2">
        <v>1</v>
      </c>
      <c r="F323">
        <v>31.637000000000008</v>
      </c>
      <c r="G323" s="5">
        <v>3</v>
      </c>
      <c r="P323">
        <v>2</v>
      </c>
      <c r="Q323" t="str">
        <f>CONCATENATE(C323,E323,G323,I323)</f>
        <v>13</v>
      </c>
    </row>
    <row r="324" spans="1:17" x14ac:dyDescent="0.25">
      <c r="A324">
        <v>323</v>
      </c>
      <c r="B324">
        <v>51.549198000000011</v>
      </c>
      <c r="C324" s="2">
        <v>1</v>
      </c>
      <c r="F324">
        <v>31.637000000000008</v>
      </c>
      <c r="G324" s="5">
        <v>3</v>
      </c>
      <c r="H324">
        <v>40.713405000000009</v>
      </c>
      <c r="I324" s="3">
        <v>4</v>
      </c>
      <c r="P324">
        <v>3</v>
      </c>
      <c r="Q324" t="str">
        <f>CONCATENATE(C324,E324,G324,I324)</f>
        <v>134</v>
      </c>
    </row>
    <row r="325" spans="1:17" x14ac:dyDescent="0.25">
      <c r="A325">
        <v>324</v>
      </c>
      <c r="B325">
        <v>51.53223400000001</v>
      </c>
      <c r="C325" s="2">
        <v>1</v>
      </c>
      <c r="H325">
        <v>40.724731000000006</v>
      </c>
      <c r="I325" s="3">
        <v>4</v>
      </c>
      <c r="P325">
        <v>2</v>
      </c>
      <c r="Q325" t="str">
        <f>CONCATENATE(C325,E325,G325,I325)</f>
        <v>14</v>
      </c>
    </row>
    <row r="326" spans="1:17" x14ac:dyDescent="0.25">
      <c r="A326">
        <v>325</v>
      </c>
      <c r="B326">
        <v>51.538562000000006</v>
      </c>
      <c r="C326" s="2">
        <v>1</v>
      </c>
      <c r="H326">
        <v>40.715587000000006</v>
      </c>
      <c r="I326" s="3">
        <v>4</v>
      </c>
      <c r="P326">
        <v>2</v>
      </c>
      <c r="Q326" t="str">
        <f>CONCATENATE(C326,E326,G326,I326)</f>
        <v>14</v>
      </c>
    </row>
    <row r="327" spans="1:17" x14ac:dyDescent="0.25">
      <c r="A327">
        <v>326</v>
      </c>
      <c r="B327">
        <v>51.526542000000006</v>
      </c>
      <c r="C327" s="2">
        <v>1</v>
      </c>
      <c r="H327">
        <v>40.720531000000008</v>
      </c>
      <c r="I327" s="3">
        <v>4</v>
      </c>
      <c r="P327">
        <v>2</v>
      </c>
      <c r="Q327" t="str">
        <f>CONCATENATE(C327,E327,G327,I327)</f>
        <v>14</v>
      </c>
    </row>
    <row r="328" spans="1:17" x14ac:dyDescent="0.25">
      <c r="A328">
        <v>327</v>
      </c>
      <c r="B328">
        <v>51.527236000000009</v>
      </c>
      <c r="C328" s="2">
        <v>1</v>
      </c>
      <c r="H328">
        <v>40.70643900000001</v>
      </c>
      <c r="I328" s="3">
        <v>4</v>
      </c>
      <c r="P328">
        <v>2</v>
      </c>
      <c r="Q328" t="str">
        <f>CONCATENATE(C328,E328,G328,I328)</f>
        <v>14</v>
      </c>
    </row>
    <row r="329" spans="1:17" x14ac:dyDescent="0.25">
      <c r="A329">
        <v>328</v>
      </c>
      <c r="B329">
        <v>51.523033000000012</v>
      </c>
      <c r="C329" s="2">
        <v>1</v>
      </c>
      <c r="H329">
        <v>40.702026000000011</v>
      </c>
      <c r="I329" s="3">
        <v>4</v>
      </c>
      <c r="P329">
        <v>2</v>
      </c>
      <c r="Q329" t="str">
        <f>CONCATENATE(C329,E329,G329,I329)</f>
        <v>14</v>
      </c>
    </row>
    <row r="330" spans="1:17" x14ac:dyDescent="0.25">
      <c r="A330">
        <v>329</v>
      </c>
      <c r="B330">
        <v>51.55121900000001</v>
      </c>
      <c r="C330" s="2">
        <v>1</v>
      </c>
      <c r="H330">
        <v>40.735420000000012</v>
      </c>
      <c r="I330" s="3">
        <v>4</v>
      </c>
      <c r="P330">
        <v>2</v>
      </c>
      <c r="Q330" t="str">
        <f>CONCATENATE(C330,E330,G330,I330)</f>
        <v>14</v>
      </c>
    </row>
    <row r="331" spans="1:17" x14ac:dyDescent="0.25">
      <c r="A331">
        <v>330</v>
      </c>
      <c r="B331">
        <v>51.583762000000007</v>
      </c>
      <c r="C331" s="2">
        <v>1</v>
      </c>
      <c r="H331">
        <v>40.736274000000009</v>
      </c>
      <c r="I331" s="3">
        <v>4</v>
      </c>
      <c r="P331">
        <v>2</v>
      </c>
      <c r="Q331" t="str">
        <f>CONCATENATE(C331,E331,G331,I331)</f>
        <v>14</v>
      </c>
    </row>
    <row r="332" spans="1:17" x14ac:dyDescent="0.25">
      <c r="A332">
        <v>331</v>
      </c>
      <c r="B332">
        <v>51.591049000000005</v>
      </c>
      <c r="C332" s="2">
        <v>1</v>
      </c>
      <c r="H332">
        <v>40.666610000000006</v>
      </c>
      <c r="I332" s="3">
        <v>4</v>
      </c>
      <c r="P332">
        <v>2</v>
      </c>
      <c r="Q332" t="str">
        <f>CONCATENATE(C332,E332,G332,I332)</f>
        <v>14</v>
      </c>
    </row>
    <row r="333" spans="1:17" x14ac:dyDescent="0.25">
      <c r="A333">
        <v>332</v>
      </c>
      <c r="B333">
        <v>51.619396000000009</v>
      </c>
      <c r="C333" s="2">
        <v>1</v>
      </c>
      <c r="H333">
        <v>40.729148000000009</v>
      </c>
      <c r="I333" s="3">
        <v>4</v>
      </c>
      <c r="P333">
        <v>2</v>
      </c>
      <c r="Q333" t="str">
        <f>CONCATENATE(C333,E333,G333,I333)</f>
        <v>14</v>
      </c>
    </row>
    <row r="334" spans="1:17" x14ac:dyDescent="0.25">
      <c r="A334">
        <v>333</v>
      </c>
      <c r="B334">
        <v>51.609557000000009</v>
      </c>
      <c r="C334" s="2">
        <v>1</v>
      </c>
      <c r="H334">
        <v>40.605346000000011</v>
      </c>
      <c r="I334" s="3">
        <v>4</v>
      </c>
      <c r="P334">
        <v>2</v>
      </c>
      <c r="Q334" t="str">
        <f>CONCATENATE(C334,E334,G334,I334)</f>
        <v>14</v>
      </c>
    </row>
    <row r="335" spans="1:17" x14ac:dyDescent="0.25">
      <c r="A335">
        <v>334</v>
      </c>
      <c r="H335">
        <v>40.729148000000009</v>
      </c>
      <c r="I335" s="3">
        <v>4</v>
      </c>
      <c r="P335">
        <v>1</v>
      </c>
      <c r="Q335" t="str">
        <f>CONCATENATE(C335,E335,G335,I335)</f>
        <v>4</v>
      </c>
    </row>
    <row r="336" spans="1:17" x14ac:dyDescent="0.25">
      <c r="A336">
        <v>335</v>
      </c>
      <c r="H336">
        <v>40.739833000000012</v>
      </c>
      <c r="I336" s="3">
        <v>4</v>
      </c>
      <c r="P336">
        <v>1</v>
      </c>
      <c r="Q336" t="str">
        <f>CONCATENATE(C336,E336,G336,I336)</f>
        <v>4</v>
      </c>
    </row>
    <row r="337" spans="1:17" x14ac:dyDescent="0.25">
      <c r="A337">
        <v>336</v>
      </c>
      <c r="D337">
        <v>62.822070000000011</v>
      </c>
      <c r="E337" s="4">
        <v>2</v>
      </c>
      <c r="H337">
        <v>40.729148000000009</v>
      </c>
      <c r="I337" s="3">
        <v>4</v>
      </c>
      <c r="P337">
        <v>2</v>
      </c>
      <c r="Q337" t="str">
        <f>CONCATENATE(C337,E337,G337,I337)</f>
        <v>24</v>
      </c>
    </row>
    <row r="338" spans="1:17" x14ac:dyDescent="0.25">
      <c r="A338">
        <v>337</v>
      </c>
      <c r="D338">
        <v>62.829620000000006</v>
      </c>
      <c r="E338" s="4">
        <v>2</v>
      </c>
      <c r="F338">
        <v>51.492137000000007</v>
      </c>
      <c r="G338" s="5">
        <v>3</v>
      </c>
      <c r="P338">
        <v>2</v>
      </c>
      <c r="Q338" t="str">
        <f>CONCATENATE(C338,E338,G338,I338)</f>
        <v>23</v>
      </c>
    </row>
    <row r="339" spans="1:17" x14ac:dyDescent="0.25">
      <c r="A339">
        <v>338</v>
      </c>
      <c r="D339">
        <v>62.824039000000006</v>
      </c>
      <c r="E339" s="4">
        <v>2</v>
      </c>
      <c r="F339">
        <v>51.527023000000007</v>
      </c>
      <c r="G339" s="5">
        <v>3</v>
      </c>
      <c r="P339">
        <v>2</v>
      </c>
      <c r="Q339" t="str">
        <f>CONCATENATE(C339,E339,G339,I339)</f>
        <v>23</v>
      </c>
    </row>
    <row r="340" spans="1:17" x14ac:dyDescent="0.25">
      <c r="A340">
        <v>339</v>
      </c>
      <c r="D340">
        <v>62.888923000000005</v>
      </c>
      <c r="E340" s="4">
        <v>2</v>
      </c>
      <c r="F340">
        <v>51.520748000000012</v>
      </c>
      <c r="G340" s="5">
        <v>3</v>
      </c>
      <c r="P340">
        <v>2</v>
      </c>
      <c r="Q340" t="str">
        <f>CONCATENATE(C340,E340,G340,I340)</f>
        <v>23</v>
      </c>
    </row>
    <row r="341" spans="1:17" x14ac:dyDescent="0.25">
      <c r="A341">
        <v>340</v>
      </c>
      <c r="D341">
        <v>62.887481000000008</v>
      </c>
      <c r="E341" s="4">
        <v>2</v>
      </c>
      <c r="F341">
        <v>51.496337000000011</v>
      </c>
      <c r="G341" s="5">
        <v>3</v>
      </c>
      <c r="P341">
        <v>2</v>
      </c>
      <c r="Q341" t="str">
        <f>CONCATENATE(C341,E341,G341,I341)</f>
        <v>23</v>
      </c>
    </row>
    <row r="342" spans="1:17" x14ac:dyDescent="0.25">
      <c r="A342">
        <v>341</v>
      </c>
      <c r="D342">
        <v>62.891792000000009</v>
      </c>
      <c r="E342" s="4">
        <v>2</v>
      </c>
      <c r="F342">
        <v>51.491714000000009</v>
      </c>
      <c r="G342" s="5">
        <v>3</v>
      </c>
      <c r="P342">
        <v>2</v>
      </c>
      <c r="Q342" t="str">
        <f>CONCATENATE(C342,E342,G342,I342)</f>
        <v>23</v>
      </c>
    </row>
    <row r="343" spans="1:17" x14ac:dyDescent="0.25">
      <c r="A343">
        <v>342</v>
      </c>
      <c r="D343">
        <v>62.900619000000006</v>
      </c>
      <c r="E343" s="4">
        <v>2</v>
      </c>
      <c r="F343">
        <v>51.490489000000011</v>
      </c>
      <c r="G343" s="5">
        <v>3</v>
      </c>
      <c r="P343">
        <v>2</v>
      </c>
      <c r="Q343" t="str">
        <f>CONCATENATE(C343,E343,G343,I343)</f>
        <v>23</v>
      </c>
    </row>
    <row r="344" spans="1:17" x14ac:dyDescent="0.25">
      <c r="A344">
        <v>343</v>
      </c>
      <c r="D344">
        <v>62.92008100000001</v>
      </c>
      <c r="E344" s="4">
        <v>2</v>
      </c>
      <c r="F344">
        <v>51.492137000000007</v>
      </c>
      <c r="G344" s="5">
        <v>3</v>
      </c>
      <c r="P344">
        <v>2</v>
      </c>
      <c r="Q344" t="str">
        <f>CONCATENATE(C344,E344,G344,I344)</f>
        <v>23</v>
      </c>
    </row>
    <row r="345" spans="1:17" x14ac:dyDescent="0.25">
      <c r="A345">
        <v>344</v>
      </c>
      <c r="D345">
        <v>62.97544400000001</v>
      </c>
      <c r="E345" s="4">
        <v>2</v>
      </c>
      <c r="F345">
        <v>51.52595800000001</v>
      </c>
      <c r="G345" s="5">
        <v>3</v>
      </c>
      <c r="P345">
        <v>2</v>
      </c>
      <c r="Q345" t="str">
        <f>CONCATENATE(C345,E345,G345,I345)</f>
        <v>23</v>
      </c>
    </row>
    <row r="346" spans="1:17" x14ac:dyDescent="0.25">
      <c r="A346">
        <v>345</v>
      </c>
      <c r="D346">
        <v>62.951618000000011</v>
      </c>
      <c r="E346" s="4">
        <v>2</v>
      </c>
      <c r="F346">
        <v>51.526332000000011</v>
      </c>
      <c r="G346" s="5">
        <v>3</v>
      </c>
      <c r="P346">
        <v>2</v>
      </c>
      <c r="Q346" t="str">
        <f>CONCATENATE(C346,E346,G346,I346)</f>
        <v>23</v>
      </c>
    </row>
    <row r="347" spans="1:17" x14ac:dyDescent="0.25">
      <c r="A347">
        <v>346</v>
      </c>
      <c r="D347">
        <v>62.983688000000008</v>
      </c>
      <c r="E347" s="4">
        <v>2</v>
      </c>
      <c r="F347">
        <v>51.53095600000001</v>
      </c>
      <c r="G347" s="5">
        <v>3</v>
      </c>
      <c r="P347">
        <v>2</v>
      </c>
      <c r="Q347" t="str">
        <f>CONCATENATE(C347,E347,G347,I347)</f>
        <v>23</v>
      </c>
    </row>
    <row r="348" spans="1:17" x14ac:dyDescent="0.25">
      <c r="A348">
        <v>347</v>
      </c>
      <c r="B348">
        <v>72.605708000000007</v>
      </c>
      <c r="C348" s="2">
        <v>1</v>
      </c>
      <c r="D348">
        <v>62.96709400000001</v>
      </c>
      <c r="E348" s="4">
        <v>2</v>
      </c>
      <c r="F348">
        <v>51.492137000000007</v>
      </c>
      <c r="G348" s="5">
        <v>3</v>
      </c>
      <c r="P348">
        <v>3</v>
      </c>
      <c r="Q348" t="str">
        <f>CONCATENATE(C348,E348,G348,I348)</f>
        <v>123</v>
      </c>
    </row>
    <row r="349" spans="1:17" x14ac:dyDescent="0.25">
      <c r="A349">
        <v>348</v>
      </c>
      <c r="B349">
        <v>72.548680000000004</v>
      </c>
      <c r="C349" s="2">
        <v>1</v>
      </c>
      <c r="D349">
        <v>62.822070000000011</v>
      </c>
      <c r="E349" s="4">
        <v>2</v>
      </c>
      <c r="F349">
        <v>51.492137000000007</v>
      </c>
      <c r="G349" s="5">
        <v>3</v>
      </c>
      <c r="P349">
        <v>3</v>
      </c>
      <c r="Q349" t="str">
        <f>CONCATENATE(C349,E349,G349,I349)</f>
        <v>123</v>
      </c>
    </row>
    <row r="350" spans="1:17" x14ac:dyDescent="0.25">
      <c r="A350">
        <v>349</v>
      </c>
      <c r="B350">
        <v>72.438894000000005</v>
      </c>
      <c r="C350" s="2">
        <v>1</v>
      </c>
      <c r="P350">
        <v>1</v>
      </c>
      <c r="Q350" t="str">
        <f>CONCATENATE(C350,E350,G350,I350)</f>
        <v>1</v>
      </c>
    </row>
    <row r="351" spans="1:17" x14ac:dyDescent="0.25">
      <c r="A351">
        <v>350</v>
      </c>
      <c r="B351">
        <v>72.445144000000013</v>
      </c>
      <c r="C351" s="2">
        <v>1</v>
      </c>
      <c r="P351">
        <v>1</v>
      </c>
      <c r="Q351" t="str">
        <f>CONCATENATE(C351,E351,G351,I351)</f>
        <v>1</v>
      </c>
    </row>
    <row r="352" spans="1:17" x14ac:dyDescent="0.25">
      <c r="A352">
        <v>351</v>
      </c>
      <c r="B352">
        <v>72.467799000000014</v>
      </c>
      <c r="C352" s="2">
        <v>1</v>
      </c>
      <c r="P352">
        <v>1</v>
      </c>
      <c r="Q352" t="str">
        <f>CONCATENATE(C352,E352,G352,I352)</f>
        <v>1</v>
      </c>
    </row>
    <row r="353" spans="1:17" x14ac:dyDescent="0.25">
      <c r="A353">
        <v>352</v>
      </c>
      <c r="B353">
        <v>72.489985000000004</v>
      </c>
      <c r="C353" s="2">
        <v>1</v>
      </c>
      <c r="H353">
        <v>63.557437000000007</v>
      </c>
      <c r="I353" s="3">
        <v>4</v>
      </c>
      <c r="P353">
        <v>2</v>
      </c>
      <c r="Q353" t="str">
        <f>CONCATENATE(C353,E353,G353,I353)</f>
        <v>14</v>
      </c>
    </row>
    <row r="354" spans="1:17" x14ac:dyDescent="0.25">
      <c r="A354">
        <v>353</v>
      </c>
      <c r="B354">
        <v>72.451810000000009</v>
      </c>
      <c r="C354" s="2">
        <v>1</v>
      </c>
      <c r="H354">
        <v>63.599502000000008</v>
      </c>
      <c r="I354" s="3">
        <v>4</v>
      </c>
      <c r="P354">
        <v>2</v>
      </c>
      <c r="Q354" t="str">
        <f>CONCATENATE(C354,E354,G354,I354)</f>
        <v>14</v>
      </c>
    </row>
    <row r="355" spans="1:17" x14ac:dyDescent="0.25">
      <c r="A355">
        <v>354</v>
      </c>
      <c r="B355">
        <v>72.450404000000006</v>
      </c>
      <c r="C355" s="2">
        <v>1</v>
      </c>
      <c r="H355">
        <v>63.570575000000012</v>
      </c>
      <c r="I355" s="3">
        <v>4</v>
      </c>
      <c r="P355">
        <v>2</v>
      </c>
      <c r="Q355" t="str">
        <f>CONCATENATE(C355,E355,G355,I355)</f>
        <v>14</v>
      </c>
    </row>
    <row r="356" spans="1:17" x14ac:dyDescent="0.25">
      <c r="A356">
        <v>355</v>
      </c>
      <c r="B356">
        <v>72.478059000000002</v>
      </c>
      <c r="C356" s="2">
        <v>1</v>
      </c>
      <c r="H356">
        <v>63.578018000000007</v>
      </c>
      <c r="I356" s="3">
        <v>4</v>
      </c>
      <c r="P356">
        <v>2</v>
      </c>
      <c r="Q356" t="str">
        <f>CONCATENATE(C356,E356,G356,I356)</f>
        <v>14</v>
      </c>
    </row>
    <row r="357" spans="1:17" x14ac:dyDescent="0.25">
      <c r="A357">
        <v>356</v>
      </c>
      <c r="B357">
        <v>72.467747000000003</v>
      </c>
      <c r="C357" s="2">
        <v>1</v>
      </c>
      <c r="H357">
        <v>63.619445000000006</v>
      </c>
      <c r="I357" s="3">
        <v>4</v>
      </c>
      <c r="P357">
        <v>2</v>
      </c>
      <c r="Q357" t="str">
        <f>CONCATENATE(C357,E357,G357,I357)</f>
        <v>14</v>
      </c>
    </row>
    <row r="358" spans="1:17" x14ac:dyDescent="0.25">
      <c r="A358">
        <v>357</v>
      </c>
      <c r="B358">
        <v>72.475975000000005</v>
      </c>
      <c r="C358" s="2">
        <v>1</v>
      </c>
      <c r="H358">
        <v>63.59482100000001</v>
      </c>
      <c r="I358" s="3">
        <v>4</v>
      </c>
      <c r="P358">
        <v>2</v>
      </c>
      <c r="Q358" t="str">
        <f>CONCATENATE(C358,E358,G358,I358)</f>
        <v>14</v>
      </c>
    </row>
    <row r="359" spans="1:17" x14ac:dyDescent="0.25">
      <c r="A359">
        <v>358</v>
      </c>
      <c r="B359">
        <v>72.456029000000001</v>
      </c>
      <c r="C359" s="2">
        <v>1</v>
      </c>
      <c r="H359">
        <v>63.620460000000008</v>
      </c>
      <c r="I359" s="3">
        <v>4</v>
      </c>
      <c r="P359">
        <v>2</v>
      </c>
      <c r="Q359" t="str">
        <f>CONCATENATE(C359,E359,G359,I359)</f>
        <v>14</v>
      </c>
    </row>
    <row r="360" spans="1:17" x14ac:dyDescent="0.25">
      <c r="A360">
        <v>359</v>
      </c>
      <c r="B360">
        <v>72.435665</v>
      </c>
      <c r="C360" s="2">
        <v>1</v>
      </c>
      <c r="H360">
        <v>63.617050000000006</v>
      </c>
      <c r="I360" s="3">
        <v>4</v>
      </c>
      <c r="P360">
        <v>2</v>
      </c>
      <c r="Q360" t="str">
        <f>CONCATENATE(C360,E360,G360,I360)</f>
        <v>14</v>
      </c>
    </row>
    <row r="361" spans="1:17" x14ac:dyDescent="0.25">
      <c r="A361">
        <v>360</v>
      </c>
      <c r="B361">
        <v>72.350930000000005</v>
      </c>
      <c r="C361" s="2">
        <v>1</v>
      </c>
      <c r="H361">
        <v>63.655929000000008</v>
      </c>
      <c r="I361" s="3">
        <v>4</v>
      </c>
      <c r="P361">
        <v>2</v>
      </c>
      <c r="Q361" t="str">
        <f>CONCATENATE(C361,E361,G361,I361)</f>
        <v>14</v>
      </c>
    </row>
    <row r="362" spans="1:17" x14ac:dyDescent="0.25">
      <c r="A362">
        <v>361</v>
      </c>
      <c r="B362">
        <v>72.302183000000014</v>
      </c>
      <c r="C362" s="2">
        <v>1</v>
      </c>
      <c r="H362">
        <v>63.559036000000006</v>
      </c>
      <c r="I362" s="3">
        <v>4</v>
      </c>
      <c r="P362">
        <v>2</v>
      </c>
      <c r="Q362" t="str">
        <f>CONCATENATE(C362,E362,G362,I362)</f>
        <v>14</v>
      </c>
    </row>
    <row r="363" spans="1:17" x14ac:dyDescent="0.25">
      <c r="A363">
        <v>362</v>
      </c>
      <c r="B363">
        <v>72.357544000000004</v>
      </c>
      <c r="C363" s="2">
        <v>1</v>
      </c>
      <c r="H363">
        <v>63.557437000000007</v>
      </c>
      <c r="I363" s="3">
        <v>4</v>
      </c>
      <c r="P363">
        <v>2</v>
      </c>
      <c r="Q363" t="str">
        <f>CONCATENATE(C363,E363,G363,I363)</f>
        <v>14</v>
      </c>
    </row>
    <row r="364" spans="1:17" x14ac:dyDescent="0.25">
      <c r="A364">
        <v>363</v>
      </c>
      <c r="D364">
        <v>79.528717</v>
      </c>
      <c r="E364" s="4">
        <v>2</v>
      </c>
      <c r="H364">
        <v>63.557437000000007</v>
      </c>
      <c r="I364" s="3">
        <v>4</v>
      </c>
      <c r="P364">
        <v>2</v>
      </c>
      <c r="Q364" t="str">
        <f>CONCATENATE(C364,E364,G364,I364)</f>
        <v>24</v>
      </c>
    </row>
    <row r="365" spans="1:17" x14ac:dyDescent="0.25">
      <c r="A365">
        <v>364</v>
      </c>
      <c r="D365">
        <v>79.506167000000005</v>
      </c>
      <c r="E365" s="4">
        <v>2</v>
      </c>
      <c r="F365">
        <v>71.355880000000013</v>
      </c>
      <c r="G365" s="5">
        <v>3</v>
      </c>
      <c r="H365">
        <v>63.557437000000007</v>
      </c>
      <c r="I365" s="3">
        <v>4</v>
      </c>
      <c r="P365">
        <v>3</v>
      </c>
      <c r="Q365" t="str">
        <f>CONCATENATE(C365,E365,G365,I365)</f>
        <v>234</v>
      </c>
    </row>
    <row r="366" spans="1:17" x14ac:dyDescent="0.25">
      <c r="A366">
        <v>365</v>
      </c>
      <c r="D366">
        <v>79.513301000000013</v>
      </c>
      <c r="E366" s="4">
        <v>2</v>
      </c>
      <c r="F366">
        <v>71.347651000000013</v>
      </c>
      <c r="G366" s="5">
        <v>3</v>
      </c>
      <c r="H366">
        <v>63.557437000000007</v>
      </c>
      <c r="I366" s="3">
        <v>4</v>
      </c>
      <c r="P366">
        <v>3</v>
      </c>
      <c r="Q366" t="str">
        <f>CONCATENATE(C366,E366,G366,I366)</f>
        <v>234</v>
      </c>
    </row>
    <row r="367" spans="1:17" x14ac:dyDescent="0.25">
      <c r="A367">
        <v>366</v>
      </c>
      <c r="D367">
        <v>79.492730000000009</v>
      </c>
      <c r="E367" s="4">
        <v>2</v>
      </c>
      <c r="F367">
        <v>71.373275000000007</v>
      </c>
      <c r="G367" s="5">
        <v>3</v>
      </c>
      <c r="H367">
        <v>63.520534000000012</v>
      </c>
      <c r="I367" s="3">
        <v>4</v>
      </c>
      <c r="P367">
        <v>3</v>
      </c>
      <c r="Q367" t="str">
        <f>CONCATENATE(C367,E367,G367,I367)</f>
        <v>234</v>
      </c>
    </row>
    <row r="368" spans="1:17" x14ac:dyDescent="0.25">
      <c r="A368">
        <v>367</v>
      </c>
      <c r="D368">
        <v>79.505803000000014</v>
      </c>
      <c r="E368" s="4">
        <v>2</v>
      </c>
      <c r="F368">
        <v>71.359057000000007</v>
      </c>
      <c r="G368" s="5">
        <v>3</v>
      </c>
      <c r="P368">
        <v>2</v>
      </c>
      <c r="Q368" t="str">
        <f>CONCATENATE(C368,E368,G368,I368)</f>
        <v>23</v>
      </c>
    </row>
    <row r="369" spans="1:17" x14ac:dyDescent="0.25">
      <c r="A369">
        <v>368</v>
      </c>
      <c r="D369">
        <v>79.521478000000002</v>
      </c>
      <c r="E369" s="4">
        <v>2</v>
      </c>
      <c r="F369">
        <v>71.375202000000002</v>
      </c>
      <c r="G369" s="5">
        <v>3</v>
      </c>
      <c r="P369">
        <v>2</v>
      </c>
      <c r="Q369" t="str">
        <f>CONCATENATE(C369,E369,G369,I369)</f>
        <v>23</v>
      </c>
    </row>
    <row r="370" spans="1:17" x14ac:dyDescent="0.25">
      <c r="A370">
        <v>369</v>
      </c>
      <c r="D370">
        <v>79.534551000000008</v>
      </c>
      <c r="E370" s="4">
        <v>2</v>
      </c>
      <c r="F370">
        <v>71.388222000000013</v>
      </c>
      <c r="G370" s="5">
        <v>3</v>
      </c>
      <c r="P370">
        <v>2</v>
      </c>
      <c r="Q370" t="str">
        <f>CONCATENATE(C370,E370,G370,I370)</f>
        <v>23</v>
      </c>
    </row>
    <row r="371" spans="1:17" x14ac:dyDescent="0.25">
      <c r="A371">
        <v>370</v>
      </c>
      <c r="D371">
        <v>79.530958000000012</v>
      </c>
      <c r="E371" s="4">
        <v>2</v>
      </c>
      <c r="F371">
        <v>71.359682000000006</v>
      </c>
      <c r="G371" s="5">
        <v>3</v>
      </c>
      <c r="P371">
        <v>2</v>
      </c>
      <c r="Q371" t="str">
        <f>CONCATENATE(C371,E371,G371,I371)</f>
        <v>23</v>
      </c>
    </row>
    <row r="372" spans="1:17" x14ac:dyDescent="0.25">
      <c r="A372">
        <v>371</v>
      </c>
      <c r="D372">
        <v>79.53205100000001</v>
      </c>
      <c r="E372" s="4">
        <v>2</v>
      </c>
      <c r="F372">
        <v>71.334840000000014</v>
      </c>
      <c r="G372" s="5">
        <v>3</v>
      </c>
      <c r="P372">
        <v>2</v>
      </c>
      <c r="Q372" t="str">
        <f>CONCATENATE(C372,E372,G372,I372)</f>
        <v>23</v>
      </c>
    </row>
    <row r="373" spans="1:17" x14ac:dyDescent="0.25">
      <c r="A373">
        <v>372</v>
      </c>
      <c r="D373">
        <v>79.513459000000012</v>
      </c>
      <c r="E373" s="4">
        <v>2</v>
      </c>
      <c r="F373">
        <v>71.356609000000006</v>
      </c>
      <c r="G373" s="5">
        <v>3</v>
      </c>
      <c r="P373">
        <v>2</v>
      </c>
      <c r="Q373" t="str">
        <f>CONCATENATE(C373,E373,G373,I373)</f>
        <v>23</v>
      </c>
    </row>
    <row r="374" spans="1:17" x14ac:dyDescent="0.25">
      <c r="A374">
        <v>373</v>
      </c>
      <c r="D374">
        <v>79.571580000000012</v>
      </c>
      <c r="E374" s="4">
        <v>2</v>
      </c>
      <c r="F374">
        <v>71.333642000000012</v>
      </c>
      <c r="G374" s="5">
        <v>3</v>
      </c>
      <c r="P374">
        <v>2</v>
      </c>
      <c r="Q374" t="str">
        <f>CONCATENATE(C374,E374,G374,I374)</f>
        <v>23</v>
      </c>
    </row>
    <row r="375" spans="1:17" x14ac:dyDescent="0.25">
      <c r="A375">
        <v>374</v>
      </c>
      <c r="D375">
        <v>79.551164</v>
      </c>
      <c r="E375" s="4">
        <v>2</v>
      </c>
      <c r="F375">
        <v>71.324632000000008</v>
      </c>
      <c r="G375" s="5">
        <v>3</v>
      </c>
      <c r="P375">
        <v>2</v>
      </c>
      <c r="Q375" t="str">
        <f>CONCATENATE(C375,E375,G375,I375)</f>
        <v>23</v>
      </c>
    </row>
    <row r="376" spans="1:17" x14ac:dyDescent="0.25">
      <c r="A376">
        <v>375</v>
      </c>
      <c r="D376">
        <v>79.508563000000009</v>
      </c>
      <c r="E376" s="4">
        <v>2</v>
      </c>
      <c r="F376">
        <v>71.188285000000008</v>
      </c>
      <c r="G376" s="5">
        <v>3</v>
      </c>
      <c r="P376">
        <v>2</v>
      </c>
      <c r="Q376" t="str">
        <f>CONCATENATE(C376,E376,G376,I376)</f>
        <v>23</v>
      </c>
    </row>
    <row r="377" spans="1:17" x14ac:dyDescent="0.25">
      <c r="A377">
        <v>376</v>
      </c>
      <c r="D377">
        <v>79.528717</v>
      </c>
      <c r="E377" s="4">
        <v>2</v>
      </c>
      <c r="F377">
        <v>71.161047000000011</v>
      </c>
      <c r="G377" s="5">
        <v>3</v>
      </c>
      <c r="P377">
        <v>2</v>
      </c>
      <c r="Q377" t="str">
        <f>CONCATENATE(C377,E377,G377,I377)</f>
        <v>23</v>
      </c>
    </row>
    <row r="378" spans="1:17" x14ac:dyDescent="0.25">
      <c r="A378">
        <v>377</v>
      </c>
      <c r="D378">
        <v>79.528717</v>
      </c>
      <c r="E378" s="4">
        <v>2</v>
      </c>
      <c r="P378">
        <v>1</v>
      </c>
      <c r="Q378" t="str">
        <f>CONCATENATE(C378,E378,G378,I378)</f>
        <v>2</v>
      </c>
    </row>
    <row r="379" spans="1:17" x14ac:dyDescent="0.25">
      <c r="A379">
        <v>378</v>
      </c>
      <c r="P379">
        <v>0</v>
      </c>
      <c r="Q379" t="str">
        <f>CONCATENATE(C379,E379,G379,I379)</f>
        <v/>
      </c>
    </row>
    <row r="380" spans="1:17" x14ac:dyDescent="0.25">
      <c r="A380">
        <v>379</v>
      </c>
      <c r="B380">
        <v>88.917010000000005</v>
      </c>
      <c r="C380" s="2">
        <v>1</v>
      </c>
      <c r="H380">
        <v>78.41497600000001</v>
      </c>
      <c r="I380" s="3">
        <v>4</v>
      </c>
      <c r="P380">
        <v>2</v>
      </c>
      <c r="Q380" t="str">
        <f>CONCATENATE(C380,E380,G380,I380)</f>
        <v>14</v>
      </c>
    </row>
    <row r="381" spans="1:17" x14ac:dyDescent="0.25">
      <c r="A381">
        <v>380</v>
      </c>
      <c r="B381">
        <v>88.92128000000001</v>
      </c>
      <c r="C381" s="2">
        <v>1</v>
      </c>
      <c r="H381">
        <v>78.382894000000007</v>
      </c>
      <c r="I381" s="3">
        <v>4</v>
      </c>
      <c r="P381">
        <v>2</v>
      </c>
      <c r="Q381" t="str">
        <f>CONCATENATE(C381,E381,G381,I381)</f>
        <v>14</v>
      </c>
    </row>
    <row r="382" spans="1:17" x14ac:dyDescent="0.25">
      <c r="A382">
        <v>381</v>
      </c>
      <c r="B382">
        <v>88.899825000000007</v>
      </c>
      <c r="C382" s="2">
        <v>1</v>
      </c>
      <c r="H382">
        <v>78.365708000000012</v>
      </c>
      <c r="I382" s="3">
        <v>4</v>
      </c>
      <c r="P382">
        <v>2</v>
      </c>
      <c r="Q382" t="str">
        <f>CONCATENATE(C382,E382,G382,I382)</f>
        <v>14</v>
      </c>
    </row>
    <row r="383" spans="1:17" x14ac:dyDescent="0.25">
      <c r="A383">
        <v>382</v>
      </c>
      <c r="B383">
        <v>88.900292000000007</v>
      </c>
      <c r="C383" s="2">
        <v>1</v>
      </c>
      <c r="H383">
        <v>78.389300000000006</v>
      </c>
      <c r="I383" s="3">
        <v>4</v>
      </c>
      <c r="P383">
        <v>2</v>
      </c>
      <c r="Q383" t="str">
        <f>CONCATENATE(C383,E383,G383,I383)</f>
        <v>14</v>
      </c>
    </row>
    <row r="384" spans="1:17" x14ac:dyDescent="0.25">
      <c r="A384">
        <v>383</v>
      </c>
      <c r="B384">
        <v>88.890763000000007</v>
      </c>
      <c r="C384" s="2">
        <v>1</v>
      </c>
      <c r="H384">
        <v>78.384978000000004</v>
      </c>
      <c r="I384" s="3">
        <v>4</v>
      </c>
      <c r="P384">
        <v>2</v>
      </c>
      <c r="Q384" t="str">
        <f>CONCATENATE(C384,E384,G384,I384)</f>
        <v>14</v>
      </c>
    </row>
    <row r="385" spans="1:17" x14ac:dyDescent="0.25">
      <c r="A385">
        <v>384</v>
      </c>
      <c r="B385">
        <v>88.897845000000004</v>
      </c>
      <c r="C385" s="2">
        <v>1</v>
      </c>
      <c r="H385">
        <v>78.427163000000007</v>
      </c>
      <c r="I385" s="3">
        <v>4</v>
      </c>
      <c r="P385">
        <v>2</v>
      </c>
      <c r="Q385" t="str">
        <f>CONCATENATE(C385,E385,G385,I385)</f>
        <v>14</v>
      </c>
    </row>
    <row r="386" spans="1:17" x14ac:dyDescent="0.25">
      <c r="A386">
        <v>385</v>
      </c>
      <c r="B386">
        <v>88.901021000000014</v>
      </c>
      <c r="C386" s="2">
        <v>1</v>
      </c>
      <c r="H386">
        <v>78.424767000000003</v>
      </c>
      <c r="I386" s="3">
        <v>4</v>
      </c>
      <c r="P386">
        <v>2</v>
      </c>
      <c r="Q386" t="str">
        <f>CONCATENATE(C386,E386,G386,I386)</f>
        <v>14</v>
      </c>
    </row>
    <row r="387" spans="1:17" x14ac:dyDescent="0.25">
      <c r="A387">
        <v>386</v>
      </c>
      <c r="B387">
        <v>88.901387</v>
      </c>
      <c r="C387" s="2">
        <v>1</v>
      </c>
      <c r="H387">
        <v>78.414247000000003</v>
      </c>
      <c r="I387" s="3">
        <v>4</v>
      </c>
      <c r="P387">
        <v>2</v>
      </c>
      <c r="Q387" t="str">
        <f>CONCATENATE(C387,E387,G387,I387)</f>
        <v>14</v>
      </c>
    </row>
    <row r="388" spans="1:17" x14ac:dyDescent="0.25">
      <c r="A388">
        <v>387</v>
      </c>
      <c r="B388">
        <v>88.897168000000008</v>
      </c>
      <c r="C388" s="2">
        <v>1</v>
      </c>
      <c r="H388">
        <v>78.409403000000012</v>
      </c>
      <c r="I388" s="3">
        <v>4</v>
      </c>
      <c r="P388">
        <v>2</v>
      </c>
      <c r="Q388" t="str">
        <f>CONCATENATE(C388,E388,G388,I388)</f>
        <v>14</v>
      </c>
    </row>
    <row r="389" spans="1:17" x14ac:dyDescent="0.25">
      <c r="A389">
        <v>388</v>
      </c>
      <c r="B389">
        <v>88.929354000000004</v>
      </c>
      <c r="C389" s="2">
        <v>1</v>
      </c>
      <c r="H389">
        <v>78.433204000000003</v>
      </c>
      <c r="I389" s="3">
        <v>4</v>
      </c>
      <c r="P389">
        <v>2</v>
      </c>
      <c r="Q389" t="str">
        <f>CONCATENATE(C389,E389,G389,I389)</f>
        <v>14</v>
      </c>
    </row>
    <row r="390" spans="1:17" x14ac:dyDescent="0.25">
      <c r="A390">
        <v>389</v>
      </c>
      <c r="B390">
        <v>88.97065400000001</v>
      </c>
      <c r="C390" s="2">
        <v>1</v>
      </c>
      <c r="H390">
        <v>78.433204000000003</v>
      </c>
      <c r="I390" s="3">
        <v>4</v>
      </c>
      <c r="P390">
        <v>2</v>
      </c>
      <c r="Q390" t="str">
        <f>CONCATENATE(C390,E390,G390,I390)</f>
        <v>14</v>
      </c>
    </row>
    <row r="391" spans="1:17" x14ac:dyDescent="0.25">
      <c r="A391">
        <v>390</v>
      </c>
      <c r="B391">
        <v>88.956851</v>
      </c>
      <c r="C391" s="2">
        <v>1</v>
      </c>
      <c r="H391">
        <v>78.433204000000003</v>
      </c>
      <c r="I391" s="3">
        <v>4</v>
      </c>
      <c r="P391">
        <v>2</v>
      </c>
      <c r="Q391" t="str">
        <f>CONCATENATE(C391,E391,G391,I391)</f>
        <v>14</v>
      </c>
    </row>
    <row r="392" spans="1:17" x14ac:dyDescent="0.25">
      <c r="A392">
        <v>391</v>
      </c>
      <c r="P392">
        <v>0</v>
      </c>
      <c r="Q392" t="str">
        <f>CONCATENATE(C392,E392,G392,I392)</f>
        <v/>
      </c>
    </row>
    <row r="393" spans="1:17" x14ac:dyDescent="0.25">
      <c r="A393">
        <v>392</v>
      </c>
      <c r="D393">
        <v>98.122344000000012</v>
      </c>
      <c r="E393" s="4">
        <v>2</v>
      </c>
      <c r="P393">
        <v>1</v>
      </c>
      <c r="Q393" t="str">
        <f>CONCATENATE(C393,E393,G393,I393)</f>
        <v>2</v>
      </c>
    </row>
    <row r="394" spans="1:17" x14ac:dyDescent="0.25">
      <c r="A394">
        <v>393</v>
      </c>
      <c r="D394">
        <v>98.073336000000012</v>
      </c>
      <c r="E394" s="4">
        <v>2</v>
      </c>
      <c r="F394">
        <v>88.365946000000008</v>
      </c>
      <c r="G394" s="5">
        <v>3</v>
      </c>
      <c r="P394">
        <v>2</v>
      </c>
      <c r="Q394" t="str">
        <f>CONCATENATE(C394,E394,G394,I394)</f>
        <v>23</v>
      </c>
    </row>
    <row r="395" spans="1:17" x14ac:dyDescent="0.25">
      <c r="A395">
        <v>394</v>
      </c>
      <c r="D395">
        <v>98.035630000000012</v>
      </c>
      <c r="E395" s="4">
        <v>2</v>
      </c>
      <c r="F395">
        <v>88.312407000000007</v>
      </c>
      <c r="G395" s="5">
        <v>3</v>
      </c>
      <c r="P395">
        <v>2</v>
      </c>
      <c r="Q395" t="str">
        <f>CONCATENATE(C395,E395,G395,I395)</f>
        <v>23</v>
      </c>
    </row>
    <row r="396" spans="1:17" x14ac:dyDescent="0.25">
      <c r="A396">
        <v>395</v>
      </c>
      <c r="D396">
        <v>98.02880900000001</v>
      </c>
      <c r="E396" s="4">
        <v>2</v>
      </c>
      <c r="F396">
        <v>88.328917000000004</v>
      </c>
      <c r="G396" s="5">
        <v>3</v>
      </c>
      <c r="P396">
        <v>2</v>
      </c>
      <c r="Q396" t="str">
        <f>CONCATENATE(C396,E396,G396,I396)</f>
        <v>23</v>
      </c>
    </row>
    <row r="397" spans="1:17" x14ac:dyDescent="0.25">
      <c r="A397">
        <v>396</v>
      </c>
      <c r="D397">
        <v>98.040160000000014</v>
      </c>
      <c r="E397" s="4">
        <v>2</v>
      </c>
      <c r="F397">
        <v>88.337199000000012</v>
      </c>
      <c r="G397" s="5">
        <v>3</v>
      </c>
      <c r="P397">
        <v>2</v>
      </c>
      <c r="Q397" t="str">
        <f>CONCATENATE(C397,E397,G397,I397)</f>
        <v>23</v>
      </c>
    </row>
    <row r="398" spans="1:17" x14ac:dyDescent="0.25">
      <c r="A398">
        <v>397</v>
      </c>
      <c r="D398">
        <v>98.083022</v>
      </c>
      <c r="E398" s="4">
        <v>2</v>
      </c>
      <c r="F398">
        <v>88.310168000000004</v>
      </c>
      <c r="G398" s="5">
        <v>3</v>
      </c>
      <c r="P398">
        <v>2</v>
      </c>
      <c r="Q398" t="str">
        <f>CONCATENATE(C398,E398,G398,I398)</f>
        <v>23</v>
      </c>
    </row>
    <row r="399" spans="1:17" x14ac:dyDescent="0.25">
      <c r="A399">
        <v>398</v>
      </c>
      <c r="D399">
        <v>98.082243000000005</v>
      </c>
      <c r="E399" s="4">
        <v>2</v>
      </c>
      <c r="F399">
        <v>88.321417000000011</v>
      </c>
      <c r="G399" s="5">
        <v>3</v>
      </c>
      <c r="P399">
        <v>2</v>
      </c>
      <c r="Q399" t="str">
        <f>CONCATENATE(C399,E399,G399,I399)</f>
        <v>23</v>
      </c>
    </row>
    <row r="400" spans="1:17" x14ac:dyDescent="0.25">
      <c r="A400">
        <v>399</v>
      </c>
      <c r="D400">
        <v>98.135207000000008</v>
      </c>
      <c r="E400" s="4">
        <v>2</v>
      </c>
      <c r="F400">
        <v>88.362248000000008</v>
      </c>
      <c r="G400" s="5">
        <v>3</v>
      </c>
      <c r="P400">
        <v>2</v>
      </c>
      <c r="Q400" t="str">
        <f>CONCATENATE(C400,E400,G400,I400)</f>
        <v>23</v>
      </c>
    </row>
    <row r="401" spans="1:17" x14ac:dyDescent="0.25">
      <c r="A401">
        <v>400</v>
      </c>
      <c r="D401">
        <v>98.131146000000001</v>
      </c>
      <c r="E401" s="4">
        <v>2</v>
      </c>
      <c r="F401">
        <v>88.348864000000006</v>
      </c>
      <c r="G401" s="5">
        <v>3</v>
      </c>
      <c r="P401">
        <v>2</v>
      </c>
      <c r="Q401" t="str">
        <f>CONCATENATE(C401,E401,G401,I401)</f>
        <v>23</v>
      </c>
    </row>
    <row r="402" spans="1:17" x14ac:dyDescent="0.25">
      <c r="A402">
        <v>401</v>
      </c>
      <c r="D402">
        <v>98.114844000000005</v>
      </c>
      <c r="E402" s="4">
        <v>2</v>
      </c>
      <c r="F402">
        <v>88.286940000000016</v>
      </c>
      <c r="G402" s="5">
        <v>3</v>
      </c>
      <c r="P402">
        <v>2</v>
      </c>
      <c r="Q402" t="str">
        <f>CONCATENATE(C402,E402,G402,I402)</f>
        <v>23</v>
      </c>
    </row>
    <row r="403" spans="1:17" x14ac:dyDescent="0.25">
      <c r="A403">
        <v>402</v>
      </c>
      <c r="F403">
        <v>88.278919999999999</v>
      </c>
      <c r="G403" s="5">
        <v>3</v>
      </c>
      <c r="P403">
        <v>1</v>
      </c>
      <c r="Q403" t="str">
        <f>CONCATENATE(C403,E403,G403,I403)</f>
        <v>3</v>
      </c>
    </row>
    <row r="404" spans="1:17" x14ac:dyDescent="0.25">
      <c r="A404">
        <v>403</v>
      </c>
      <c r="F404">
        <v>88.37907100000001</v>
      </c>
      <c r="G404" s="5">
        <v>3</v>
      </c>
      <c r="P404">
        <v>1</v>
      </c>
      <c r="Q404" t="str">
        <f>CONCATENATE(C404,E404,G404,I404)</f>
        <v>3</v>
      </c>
    </row>
    <row r="405" spans="1:17" x14ac:dyDescent="0.25">
      <c r="A405">
        <v>404</v>
      </c>
      <c r="P405">
        <v>0</v>
      </c>
      <c r="Q405" t="str">
        <f>CONCATENATE(C405,E405,G405,I405)</f>
        <v/>
      </c>
    </row>
    <row r="406" spans="1:17" x14ac:dyDescent="0.25">
      <c r="A406">
        <v>405</v>
      </c>
      <c r="B406">
        <v>110.79290800000001</v>
      </c>
      <c r="C406" s="2">
        <v>1</v>
      </c>
      <c r="H406">
        <v>98.887720999999999</v>
      </c>
      <c r="I406" s="3">
        <v>4</v>
      </c>
      <c r="P406">
        <v>2</v>
      </c>
      <c r="Q406" t="str">
        <f>CONCATENATE(C406,E406,G406,I406)</f>
        <v>14</v>
      </c>
    </row>
    <row r="407" spans="1:17" x14ac:dyDescent="0.25">
      <c r="A407">
        <v>406</v>
      </c>
      <c r="B407">
        <v>110.746399</v>
      </c>
      <c r="C407" s="2">
        <v>1</v>
      </c>
      <c r="H407">
        <v>98.849856000000003</v>
      </c>
      <c r="I407" s="3">
        <v>4</v>
      </c>
      <c r="P407">
        <v>2</v>
      </c>
      <c r="Q407" t="str">
        <f>CONCATENATE(C407,E407,G407,I407)</f>
        <v>14</v>
      </c>
    </row>
    <row r="408" spans="1:17" x14ac:dyDescent="0.25">
      <c r="A408">
        <v>407</v>
      </c>
      <c r="B408">
        <v>110.74718100000001</v>
      </c>
      <c r="C408" s="2">
        <v>1</v>
      </c>
      <c r="H408">
        <v>98.834181000000001</v>
      </c>
      <c r="I408" s="3">
        <v>4</v>
      </c>
      <c r="P408">
        <v>2</v>
      </c>
      <c r="Q408" t="str">
        <f>CONCATENATE(C408,E408,G408,I408)</f>
        <v>14</v>
      </c>
    </row>
    <row r="409" spans="1:17" x14ac:dyDescent="0.25">
      <c r="A409">
        <v>408</v>
      </c>
      <c r="B409">
        <v>110.75170900000001</v>
      </c>
      <c r="C409" s="2">
        <v>1</v>
      </c>
      <c r="H409">
        <v>98.807929999999999</v>
      </c>
      <c r="I409" s="3">
        <v>4</v>
      </c>
      <c r="P409">
        <v>2</v>
      </c>
      <c r="Q409" t="str">
        <f>CONCATENATE(C409,E409,G409,I409)</f>
        <v>14</v>
      </c>
    </row>
    <row r="410" spans="1:17" x14ac:dyDescent="0.25">
      <c r="A410">
        <v>409</v>
      </c>
      <c r="B410">
        <v>110.723793</v>
      </c>
      <c r="C410" s="2">
        <v>1</v>
      </c>
      <c r="H410">
        <v>98.784338000000005</v>
      </c>
      <c r="I410" s="3">
        <v>4</v>
      </c>
      <c r="P410">
        <v>2</v>
      </c>
      <c r="Q410" t="str">
        <f>CONCATENATE(C410,E410,G410,I410)</f>
        <v>14</v>
      </c>
    </row>
    <row r="411" spans="1:17" x14ac:dyDescent="0.25">
      <c r="A411">
        <v>410</v>
      </c>
      <c r="B411">
        <v>110.748898</v>
      </c>
      <c r="C411" s="2">
        <v>1</v>
      </c>
      <c r="H411">
        <v>98.758248000000009</v>
      </c>
      <c r="I411" s="3">
        <v>4</v>
      </c>
      <c r="P411">
        <v>2</v>
      </c>
      <c r="Q411" t="str">
        <f>CONCATENATE(C411,E411,G411,I411)</f>
        <v>14</v>
      </c>
    </row>
    <row r="412" spans="1:17" x14ac:dyDescent="0.25">
      <c r="A412">
        <v>411</v>
      </c>
      <c r="B412">
        <v>110.793633</v>
      </c>
      <c r="C412" s="2">
        <v>1</v>
      </c>
      <c r="H412">
        <v>98.925478000000012</v>
      </c>
      <c r="I412" s="3">
        <v>4</v>
      </c>
      <c r="P412">
        <v>2</v>
      </c>
      <c r="Q412" t="str">
        <f>CONCATENATE(C412,E412,G412,I412)</f>
        <v>14</v>
      </c>
    </row>
    <row r="413" spans="1:17" x14ac:dyDescent="0.25">
      <c r="A413">
        <v>412</v>
      </c>
      <c r="B413">
        <v>110.76009400000001</v>
      </c>
      <c r="C413" s="2">
        <v>1</v>
      </c>
      <c r="H413">
        <v>98.925478000000012</v>
      </c>
      <c r="I413" s="3">
        <v>4</v>
      </c>
      <c r="P413">
        <v>2</v>
      </c>
      <c r="Q413" t="str">
        <f>CONCATENATE(C413,E413,G413,I413)</f>
        <v>14</v>
      </c>
    </row>
    <row r="414" spans="1:17" x14ac:dyDescent="0.25">
      <c r="A414">
        <v>413</v>
      </c>
      <c r="B414">
        <v>110.85076600000001</v>
      </c>
      <c r="C414" s="2">
        <v>1</v>
      </c>
      <c r="H414">
        <v>98.925478000000012</v>
      </c>
      <c r="I414" s="3">
        <v>4</v>
      </c>
      <c r="P414">
        <v>2</v>
      </c>
      <c r="Q414" t="str">
        <f>CONCATENATE(C414,E414,G414,I414)</f>
        <v>14</v>
      </c>
    </row>
    <row r="415" spans="1:17" x14ac:dyDescent="0.25">
      <c r="A415">
        <v>414</v>
      </c>
      <c r="B415">
        <v>110.741398</v>
      </c>
      <c r="C415" s="2">
        <v>1</v>
      </c>
      <c r="H415">
        <v>98.925478000000012</v>
      </c>
      <c r="I415" s="3">
        <v>4</v>
      </c>
      <c r="P415">
        <v>2</v>
      </c>
      <c r="Q415" t="str">
        <f>CONCATENATE(C415,E415,G415,I415)</f>
        <v>14</v>
      </c>
    </row>
    <row r="416" spans="1:17" x14ac:dyDescent="0.25">
      <c r="A416">
        <v>415</v>
      </c>
      <c r="P416">
        <v>0</v>
      </c>
      <c r="Q416" t="str">
        <f>CONCATENATE(C416,E416,G416,I416)</f>
        <v/>
      </c>
    </row>
    <row r="417" spans="1:17" x14ac:dyDescent="0.25">
      <c r="A417">
        <v>416</v>
      </c>
      <c r="P417">
        <v>0</v>
      </c>
      <c r="Q417" t="str">
        <f>CONCATENATE(C417,E417,G417,I417)</f>
        <v/>
      </c>
    </row>
    <row r="418" spans="1:17" x14ac:dyDescent="0.25">
      <c r="A418">
        <v>417</v>
      </c>
      <c r="D418">
        <v>122.48441</v>
      </c>
      <c r="E418" s="4">
        <v>2</v>
      </c>
      <c r="P418">
        <v>1</v>
      </c>
      <c r="Q418" t="str">
        <f>CONCATENATE(C418,E418,G418,I418)</f>
        <v>2</v>
      </c>
    </row>
    <row r="419" spans="1:17" x14ac:dyDescent="0.25">
      <c r="A419">
        <v>418</v>
      </c>
      <c r="D419">
        <v>122.48441</v>
      </c>
      <c r="E419" s="4">
        <v>2</v>
      </c>
      <c r="F419">
        <v>111.936177</v>
      </c>
      <c r="G419" s="5">
        <v>3</v>
      </c>
      <c r="P419">
        <v>2</v>
      </c>
      <c r="Q419" t="str">
        <f>CONCATENATE(C419,E419,G419,I419)</f>
        <v>23</v>
      </c>
    </row>
    <row r="420" spans="1:17" x14ac:dyDescent="0.25">
      <c r="A420">
        <v>419</v>
      </c>
      <c r="D420">
        <v>122.56794400000001</v>
      </c>
      <c r="E420" s="4">
        <v>2</v>
      </c>
      <c r="F420">
        <v>111.89894100000001</v>
      </c>
      <c r="G420" s="5">
        <v>3</v>
      </c>
      <c r="P420">
        <v>2</v>
      </c>
      <c r="Q420" t="str">
        <f>CONCATENATE(C420,E420,G420,I420)</f>
        <v>23</v>
      </c>
    </row>
    <row r="421" spans="1:17" x14ac:dyDescent="0.25">
      <c r="A421">
        <v>420</v>
      </c>
      <c r="D421">
        <v>122.563672</v>
      </c>
      <c r="E421" s="4">
        <v>2</v>
      </c>
      <c r="F421">
        <v>111.862587</v>
      </c>
      <c r="G421" s="5">
        <v>3</v>
      </c>
      <c r="P421">
        <v>2</v>
      </c>
      <c r="Q421" t="str">
        <f>CONCATENATE(C421,E421,G421,I421)</f>
        <v>23</v>
      </c>
    </row>
    <row r="422" spans="1:17" x14ac:dyDescent="0.25">
      <c r="A422">
        <v>421</v>
      </c>
      <c r="D422">
        <v>122.57497499999999</v>
      </c>
      <c r="E422" s="4">
        <v>2</v>
      </c>
      <c r="F422">
        <v>111.86394200000001</v>
      </c>
      <c r="G422" s="5">
        <v>3</v>
      </c>
      <c r="P422">
        <v>2</v>
      </c>
      <c r="Q422" t="str">
        <f>CONCATENATE(C422,E422,G422,I422)</f>
        <v>23</v>
      </c>
    </row>
    <row r="423" spans="1:17" x14ac:dyDescent="0.25">
      <c r="A423">
        <v>422</v>
      </c>
      <c r="D423">
        <v>122.54409100000001</v>
      </c>
      <c r="E423" s="4">
        <v>2</v>
      </c>
      <c r="F423">
        <v>111.860558</v>
      </c>
      <c r="G423" s="5">
        <v>3</v>
      </c>
      <c r="P423">
        <v>2</v>
      </c>
      <c r="Q423" t="str">
        <f>CONCATENATE(C423,E423,G423,I423)</f>
        <v>23</v>
      </c>
    </row>
    <row r="424" spans="1:17" x14ac:dyDescent="0.25">
      <c r="A424">
        <v>423</v>
      </c>
      <c r="D424">
        <v>122.60950500000001</v>
      </c>
      <c r="E424" s="4">
        <v>2</v>
      </c>
      <c r="F424">
        <v>111.87061</v>
      </c>
      <c r="G424" s="5">
        <v>3</v>
      </c>
      <c r="P424">
        <v>2</v>
      </c>
      <c r="Q424" t="str">
        <f>CONCATENATE(C424,E424,G424,I424)</f>
        <v>23</v>
      </c>
    </row>
    <row r="425" spans="1:17" x14ac:dyDescent="0.25">
      <c r="A425">
        <v>424</v>
      </c>
      <c r="D425">
        <v>122.48441</v>
      </c>
      <c r="E425" s="4">
        <v>2</v>
      </c>
      <c r="F425">
        <v>111.88961800000001</v>
      </c>
      <c r="G425" s="5">
        <v>3</v>
      </c>
      <c r="P425">
        <v>2</v>
      </c>
      <c r="Q425" t="str">
        <f>CONCATENATE(C425,E425,G425,I425)</f>
        <v>23</v>
      </c>
    </row>
    <row r="426" spans="1:17" x14ac:dyDescent="0.25">
      <c r="A426">
        <v>425</v>
      </c>
      <c r="D426">
        <v>122.48441</v>
      </c>
      <c r="E426" s="4">
        <v>2</v>
      </c>
      <c r="F426">
        <v>111.917168</v>
      </c>
      <c r="G426" s="5">
        <v>3</v>
      </c>
      <c r="P426">
        <v>2</v>
      </c>
      <c r="Q426" t="str">
        <f>CONCATENATE(C426,E426,G426,I426)</f>
        <v>23</v>
      </c>
    </row>
    <row r="427" spans="1:17" x14ac:dyDescent="0.25">
      <c r="A427">
        <v>426</v>
      </c>
      <c r="F427">
        <v>111.92206200000001</v>
      </c>
      <c r="G427" s="5">
        <v>3</v>
      </c>
      <c r="P427">
        <v>1</v>
      </c>
      <c r="Q427" t="str">
        <f>CONCATENATE(C427,E427,G427,I427)</f>
        <v>3</v>
      </c>
    </row>
    <row r="428" spans="1:17" x14ac:dyDescent="0.25">
      <c r="A428">
        <v>427</v>
      </c>
      <c r="P428">
        <v>0</v>
      </c>
      <c r="Q428" t="str">
        <f>CONCATENATE(C428,E428,G428,I428)</f>
        <v/>
      </c>
    </row>
    <row r="429" spans="1:17" x14ac:dyDescent="0.25">
      <c r="A429">
        <v>428</v>
      </c>
      <c r="B429">
        <v>134.61088599999999</v>
      </c>
      <c r="C429" s="2">
        <v>1</v>
      </c>
      <c r="P429">
        <v>1</v>
      </c>
      <c r="Q429" t="str">
        <f>CONCATENATE(C429,E429,G429,I429)</f>
        <v>1</v>
      </c>
    </row>
    <row r="430" spans="1:17" x14ac:dyDescent="0.25">
      <c r="A430">
        <v>429</v>
      </c>
      <c r="B430">
        <v>134.61088599999999</v>
      </c>
      <c r="C430" s="2">
        <v>1</v>
      </c>
      <c r="P430">
        <v>1</v>
      </c>
      <c r="Q430" t="str">
        <f>CONCATENATE(C430,E430,G430,I430)</f>
        <v>1</v>
      </c>
    </row>
    <row r="431" spans="1:17" x14ac:dyDescent="0.25">
      <c r="A431">
        <v>430</v>
      </c>
      <c r="B431">
        <v>134.61088599999999</v>
      </c>
      <c r="C431" s="2">
        <v>1</v>
      </c>
      <c r="H431">
        <v>125.152337</v>
      </c>
      <c r="I431" s="3">
        <v>4</v>
      </c>
      <c r="P431">
        <v>2</v>
      </c>
      <c r="Q431" t="str">
        <f>CONCATENATE(C431,E431,G431,I431)</f>
        <v>14</v>
      </c>
    </row>
    <row r="432" spans="1:17" x14ac:dyDescent="0.25">
      <c r="A432">
        <v>431</v>
      </c>
      <c r="B432">
        <v>134.76582400000001</v>
      </c>
      <c r="C432" s="2">
        <v>1</v>
      </c>
      <c r="H432">
        <v>125.09208000000001</v>
      </c>
      <c r="I432" s="3">
        <v>4</v>
      </c>
      <c r="P432">
        <v>2</v>
      </c>
      <c r="Q432" t="str">
        <f>CONCATENATE(C432,E432,G432,I432)</f>
        <v>14</v>
      </c>
    </row>
    <row r="433" spans="1:17" x14ac:dyDescent="0.25">
      <c r="A433">
        <v>432</v>
      </c>
      <c r="B433">
        <v>134.77478100000002</v>
      </c>
      <c r="C433" s="2">
        <v>1</v>
      </c>
      <c r="H433">
        <v>125.125462</v>
      </c>
      <c r="I433" s="3">
        <v>4</v>
      </c>
      <c r="P433">
        <v>2</v>
      </c>
      <c r="Q433" t="str">
        <f>CONCATENATE(C433,E433,G433,I433)</f>
        <v>14</v>
      </c>
    </row>
    <row r="434" spans="1:17" x14ac:dyDescent="0.25">
      <c r="A434">
        <v>433</v>
      </c>
      <c r="B434">
        <v>134.74769600000002</v>
      </c>
      <c r="C434" s="2">
        <v>1</v>
      </c>
      <c r="H434">
        <v>125.148533</v>
      </c>
      <c r="I434" s="3">
        <v>4</v>
      </c>
      <c r="P434">
        <v>2</v>
      </c>
      <c r="Q434" t="str">
        <f>CONCATENATE(C434,E434,G434,I434)</f>
        <v>14</v>
      </c>
    </row>
    <row r="435" spans="1:17" x14ac:dyDescent="0.25">
      <c r="A435">
        <v>434</v>
      </c>
      <c r="B435">
        <v>134.72576900000001</v>
      </c>
      <c r="C435" s="2">
        <v>1</v>
      </c>
      <c r="H435">
        <v>125.132645</v>
      </c>
      <c r="I435" s="3">
        <v>4</v>
      </c>
      <c r="P435">
        <v>2</v>
      </c>
      <c r="Q435" t="str">
        <f>CONCATENATE(C435,E435,G435,I435)</f>
        <v>14</v>
      </c>
    </row>
    <row r="436" spans="1:17" x14ac:dyDescent="0.25">
      <c r="A436">
        <v>435</v>
      </c>
      <c r="B436">
        <v>134.61088599999999</v>
      </c>
      <c r="C436" s="2">
        <v>1</v>
      </c>
      <c r="H436">
        <v>125.12285700000001</v>
      </c>
      <c r="I436" s="3">
        <v>4</v>
      </c>
      <c r="P436">
        <v>2</v>
      </c>
      <c r="Q436" t="str">
        <f>CONCATENATE(C436,E436,G436,I436)</f>
        <v>14</v>
      </c>
    </row>
    <row r="437" spans="1:17" x14ac:dyDescent="0.25">
      <c r="A437">
        <v>436</v>
      </c>
      <c r="B437">
        <v>134.61088599999999</v>
      </c>
      <c r="C437" s="2">
        <v>1</v>
      </c>
      <c r="H437">
        <v>125.16374300000001</v>
      </c>
      <c r="I437" s="3">
        <v>4</v>
      </c>
      <c r="P437">
        <v>2</v>
      </c>
      <c r="Q437" t="str">
        <f>CONCATENATE(C437,E437,G437,I437)</f>
        <v>14</v>
      </c>
    </row>
    <row r="438" spans="1:17" x14ac:dyDescent="0.25">
      <c r="A438">
        <v>437</v>
      </c>
      <c r="B438">
        <v>134.72576900000001</v>
      </c>
      <c r="C438" s="2">
        <v>1</v>
      </c>
      <c r="H438">
        <v>125.120778</v>
      </c>
      <c r="I438" s="3">
        <v>4</v>
      </c>
      <c r="P438">
        <v>2</v>
      </c>
      <c r="Q438" t="str">
        <f>CONCATENATE(C438,E438,G438,I438)</f>
        <v>14</v>
      </c>
    </row>
    <row r="439" spans="1:17" x14ac:dyDescent="0.25">
      <c r="A439">
        <v>438</v>
      </c>
      <c r="H439">
        <v>125.054947</v>
      </c>
      <c r="I439" s="3">
        <v>4</v>
      </c>
      <c r="P439">
        <v>1</v>
      </c>
      <c r="Q439" t="str">
        <f>CONCATENATE(C439,E439,G439,I439)</f>
        <v>4</v>
      </c>
    </row>
    <row r="440" spans="1:17" x14ac:dyDescent="0.25">
      <c r="A440">
        <v>439</v>
      </c>
      <c r="P440">
        <v>0</v>
      </c>
      <c r="Q440" t="str">
        <f>CONCATENATE(C440,E440,G440,I440)</f>
        <v/>
      </c>
    </row>
    <row r="441" spans="1:17" x14ac:dyDescent="0.25">
      <c r="A441">
        <v>440</v>
      </c>
      <c r="D441">
        <v>153.61349899999999</v>
      </c>
      <c r="E441" s="4">
        <v>2</v>
      </c>
      <c r="F441">
        <v>135.158928</v>
      </c>
      <c r="G441" s="5">
        <v>3</v>
      </c>
      <c r="P441">
        <v>2</v>
      </c>
      <c r="Q441" t="str">
        <f>CONCATENATE(C441,E441,G441,I441)</f>
        <v>23</v>
      </c>
    </row>
    <row r="442" spans="1:17" x14ac:dyDescent="0.25">
      <c r="A442">
        <v>441</v>
      </c>
      <c r="D442">
        <v>153.61137200000002</v>
      </c>
      <c r="E442" s="4">
        <v>2</v>
      </c>
      <c r="F442">
        <v>135.12830400000001</v>
      </c>
      <c r="G442" s="5">
        <v>3</v>
      </c>
      <c r="P442">
        <v>2</v>
      </c>
      <c r="Q442" t="str">
        <f>CONCATENATE(C442,E442,G442,I442)</f>
        <v>23</v>
      </c>
    </row>
    <row r="443" spans="1:17" x14ac:dyDescent="0.25">
      <c r="A443">
        <v>442</v>
      </c>
      <c r="D443">
        <v>153.64886999999999</v>
      </c>
      <c r="E443" s="4">
        <v>2</v>
      </c>
      <c r="F443">
        <v>135.19012500000002</v>
      </c>
      <c r="G443" s="5">
        <v>3</v>
      </c>
      <c r="P443">
        <v>2</v>
      </c>
      <c r="Q443" t="str">
        <f>CONCATENATE(C443,E443,G443,I443)</f>
        <v>23</v>
      </c>
    </row>
    <row r="444" spans="1:17" x14ac:dyDescent="0.25">
      <c r="A444">
        <v>443</v>
      </c>
      <c r="D444">
        <v>153.64445499999999</v>
      </c>
      <c r="E444" s="4">
        <v>2</v>
      </c>
      <c r="F444">
        <v>135.120339</v>
      </c>
      <c r="G444" s="5">
        <v>3</v>
      </c>
      <c r="P444">
        <v>2</v>
      </c>
      <c r="Q444" t="str">
        <f>CONCATENATE(C444,E444,G444,I444)</f>
        <v>23</v>
      </c>
    </row>
    <row r="445" spans="1:17" x14ac:dyDescent="0.25">
      <c r="A445">
        <v>444</v>
      </c>
      <c r="D445">
        <v>153.63583800000001</v>
      </c>
      <c r="E445" s="4">
        <v>2</v>
      </c>
      <c r="F445">
        <v>135.19845600000002</v>
      </c>
      <c r="G445" s="5">
        <v>3</v>
      </c>
      <c r="P445">
        <v>2</v>
      </c>
      <c r="Q445" t="str">
        <f>CONCATENATE(C445,E445,G445,I445)</f>
        <v>23</v>
      </c>
    </row>
    <row r="446" spans="1:17" x14ac:dyDescent="0.25">
      <c r="A446">
        <v>445</v>
      </c>
      <c r="D446">
        <v>153.640041</v>
      </c>
      <c r="E446" s="4">
        <v>2</v>
      </c>
      <c r="F446">
        <v>135.21642300000002</v>
      </c>
      <c r="G446" s="5">
        <v>3</v>
      </c>
      <c r="P446">
        <v>2</v>
      </c>
      <c r="Q446" t="str">
        <f>CONCATENATE(C446,E446,G446,I446)</f>
        <v>23</v>
      </c>
    </row>
    <row r="447" spans="1:17" x14ac:dyDescent="0.25">
      <c r="A447">
        <v>446</v>
      </c>
      <c r="D447">
        <v>153.61349899999999</v>
      </c>
      <c r="E447" s="4">
        <v>2</v>
      </c>
      <c r="F447">
        <v>135.181893</v>
      </c>
      <c r="G447" s="5">
        <v>3</v>
      </c>
      <c r="P447">
        <v>2</v>
      </c>
      <c r="Q447" t="str">
        <f>CONCATENATE(C447,E447,G447,I447)</f>
        <v>23</v>
      </c>
    </row>
    <row r="448" spans="1:17" x14ac:dyDescent="0.25">
      <c r="A448">
        <v>447</v>
      </c>
      <c r="D448">
        <v>153.61349899999999</v>
      </c>
      <c r="E448" s="4">
        <v>2</v>
      </c>
      <c r="F448">
        <v>135.14341000000002</v>
      </c>
      <c r="G448" s="5">
        <v>3</v>
      </c>
      <c r="P448">
        <v>2</v>
      </c>
      <c r="Q448" t="str">
        <f>CONCATENATE(C448,E448,G448,I448)</f>
        <v>23</v>
      </c>
    </row>
    <row r="449" spans="1:17" x14ac:dyDescent="0.25">
      <c r="A449">
        <v>448</v>
      </c>
      <c r="D449">
        <v>153.61349899999999</v>
      </c>
      <c r="E449" s="4">
        <v>2</v>
      </c>
      <c r="P449">
        <v>1</v>
      </c>
      <c r="Q449" t="str">
        <f>CONCATENATE(C449,E449,G449,I449)</f>
        <v>2</v>
      </c>
    </row>
    <row r="450" spans="1:17" x14ac:dyDescent="0.25">
      <c r="A450">
        <v>449</v>
      </c>
      <c r="P450">
        <v>0</v>
      </c>
      <c r="Q450" t="str">
        <f>CONCATENATE(C450,E450,G450,I450)</f>
        <v/>
      </c>
    </row>
    <row r="451" spans="1:17" x14ac:dyDescent="0.25">
      <c r="A451">
        <v>450</v>
      </c>
      <c r="B451">
        <v>162.28402</v>
      </c>
      <c r="C451" s="2">
        <v>1</v>
      </c>
      <c r="P451">
        <v>1</v>
      </c>
      <c r="Q451" t="str">
        <f>CONCATENATE(C451,E451,G451,I451)</f>
        <v>1</v>
      </c>
    </row>
    <row r="452" spans="1:17" x14ac:dyDescent="0.25">
      <c r="A452">
        <v>451</v>
      </c>
      <c r="B452">
        <v>162.29130700000002</v>
      </c>
      <c r="C452" s="2">
        <v>1</v>
      </c>
      <c r="P452">
        <v>1</v>
      </c>
      <c r="Q452" t="str">
        <f>CONCATENATE(C452,E452,G452,I452)</f>
        <v>1</v>
      </c>
    </row>
    <row r="453" spans="1:17" x14ac:dyDescent="0.25">
      <c r="A453">
        <v>452</v>
      </c>
      <c r="B453">
        <v>162.297583</v>
      </c>
      <c r="C453" s="2">
        <v>1</v>
      </c>
      <c r="P453">
        <v>1</v>
      </c>
      <c r="Q453" t="str">
        <f>CONCATENATE(C453,E453,G453,I453)</f>
        <v>1</v>
      </c>
    </row>
    <row r="454" spans="1:17" x14ac:dyDescent="0.25">
      <c r="A454">
        <v>453</v>
      </c>
      <c r="B454">
        <v>162.29386</v>
      </c>
      <c r="C454" s="2">
        <v>1</v>
      </c>
      <c r="P454">
        <v>1</v>
      </c>
      <c r="Q454" t="str">
        <f>CONCATENATE(C454,E454,G454,I454)</f>
        <v>1</v>
      </c>
    </row>
    <row r="455" spans="1:17" x14ac:dyDescent="0.25">
      <c r="A455">
        <v>454</v>
      </c>
      <c r="B455">
        <v>162.274126</v>
      </c>
      <c r="C455" s="2">
        <v>1</v>
      </c>
      <c r="P455">
        <v>1</v>
      </c>
      <c r="Q455" t="str">
        <f>CONCATENATE(C455,E455,G455,I455)</f>
        <v>1</v>
      </c>
    </row>
    <row r="456" spans="1:17" x14ac:dyDescent="0.25">
      <c r="A456">
        <v>455</v>
      </c>
      <c r="B456">
        <v>162.30832700000002</v>
      </c>
      <c r="C456" s="2">
        <v>1</v>
      </c>
      <c r="H456">
        <v>157.04458199999999</v>
      </c>
      <c r="I456" s="3">
        <v>4</v>
      </c>
      <c r="P456">
        <v>2</v>
      </c>
      <c r="Q456" t="str">
        <f>CONCATENATE(C456,E456,G456,I456)</f>
        <v>14</v>
      </c>
    </row>
    <row r="457" spans="1:17" x14ac:dyDescent="0.25">
      <c r="A457">
        <v>456</v>
      </c>
      <c r="B457">
        <v>162.29412600000001</v>
      </c>
      <c r="C457" s="2">
        <v>1</v>
      </c>
      <c r="H457">
        <v>157.04639</v>
      </c>
      <c r="I457" s="3">
        <v>4</v>
      </c>
      <c r="P457">
        <v>2</v>
      </c>
      <c r="Q457" t="str">
        <f>CONCATENATE(C457,E457,G457,I457)</f>
        <v>14</v>
      </c>
    </row>
    <row r="458" spans="1:17" x14ac:dyDescent="0.25">
      <c r="A458">
        <v>457</v>
      </c>
      <c r="B458">
        <v>162.254873</v>
      </c>
      <c r="C458" s="2">
        <v>1</v>
      </c>
      <c r="H458">
        <v>157.022243</v>
      </c>
      <c r="I458" s="3">
        <v>4</v>
      </c>
      <c r="P458">
        <v>2</v>
      </c>
      <c r="Q458" t="str">
        <f>CONCATENATE(C458,E458,G458,I458)</f>
        <v>14</v>
      </c>
    </row>
    <row r="459" spans="1:17" x14ac:dyDescent="0.25">
      <c r="A459">
        <v>458</v>
      </c>
      <c r="B459">
        <v>162.28402</v>
      </c>
      <c r="C459" s="2">
        <v>1</v>
      </c>
      <c r="H459">
        <v>157.022828</v>
      </c>
      <c r="I459" s="3">
        <v>4</v>
      </c>
      <c r="P459">
        <v>2</v>
      </c>
      <c r="Q459" t="str">
        <f>CONCATENATE(C459,E459,G459,I459)</f>
        <v>14</v>
      </c>
    </row>
    <row r="460" spans="1:17" x14ac:dyDescent="0.25">
      <c r="A460">
        <v>459</v>
      </c>
      <c r="B460">
        <v>162.28402</v>
      </c>
      <c r="C460" s="2">
        <v>1</v>
      </c>
      <c r="H460">
        <v>156.96485300000001</v>
      </c>
      <c r="I460" s="3">
        <v>4</v>
      </c>
      <c r="P460">
        <v>2</v>
      </c>
      <c r="Q460" t="str">
        <f>CONCATENATE(C460,E460,G460,I460)</f>
        <v>14</v>
      </c>
    </row>
    <row r="461" spans="1:17" x14ac:dyDescent="0.25">
      <c r="A461">
        <v>460</v>
      </c>
      <c r="F461">
        <v>162.14227199999999</v>
      </c>
      <c r="G461" s="5">
        <v>3</v>
      </c>
      <c r="H461">
        <v>156.941822</v>
      </c>
      <c r="I461" s="3">
        <v>4</v>
      </c>
      <c r="P461">
        <v>2</v>
      </c>
      <c r="Q461" t="str">
        <f>CONCATENATE(C461,E461,G461,I461)</f>
        <v>34</v>
      </c>
    </row>
    <row r="462" spans="1:17" x14ac:dyDescent="0.25">
      <c r="A462">
        <v>461</v>
      </c>
      <c r="F462">
        <v>162.221417</v>
      </c>
      <c r="G462" s="5">
        <v>3</v>
      </c>
      <c r="H462">
        <v>156.97958600000001</v>
      </c>
      <c r="I462" s="3">
        <v>4</v>
      </c>
      <c r="P462">
        <v>2</v>
      </c>
      <c r="Q462" t="str">
        <f>CONCATENATE(C462,E462,G462,I462)</f>
        <v>34</v>
      </c>
    </row>
    <row r="463" spans="1:17" x14ac:dyDescent="0.25">
      <c r="A463">
        <v>462</v>
      </c>
      <c r="F463">
        <v>162.2003</v>
      </c>
      <c r="G463" s="5">
        <v>3</v>
      </c>
      <c r="H463">
        <v>157.00681800000001</v>
      </c>
      <c r="I463" s="3">
        <v>4</v>
      </c>
      <c r="P463">
        <v>2</v>
      </c>
      <c r="Q463" t="str">
        <f>CONCATENATE(C463,E463,G463,I463)</f>
        <v>34</v>
      </c>
    </row>
    <row r="464" spans="1:17" x14ac:dyDescent="0.25">
      <c r="A464">
        <v>463</v>
      </c>
      <c r="D464">
        <v>176.146906</v>
      </c>
      <c r="E464" s="4">
        <v>2</v>
      </c>
      <c r="F464">
        <v>162.216151</v>
      </c>
      <c r="G464" s="5">
        <v>3</v>
      </c>
      <c r="P464">
        <v>2</v>
      </c>
      <c r="Q464" t="str">
        <f>CONCATENATE(C464,E464,G464,I464)</f>
        <v>23</v>
      </c>
    </row>
    <row r="465" spans="1:17" x14ac:dyDescent="0.25">
      <c r="A465">
        <v>464</v>
      </c>
      <c r="D465">
        <v>176.18217100000001</v>
      </c>
      <c r="E465" s="4">
        <v>2</v>
      </c>
      <c r="F465">
        <v>162.21024800000001</v>
      </c>
      <c r="G465" s="5">
        <v>3</v>
      </c>
      <c r="P465">
        <v>2</v>
      </c>
      <c r="Q465" t="str">
        <f>CONCATENATE(C465,E465,G465,I465)</f>
        <v>23</v>
      </c>
    </row>
    <row r="466" spans="1:17" x14ac:dyDescent="0.25">
      <c r="A466">
        <v>465</v>
      </c>
      <c r="D466">
        <v>176.197169</v>
      </c>
      <c r="E466" s="4">
        <v>2</v>
      </c>
      <c r="F466">
        <v>162.21024800000001</v>
      </c>
      <c r="G466" s="5">
        <v>3</v>
      </c>
      <c r="P466">
        <v>2</v>
      </c>
      <c r="Q466" t="str">
        <f>CONCATENATE(C466,E466,G466,I466)</f>
        <v>23</v>
      </c>
    </row>
    <row r="467" spans="1:17" x14ac:dyDescent="0.25">
      <c r="A467">
        <v>466</v>
      </c>
      <c r="D467">
        <v>176.17131799999999</v>
      </c>
      <c r="E467" s="4">
        <v>2</v>
      </c>
      <c r="F467">
        <v>162.21024800000001</v>
      </c>
      <c r="G467" s="5">
        <v>3</v>
      </c>
      <c r="P467">
        <v>2</v>
      </c>
      <c r="Q467" t="str">
        <f>CONCATENATE(C467,E467,G467,I467)</f>
        <v>23</v>
      </c>
    </row>
    <row r="468" spans="1:17" x14ac:dyDescent="0.25">
      <c r="A468">
        <v>467</v>
      </c>
      <c r="D468">
        <v>176.16355300000001</v>
      </c>
      <c r="E468" s="4">
        <v>2</v>
      </c>
      <c r="F468">
        <v>162.21024800000001</v>
      </c>
      <c r="G468" s="5">
        <v>3</v>
      </c>
      <c r="P468">
        <v>2</v>
      </c>
      <c r="Q468" t="str">
        <f>CONCATENATE(C468,E468,G468,I468)</f>
        <v>23</v>
      </c>
    </row>
    <row r="469" spans="1:17" x14ac:dyDescent="0.25">
      <c r="A469">
        <v>468</v>
      </c>
      <c r="D469">
        <v>176.15610900000001</v>
      </c>
      <c r="E469" s="4">
        <v>2</v>
      </c>
      <c r="P469">
        <v>1</v>
      </c>
      <c r="Q469" t="str">
        <f>CONCATENATE(C469,E469,G469,I469)</f>
        <v>2</v>
      </c>
    </row>
    <row r="470" spans="1:17" x14ac:dyDescent="0.25">
      <c r="A470">
        <v>469</v>
      </c>
      <c r="D470">
        <v>176.16828800000002</v>
      </c>
      <c r="E470" s="4">
        <v>2</v>
      </c>
      <c r="P470">
        <v>1</v>
      </c>
      <c r="Q470" t="str">
        <f>CONCATENATE(C470,E470,G470,I470)</f>
        <v>2</v>
      </c>
    </row>
    <row r="471" spans="1:17" x14ac:dyDescent="0.25">
      <c r="A471">
        <v>470</v>
      </c>
      <c r="D471">
        <v>176.146906</v>
      </c>
      <c r="E471" s="4">
        <v>2</v>
      </c>
      <c r="P471">
        <v>1</v>
      </c>
      <c r="Q471" t="str">
        <f>CONCATENATE(C471,E471,G471,I471)</f>
        <v>2</v>
      </c>
    </row>
    <row r="472" spans="1:17" x14ac:dyDescent="0.25">
      <c r="A472">
        <v>471</v>
      </c>
      <c r="B472">
        <v>184.30000899999999</v>
      </c>
      <c r="C472" s="2">
        <v>1</v>
      </c>
      <c r="D472">
        <v>176.146906</v>
      </c>
      <c r="E472" s="4">
        <v>2</v>
      </c>
      <c r="P472">
        <v>2</v>
      </c>
      <c r="Q472" t="str">
        <f>CONCATENATE(C472,E472,G472,I472)</f>
        <v>12</v>
      </c>
    </row>
    <row r="473" spans="1:17" x14ac:dyDescent="0.25">
      <c r="A473">
        <v>472</v>
      </c>
      <c r="B473">
        <v>184.29086100000001</v>
      </c>
      <c r="C473" s="2">
        <v>1</v>
      </c>
      <c r="D473">
        <v>176.146906</v>
      </c>
      <c r="E473" s="4">
        <v>2</v>
      </c>
      <c r="P473">
        <v>2</v>
      </c>
      <c r="Q473" t="str">
        <f>CONCATENATE(C473,E473,G473,I473)</f>
        <v>12</v>
      </c>
    </row>
    <row r="474" spans="1:17" x14ac:dyDescent="0.25">
      <c r="A474">
        <v>473</v>
      </c>
      <c r="B474">
        <v>184.29687300000001</v>
      </c>
      <c r="C474" s="2">
        <v>1</v>
      </c>
      <c r="P474">
        <v>1</v>
      </c>
      <c r="Q474" t="str">
        <f>CONCATENATE(C474,E474,G474,I474)</f>
        <v>1</v>
      </c>
    </row>
    <row r="475" spans="1:17" x14ac:dyDescent="0.25">
      <c r="A475">
        <v>474</v>
      </c>
      <c r="B475">
        <v>184.27001000000001</v>
      </c>
      <c r="C475" s="2">
        <v>1</v>
      </c>
      <c r="P475">
        <v>1</v>
      </c>
      <c r="Q475" t="str">
        <f>CONCATENATE(C475,E475,G475,I475)</f>
        <v>1</v>
      </c>
    </row>
    <row r="476" spans="1:17" x14ac:dyDescent="0.25">
      <c r="A476">
        <v>475</v>
      </c>
      <c r="B476">
        <v>184.284426</v>
      </c>
      <c r="C476" s="2">
        <v>1</v>
      </c>
      <c r="P476">
        <v>1</v>
      </c>
      <c r="Q476" t="str">
        <f>CONCATENATE(C476,E476,G476,I476)</f>
        <v>1</v>
      </c>
    </row>
    <row r="477" spans="1:17" x14ac:dyDescent="0.25">
      <c r="A477">
        <v>476</v>
      </c>
      <c r="B477">
        <v>184.30500599999999</v>
      </c>
      <c r="C477" s="2">
        <v>1</v>
      </c>
      <c r="P477">
        <v>1</v>
      </c>
      <c r="Q477" t="str">
        <f>CONCATENATE(C477,E477,G477,I477)</f>
        <v>1</v>
      </c>
    </row>
    <row r="478" spans="1:17" x14ac:dyDescent="0.25">
      <c r="A478">
        <v>477</v>
      </c>
      <c r="B478">
        <v>184.27708699999999</v>
      </c>
      <c r="C478" s="2">
        <v>1</v>
      </c>
      <c r="P478">
        <v>1</v>
      </c>
      <c r="Q478" t="str">
        <f>CONCATENATE(C478,E478,G478,I478)</f>
        <v>1</v>
      </c>
    </row>
    <row r="479" spans="1:17" x14ac:dyDescent="0.25">
      <c r="A479">
        <v>478</v>
      </c>
      <c r="B479">
        <v>184.22655700000001</v>
      </c>
      <c r="C479" s="2">
        <v>1</v>
      </c>
      <c r="H479">
        <v>181.741961</v>
      </c>
      <c r="I479" s="3">
        <v>4</v>
      </c>
      <c r="P479">
        <v>2</v>
      </c>
      <c r="Q479" t="str">
        <f>CONCATENATE(C479,E479,G479,I479)</f>
        <v>14</v>
      </c>
    </row>
    <row r="480" spans="1:17" x14ac:dyDescent="0.25">
      <c r="A480">
        <v>479</v>
      </c>
      <c r="H480">
        <v>181.76600500000001</v>
      </c>
      <c r="I480" s="3">
        <v>4</v>
      </c>
      <c r="P480">
        <v>1</v>
      </c>
      <c r="Q480" t="str">
        <f>CONCATENATE(C480,E480,G480,I480)</f>
        <v>4</v>
      </c>
    </row>
    <row r="481" spans="1:17" x14ac:dyDescent="0.25">
      <c r="A481">
        <v>480</v>
      </c>
      <c r="F481">
        <v>184.12874400000001</v>
      </c>
      <c r="G481" s="5">
        <v>3</v>
      </c>
      <c r="H481">
        <v>181.766749</v>
      </c>
      <c r="I481" s="3">
        <v>4</v>
      </c>
      <c r="P481">
        <v>2</v>
      </c>
      <c r="Q481" t="str">
        <f>CONCATENATE(C481,E481,G481,I481)</f>
        <v>34</v>
      </c>
    </row>
    <row r="482" spans="1:17" x14ac:dyDescent="0.25">
      <c r="A482">
        <v>481</v>
      </c>
      <c r="F482">
        <v>184.16416800000002</v>
      </c>
      <c r="G482" s="5">
        <v>3</v>
      </c>
      <c r="H482">
        <v>181.80179800000002</v>
      </c>
      <c r="I482" s="3">
        <v>4</v>
      </c>
      <c r="P482">
        <v>2</v>
      </c>
      <c r="Q482" t="str">
        <f>CONCATENATE(C482,E482,G482,I482)</f>
        <v>34</v>
      </c>
    </row>
    <row r="483" spans="1:17" x14ac:dyDescent="0.25">
      <c r="A483">
        <v>482</v>
      </c>
      <c r="F483">
        <v>184.13342499999999</v>
      </c>
      <c r="G483" s="5">
        <v>3</v>
      </c>
      <c r="H483">
        <v>181.80015</v>
      </c>
      <c r="I483" s="3">
        <v>4</v>
      </c>
      <c r="P483">
        <v>2</v>
      </c>
      <c r="Q483" t="str">
        <f>CONCATENATE(C483,E483,G483,I483)</f>
        <v>34</v>
      </c>
    </row>
    <row r="484" spans="1:17" x14ac:dyDescent="0.25">
      <c r="A484">
        <v>483</v>
      </c>
      <c r="F484">
        <v>184.10454000000001</v>
      </c>
      <c r="G484" s="5">
        <v>3</v>
      </c>
      <c r="H484">
        <v>181.77573599999999</v>
      </c>
      <c r="I484" s="3">
        <v>4</v>
      </c>
      <c r="P484">
        <v>2</v>
      </c>
      <c r="Q484" t="str">
        <f>CONCATENATE(C484,E484,G484,I484)</f>
        <v>34</v>
      </c>
    </row>
    <row r="485" spans="1:17" x14ac:dyDescent="0.25">
      <c r="A485">
        <v>484</v>
      </c>
      <c r="F485">
        <v>184.08518100000001</v>
      </c>
      <c r="G485" s="5">
        <v>3</v>
      </c>
      <c r="H485">
        <v>181.71786700000001</v>
      </c>
      <c r="I485" s="3">
        <v>4</v>
      </c>
      <c r="P485">
        <v>2</v>
      </c>
      <c r="Q485" t="str">
        <f>CONCATENATE(C485,E485,G485,I485)</f>
        <v>34</v>
      </c>
    </row>
    <row r="486" spans="1:17" x14ac:dyDescent="0.25">
      <c r="A486">
        <v>485</v>
      </c>
      <c r="F486">
        <v>184.14964500000002</v>
      </c>
      <c r="G486" s="5">
        <v>3</v>
      </c>
      <c r="H486">
        <v>181.71770700000002</v>
      </c>
      <c r="I486" s="3">
        <v>4</v>
      </c>
      <c r="P486">
        <v>2</v>
      </c>
      <c r="Q486" t="str">
        <f>CONCATENATE(C486,E486,G486,I486)</f>
        <v>34</v>
      </c>
    </row>
    <row r="487" spans="1:17" x14ac:dyDescent="0.25">
      <c r="A487">
        <v>486</v>
      </c>
      <c r="D487">
        <v>201.46308400000001</v>
      </c>
      <c r="E487" s="4">
        <v>2</v>
      </c>
      <c r="F487">
        <v>184.12618900000001</v>
      </c>
      <c r="G487" s="5">
        <v>3</v>
      </c>
      <c r="H487">
        <v>181.71770700000002</v>
      </c>
      <c r="I487" s="3">
        <v>4</v>
      </c>
      <c r="P487">
        <v>3</v>
      </c>
      <c r="Q487" t="str">
        <f>CONCATENATE(C487,E487,G487,I487)</f>
        <v>234</v>
      </c>
    </row>
    <row r="488" spans="1:17" x14ac:dyDescent="0.25">
      <c r="A488">
        <v>487</v>
      </c>
      <c r="D488">
        <v>201.48568599999999</v>
      </c>
      <c r="E488" s="4">
        <v>2</v>
      </c>
      <c r="F488">
        <v>184.11198999999999</v>
      </c>
      <c r="G488" s="5">
        <v>3</v>
      </c>
      <c r="P488">
        <v>2</v>
      </c>
      <c r="Q488" t="str">
        <f>CONCATENATE(C488,E488,G488,I488)</f>
        <v>23</v>
      </c>
    </row>
    <row r="489" spans="1:17" x14ac:dyDescent="0.25">
      <c r="A489">
        <v>488</v>
      </c>
      <c r="D489">
        <v>201.42095800000001</v>
      </c>
      <c r="E489" s="4">
        <v>2</v>
      </c>
      <c r="F489">
        <v>184.12874400000001</v>
      </c>
      <c r="G489" s="5">
        <v>3</v>
      </c>
      <c r="P489">
        <v>2</v>
      </c>
      <c r="Q489" t="str">
        <f>CONCATENATE(C489,E489,G489,I489)</f>
        <v>23</v>
      </c>
    </row>
    <row r="490" spans="1:17" x14ac:dyDescent="0.25">
      <c r="A490">
        <v>489</v>
      </c>
      <c r="D490">
        <v>201.440954</v>
      </c>
      <c r="E490" s="4">
        <v>2</v>
      </c>
      <c r="P490">
        <v>1</v>
      </c>
      <c r="Q490" t="str">
        <f>CONCATENATE(C490,E490,G490,I490)</f>
        <v>2</v>
      </c>
    </row>
    <row r="491" spans="1:17" x14ac:dyDescent="0.25">
      <c r="A491">
        <v>490</v>
      </c>
      <c r="D491">
        <v>201.44467800000001</v>
      </c>
      <c r="E491" s="4">
        <v>2</v>
      </c>
      <c r="P491">
        <v>1</v>
      </c>
      <c r="Q491" t="str">
        <f>CONCATENATE(C491,E491,G491,I491)</f>
        <v>2</v>
      </c>
    </row>
    <row r="492" spans="1:17" x14ac:dyDescent="0.25">
      <c r="A492">
        <v>491</v>
      </c>
      <c r="D492">
        <v>201.46573900000001</v>
      </c>
      <c r="E492" s="4">
        <v>2</v>
      </c>
      <c r="P492">
        <v>1</v>
      </c>
      <c r="Q492" t="str">
        <f>CONCATENATE(C492,E492,G492,I492)</f>
        <v>2</v>
      </c>
    </row>
    <row r="493" spans="1:17" x14ac:dyDescent="0.25">
      <c r="A493">
        <v>492</v>
      </c>
      <c r="D493">
        <v>201.464518</v>
      </c>
      <c r="E493" s="4">
        <v>2</v>
      </c>
      <c r="P493">
        <v>1</v>
      </c>
      <c r="Q493" t="str">
        <f>CONCATENATE(C493,E493,G493,I493)</f>
        <v>2</v>
      </c>
    </row>
    <row r="494" spans="1:17" x14ac:dyDescent="0.25">
      <c r="A494">
        <v>493</v>
      </c>
      <c r="B494">
        <v>207.812353</v>
      </c>
      <c r="C494" s="2">
        <v>1</v>
      </c>
      <c r="D494">
        <v>201.46404100000001</v>
      </c>
      <c r="E494" s="4">
        <v>2</v>
      </c>
      <c r="P494">
        <v>2</v>
      </c>
      <c r="Q494" t="str">
        <f>CONCATENATE(C494,E494,G494,I494)</f>
        <v>12</v>
      </c>
    </row>
    <row r="495" spans="1:17" x14ac:dyDescent="0.25">
      <c r="A495">
        <v>494</v>
      </c>
      <c r="B495">
        <v>207.79229600000002</v>
      </c>
      <c r="C495" s="2">
        <v>1</v>
      </c>
      <c r="D495">
        <v>201.405745</v>
      </c>
      <c r="E495" s="4">
        <v>2</v>
      </c>
      <c r="P495">
        <v>2</v>
      </c>
      <c r="Q495" t="str">
        <f>CONCATENATE(C495,E495,G495,I495)</f>
        <v>12</v>
      </c>
    </row>
    <row r="496" spans="1:17" x14ac:dyDescent="0.25">
      <c r="A496">
        <v>495</v>
      </c>
      <c r="B496">
        <v>207.76496299999999</v>
      </c>
      <c r="C496" s="2">
        <v>1</v>
      </c>
      <c r="D496">
        <v>201.405745</v>
      </c>
      <c r="E496" s="4">
        <v>2</v>
      </c>
      <c r="P496">
        <v>2</v>
      </c>
      <c r="Q496" t="str">
        <f>CONCATENATE(C496,E496,G496,I496)</f>
        <v>12</v>
      </c>
    </row>
    <row r="497" spans="1:17" x14ac:dyDescent="0.25">
      <c r="A497">
        <v>496</v>
      </c>
      <c r="B497">
        <v>207.780596</v>
      </c>
      <c r="C497" s="2">
        <v>1</v>
      </c>
      <c r="P497">
        <v>1</v>
      </c>
      <c r="Q497" t="str">
        <f>CONCATENATE(C497,E497,G497,I497)</f>
        <v>1</v>
      </c>
    </row>
    <row r="498" spans="1:17" x14ac:dyDescent="0.25">
      <c r="A498">
        <v>497</v>
      </c>
      <c r="B498">
        <v>207.81617600000001</v>
      </c>
      <c r="C498" s="2">
        <v>1</v>
      </c>
      <c r="P498">
        <v>1</v>
      </c>
      <c r="Q498" t="str">
        <f>CONCATENATE(C498,E498,G498,I498)</f>
        <v>1</v>
      </c>
    </row>
    <row r="499" spans="1:17" x14ac:dyDescent="0.25">
      <c r="A499">
        <v>498</v>
      </c>
      <c r="B499">
        <v>207.806498</v>
      </c>
      <c r="C499" s="2">
        <v>1</v>
      </c>
      <c r="P499">
        <v>1</v>
      </c>
      <c r="Q499" t="str">
        <f>CONCATENATE(C499,E499,G499,I499)</f>
        <v>1</v>
      </c>
    </row>
    <row r="500" spans="1:17" x14ac:dyDescent="0.25">
      <c r="A500">
        <v>499</v>
      </c>
      <c r="B500">
        <v>207.784052</v>
      </c>
      <c r="C500" s="2">
        <v>1</v>
      </c>
      <c r="H500">
        <v>205.37956500000001</v>
      </c>
      <c r="I500" s="3">
        <v>4</v>
      </c>
      <c r="P500">
        <v>2</v>
      </c>
      <c r="Q500" t="str">
        <f>CONCATENATE(C500,E500,G500,I500)</f>
        <v>14</v>
      </c>
    </row>
    <row r="501" spans="1:17" x14ac:dyDescent="0.25">
      <c r="A501">
        <v>500</v>
      </c>
      <c r="B501">
        <v>207.77836400000001</v>
      </c>
      <c r="C501" s="2">
        <v>1</v>
      </c>
      <c r="H501">
        <v>205.37568100000001</v>
      </c>
      <c r="I501" s="3">
        <v>4</v>
      </c>
      <c r="P501">
        <v>2</v>
      </c>
      <c r="Q501" t="str">
        <f>CONCATENATE(C501,E501,G501,I501)</f>
        <v>14</v>
      </c>
    </row>
    <row r="502" spans="1:17" x14ac:dyDescent="0.25">
      <c r="A502">
        <v>501</v>
      </c>
      <c r="B502">
        <v>207.74660700000001</v>
      </c>
      <c r="C502" s="2">
        <v>1</v>
      </c>
      <c r="H502">
        <v>205.415514</v>
      </c>
      <c r="I502" s="3">
        <v>4</v>
      </c>
      <c r="P502">
        <v>2</v>
      </c>
      <c r="Q502" t="str">
        <f>CONCATENATE(C502,E502,G502,I502)</f>
        <v>14</v>
      </c>
    </row>
    <row r="503" spans="1:17" x14ac:dyDescent="0.25">
      <c r="A503">
        <v>502</v>
      </c>
      <c r="F503">
        <v>206.96053900000001</v>
      </c>
      <c r="G503" s="5">
        <v>3</v>
      </c>
      <c r="H503">
        <v>205.42264399999999</v>
      </c>
      <c r="I503" s="3">
        <v>4</v>
      </c>
      <c r="P503">
        <v>2</v>
      </c>
      <c r="Q503" t="str">
        <f>CONCATENATE(C503,E503,G503,I503)</f>
        <v>34</v>
      </c>
    </row>
    <row r="504" spans="1:17" x14ac:dyDescent="0.25">
      <c r="A504">
        <v>503</v>
      </c>
      <c r="F504">
        <v>206.99122500000001</v>
      </c>
      <c r="G504" s="5">
        <v>3</v>
      </c>
      <c r="H504">
        <v>205.44546700000001</v>
      </c>
      <c r="I504" s="3">
        <v>4</v>
      </c>
      <c r="P504">
        <v>2</v>
      </c>
      <c r="Q504" t="str">
        <f>CONCATENATE(C504,E504,G504,I504)</f>
        <v>34</v>
      </c>
    </row>
    <row r="505" spans="1:17" x14ac:dyDescent="0.25">
      <c r="A505">
        <v>504</v>
      </c>
      <c r="F505">
        <v>207.024843</v>
      </c>
      <c r="G505" s="5">
        <v>3</v>
      </c>
      <c r="H505">
        <v>205.43025399999999</v>
      </c>
      <c r="I505" s="3">
        <v>4</v>
      </c>
      <c r="P505">
        <v>2</v>
      </c>
      <c r="Q505" t="str">
        <f>CONCATENATE(C505,E505,G505,I505)</f>
        <v>34</v>
      </c>
    </row>
    <row r="506" spans="1:17" x14ac:dyDescent="0.25">
      <c r="A506">
        <v>505</v>
      </c>
      <c r="F506">
        <v>207.03069099999999</v>
      </c>
      <c r="G506" s="5">
        <v>3</v>
      </c>
      <c r="H506">
        <v>205.45726999999999</v>
      </c>
      <c r="I506" s="3">
        <v>4</v>
      </c>
      <c r="P506">
        <v>2</v>
      </c>
      <c r="Q506" t="str">
        <f>CONCATENATE(C506,E506,G506,I506)</f>
        <v>34</v>
      </c>
    </row>
    <row r="507" spans="1:17" x14ac:dyDescent="0.25">
      <c r="A507">
        <v>506</v>
      </c>
      <c r="F507">
        <v>206.99063699999999</v>
      </c>
      <c r="G507" s="5">
        <v>3</v>
      </c>
      <c r="H507">
        <v>205.47008700000001</v>
      </c>
      <c r="I507" s="3">
        <v>4</v>
      </c>
      <c r="P507">
        <v>2</v>
      </c>
      <c r="Q507" t="str">
        <f>CONCATENATE(C507,E507,G507,I507)</f>
        <v>34</v>
      </c>
    </row>
    <row r="508" spans="1:17" x14ac:dyDescent="0.25">
      <c r="A508">
        <v>507</v>
      </c>
      <c r="D508">
        <v>221.45550800000001</v>
      </c>
      <c r="E508" s="4">
        <v>2</v>
      </c>
      <c r="F508">
        <v>207.02436299999999</v>
      </c>
      <c r="G508" s="5">
        <v>3</v>
      </c>
      <c r="H508">
        <v>205.37956500000001</v>
      </c>
      <c r="I508" s="3">
        <v>4</v>
      </c>
      <c r="P508">
        <v>3</v>
      </c>
      <c r="Q508" t="str">
        <f>CONCATENATE(C508,E508,G508,I508)</f>
        <v>234</v>
      </c>
    </row>
    <row r="509" spans="1:17" x14ac:dyDescent="0.25">
      <c r="A509">
        <v>508</v>
      </c>
      <c r="D509">
        <v>221.46892700000001</v>
      </c>
      <c r="E509" s="4">
        <v>2</v>
      </c>
      <c r="F509">
        <v>207.009096</v>
      </c>
      <c r="G509" s="5">
        <v>3</v>
      </c>
      <c r="H509">
        <v>205.37956500000001</v>
      </c>
      <c r="I509" s="3">
        <v>4</v>
      </c>
      <c r="P509">
        <v>3</v>
      </c>
      <c r="Q509" t="str">
        <f>CONCATENATE(C509,E509,G509,I509)</f>
        <v>234</v>
      </c>
    </row>
    <row r="510" spans="1:17" x14ac:dyDescent="0.25">
      <c r="A510">
        <v>509</v>
      </c>
      <c r="D510">
        <v>221.46298100000001</v>
      </c>
      <c r="E510" s="4">
        <v>2</v>
      </c>
      <c r="F510">
        <v>206.98192</v>
      </c>
      <c r="G510" s="5">
        <v>3</v>
      </c>
      <c r="P510">
        <v>2</v>
      </c>
      <c r="Q510" t="str">
        <f>CONCATENATE(C510,E510,G510,I510)</f>
        <v>23</v>
      </c>
    </row>
    <row r="511" spans="1:17" x14ac:dyDescent="0.25">
      <c r="A511">
        <v>510</v>
      </c>
      <c r="D511">
        <v>221.48308499999999</v>
      </c>
      <c r="E511" s="4">
        <v>2</v>
      </c>
      <c r="F511">
        <v>206.96053900000001</v>
      </c>
      <c r="G511" s="5">
        <v>3</v>
      </c>
      <c r="P511">
        <v>2</v>
      </c>
      <c r="Q511" t="str">
        <f>CONCATENATE(C511,E511,G511,I511)</f>
        <v>23</v>
      </c>
    </row>
    <row r="512" spans="1:17" x14ac:dyDescent="0.25">
      <c r="A512">
        <v>511</v>
      </c>
      <c r="D512">
        <v>221.46424300000001</v>
      </c>
      <c r="E512" s="4">
        <v>2</v>
      </c>
      <c r="F512">
        <v>206.96053900000001</v>
      </c>
      <c r="G512" s="5">
        <v>3</v>
      </c>
      <c r="P512">
        <v>2</v>
      </c>
      <c r="Q512" t="str">
        <f>CONCATENATE(C512,E512,G512,I512)</f>
        <v>23</v>
      </c>
    </row>
    <row r="513" spans="1:17" x14ac:dyDescent="0.25">
      <c r="A513">
        <v>512</v>
      </c>
      <c r="D513">
        <v>221.43240299999999</v>
      </c>
      <c r="E513" s="4">
        <v>2</v>
      </c>
      <c r="P513">
        <v>1</v>
      </c>
      <c r="Q513" t="str">
        <f>CONCATENATE(C513,E513,G513,I513)</f>
        <v>2</v>
      </c>
    </row>
    <row r="514" spans="1:17" x14ac:dyDescent="0.25">
      <c r="A514">
        <v>513</v>
      </c>
      <c r="D514">
        <v>221.440561</v>
      </c>
      <c r="E514" s="4">
        <v>2</v>
      </c>
      <c r="P514">
        <v>1</v>
      </c>
      <c r="Q514" t="str">
        <f>CONCATENATE(C514,E514,G514,I514)</f>
        <v>2</v>
      </c>
    </row>
    <row r="515" spans="1:17" x14ac:dyDescent="0.25">
      <c r="A515">
        <v>514</v>
      </c>
      <c r="B515">
        <v>226.41817900000001</v>
      </c>
      <c r="C515" s="2">
        <v>1</v>
      </c>
      <c r="D515">
        <v>221.475559</v>
      </c>
      <c r="E515" s="4">
        <v>2</v>
      </c>
      <c r="P515">
        <v>2</v>
      </c>
      <c r="Q515" t="str">
        <f>CONCATENATE(C515,E515,G515,I515)</f>
        <v>12</v>
      </c>
    </row>
    <row r="516" spans="1:17" x14ac:dyDescent="0.25">
      <c r="A516">
        <v>515</v>
      </c>
      <c r="B516">
        <v>226.42102199999999</v>
      </c>
      <c r="C516" s="2">
        <v>1</v>
      </c>
      <c r="D516">
        <v>221.46913899999998</v>
      </c>
      <c r="E516" s="4">
        <v>2</v>
      </c>
      <c r="P516">
        <v>2</v>
      </c>
      <c r="Q516" t="str">
        <f>CONCATENATE(C516,E516,G516,I516)</f>
        <v>12</v>
      </c>
    </row>
    <row r="517" spans="1:17" x14ac:dyDescent="0.25">
      <c r="A517">
        <v>516</v>
      </c>
      <c r="B517">
        <v>226.42991499999999</v>
      </c>
      <c r="C517" s="2">
        <v>1</v>
      </c>
      <c r="D517">
        <v>221.45550800000001</v>
      </c>
      <c r="E517" s="4">
        <v>2</v>
      </c>
      <c r="P517">
        <v>2</v>
      </c>
      <c r="Q517" t="str">
        <f>CONCATENATE(C517,E517,G517,I517)</f>
        <v>12</v>
      </c>
    </row>
    <row r="518" spans="1:17" x14ac:dyDescent="0.25">
      <c r="A518">
        <v>517</v>
      </c>
      <c r="B518">
        <v>226.447283</v>
      </c>
      <c r="C518" s="2">
        <v>1</v>
      </c>
      <c r="P518">
        <v>1</v>
      </c>
      <c r="Q518" t="str">
        <f>CONCATENATE(C518,E518,G518,I518)</f>
        <v>1</v>
      </c>
    </row>
    <row r="519" spans="1:17" x14ac:dyDescent="0.25">
      <c r="A519">
        <v>518</v>
      </c>
      <c r="B519">
        <v>226.428969</v>
      </c>
      <c r="C519" s="2">
        <v>1</v>
      </c>
      <c r="P519">
        <v>1</v>
      </c>
      <c r="Q519" t="str">
        <f>CONCATENATE(C519,E519,G519,I519)</f>
        <v>1</v>
      </c>
    </row>
    <row r="520" spans="1:17" x14ac:dyDescent="0.25">
      <c r="A520">
        <v>519</v>
      </c>
      <c r="B520">
        <v>226.43633600000001</v>
      </c>
      <c r="C520" s="2">
        <v>1</v>
      </c>
      <c r="P520">
        <v>1</v>
      </c>
      <c r="Q520" t="str">
        <f>CONCATENATE(C520,E520,G520,I520)</f>
        <v>1</v>
      </c>
    </row>
    <row r="521" spans="1:17" x14ac:dyDescent="0.25">
      <c r="A521">
        <v>520</v>
      </c>
      <c r="B521">
        <v>226.394023</v>
      </c>
      <c r="C521" s="2">
        <v>1</v>
      </c>
      <c r="P521">
        <v>1</v>
      </c>
      <c r="Q521" t="str">
        <f>CONCATENATE(C521,E521,G521,I521)</f>
        <v>1</v>
      </c>
    </row>
    <row r="522" spans="1:17" x14ac:dyDescent="0.25">
      <c r="A522">
        <v>521</v>
      </c>
      <c r="B522">
        <v>226.406023</v>
      </c>
      <c r="C522" s="2">
        <v>1</v>
      </c>
      <c r="H522">
        <v>224.61690999999999</v>
      </c>
      <c r="I522" s="3">
        <v>4</v>
      </c>
      <c r="P522">
        <v>2</v>
      </c>
      <c r="Q522" t="str">
        <f>CONCATENATE(C522,E522,G522,I522)</f>
        <v>14</v>
      </c>
    </row>
    <row r="523" spans="1:17" x14ac:dyDescent="0.25">
      <c r="A523">
        <v>522</v>
      </c>
      <c r="B523">
        <v>226.38986499999999</v>
      </c>
      <c r="C523" s="2">
        <v>1</v>
      </c>
      <c r="H523">
        <v>224.58759699999999</v>
      </c>
      <c r="I523" s="3">
        <v>4</v>
      </c>
      <c r="P523">
        <v>2</v>
      </c>
      <c r="Q523" t="str">
        <f>CONCATENATE(C523,E523,G523,I523)</f>
        <v>14</v>
      </c>
    </row>
    <row r="524" spans="1:17" x14ac:dyDescent="0.25">
      <c r="A524">
        <v>523</v>
      </c>
      <c r="B524">
        <v>226.38986499999999</v>
      </c>
      <c r="C524" s="2">
        <v>1</v>
      </c>
      <c r="H524">
        <v>224.60075399999999</v>
      </c>
      <c r="I524" s="3">
        <v>4</v>
      </c>
      <c r="P524">
        <v>2</v>
      </c>
      <c r="Q524" t="str">
        <f>CONCATENATE(C524,E524,G524,I524)</f>
        <v>14</v>
      </c>
    </row>
    <row r="525" spans="1:17" x14ac:dyDescent="0.25">
      <c r="A525">
        <v>524</v>
      </c>
      <c r="H525">
        <v>224.64006799999999</v>
      </c>
      <c r="I525" s="3">
        <v>4</v>
      </c>
      <c r="P525">
        <v>1</v>
      </c>
      <c r="Q525" t="str">
        <f>CONCATENATE(C525,E525,G525,I525)</f>
        <v>4</v>
      </c>
    </row>
    <row r="526" spans="1:17" x14ac:dyDescent="0.25">
      <c r="A526">
        <v>525</v>
      </c>
      <c r="F526">
        <v>226.81947299999999</v>
      </c>
      <c r="G526" s="5">
        <v>3</v>
      </c>
      <c r="H526">
        <v>224.61822599999999</v>
      </c>
      <c r="I526" s="3">
        <v>4</v>
      </c>
      <c r="P526">
        <v>2</v>
      </c>
      <c r="Q526" t="str">
        <f>CONCATENATE(C526,E526,G526,I526)</f>
        <v>34</v>
      </c>
    </row>
    <row r="527" spans="1:17" x14ac:dyDescent="0.25">
      <c r="A527">
        <v>526</v>
      </c>
      <c r="F527">
        <v>226.80857800000001</v>
      </c>
      <c r="G527" s="5">
        <v>3</v>
      </c>
      <c r="H527">
        <v>224.56001900000001</v>
      </c>
      <c r="I527" s="3">
        <v>4</v>
      </c>
      <c r="P527">
        <v>2</v>
      </c>
      <c r="Q527" t="str">
        <f>CONCATENATE(C527,E527,G527,I527)</f>
        <v>34</v>
      </c>
    </row>
    <row r="528" spans="1:17" x14ac:dyDescent="0.25">
      <c r="A528">
        <v>527</v>
      </c>
      <c r="F528">
        <v>226.832052</v>
      </c>
      <c r="G528" s="5">
        <v>3</v>
      </c>
      <c r="H528">
        <v>224.532073</v>
      </c>
      <c r="I528" s="3">
        <v>4</v>
      </c>
      <c r="P528">
        <v>2</v>
      </c>
      <c r="Q528" t="str">
        <f>CONCATENATE(C528,E528,G528,I528)</f>
        <v>34</v>
      </c>
    </row>
    <row r="529" spans="1:17" x14ac:dyDescent="0.25">
      <c r="A529">
        <v>528</v>
      </c>
      <c r="F529">
        <v>226.79463200000001</v>
      </c>
      <c r="G529" s="5">
        <v>3</v>
      </c>
      <c r="H529">
        <v>224.53865200000001</v>
      </c>
      <c r="I529" s="3">
        <v>4</v>
      </c>
      <c r="P529">
        <v>2</v>
      </c>
      <c r="Q529" t="str">
        <f>CONCATENATE(C529,E529,G529,I529)</f>
        <v>34</v>
      </c>
    </row>
    <row r="530" spans="1:17" x14ac:dyDescent="0.25">
      <c r="A530">
        <v>529</v>
      </c>
      <c r="D530">
        <v>240.71654599999999</v>
      </c>
      <c r="E530" s="4">
        <v>2</v>
      </c>
      <c r="F530">
        <v>226.76174</v>
      </c>
      <c r="G530" s="5">
        <v>3</v>
      </c>
      <c r="H530">
        <v>224.53296800000001</v>
      </c>
      <c r="I530" s="3">
        <v>4</v>
      </c>
      <c r="P530">
        <v>3</v>
      </c>
      <c r="Q530" t="str">
        <f>CONCATENATE(C530,E530,G530,I530)</f>
        <v>234</v>
      </c>
    </row>
    <row r="531" spans="1:17" x14ac:dyDescent="0.25">
      <c r="A531">
        <v>530</v>
      </c>
      <c r="D531">
        <v>240.66965300000001</v>
      </c>
      <c r="E531" s="4">
        <v>2</v>
      </c>
      <c r="F531">
        <v>226.69684799999999</v>
      </c>
      <c r="G531" s="5">
        <v>3</v>
      </c>
      <c r="H531">
        <v>224.657803</v>
      </c>
      <c r="I531" s="3">
        <v>4</v>
      </c>
      <c r="P531">
        <v>3</v>
      </c>
      <c r="Q531" t="str">
        <f>CONCATENATE(C531,E531,G531,I531)</f>
        <v>234</v>
      </c>
    </row>
    <row r="532" spans="1:17" x14ac:dyDescent="0.25">
      <c r="A532">
        <v>531</v>
      </c>
      <c r="D532">
        <v>240.66965300000001</v>
      </c>
      <c r="E532" s="4">
        <v>2</v>
      </c>
      <c r="F532">
        <v>226.662588</v>
      </c>
      <c r="G532" s="5">
        <v>3</v>
      </c>
      <c r="H532">
        <v>224.61690999999999</v>
      </c>
      <c r="I532" s="3">
        <v>4</v>
      </c>
      <c r="P532">
        <v>3</v>
      </c>
      <c r="Q532" t="str">
        <f>CONCATENATE(C532,E532,G532,I532)</f>
        <v>234</v>
      </c>
    </row>
    <row r="533" spans="1:17" x14ac:dyDescent="0.25">
      <c r="A533">
        <v>532</v>
      </c>
      <c r="D533">
        <v>240.72186099999999</v>
      </c>
      <c r="E533" s="4">
        <v>2</v>
      </c>
      <c r="F533">
        <v>226.57727600000001</v>
      </c>
      <c r="G533" s="5">
        <v>3</v>
      </c>
      <c r="P533">
        <v>2</v>
      </c>
      <c r="Q533" t="str">
        <f>CONCATENATE(C533,E533,G533,I533)</f>
        <v>23</v>
      </c>
    </row>
    <row r="534" spans="1:17" x14ac:dyDescent="0.25">
      <c r="A534">
        <v>533</v>
      </c>
      <c r="D534">
        <v>240.66965300000001</v>
      </c>
      <c r="E534" s="4">
        <v>2</v>
      </c>
      <c r="F534">
        <v>226.63658799999999</v>
      </c>
      <c r="G534" s="5">
        <v>3</v>
      </c>
      <c r="P534">
        <v>2</v>
      </c>
      <c r="Q534" t="str">
        <f>CONCATENATE(C534,E534,G534,I534)</f>
        <v>23</v>
      </c>
    </row>
    <row r="535" spans="1:17" x14ac:dyDescent="0.25">
      <c r="A535">
        <v>534</v>
      </c>
      <c r="D535">
        <v>240.690651</v>
      </c>
      <c r="E535" s="4">
        <v>2</v>
      </c>
      <c r="F535">
        <v>226.80489399999999</v>
      </c>
      <c r="G535" s="5">
        <v>3</v>
      </c>
      <c r="P535">
        <v>2</v>
      </c>
      <c r="Q535" t="str">
        <f>CONCATENATE(C535,E535,G535,I535)</f>
        <v>23</v>
      </c>
    </row>
    <row r="536" spans="1:17" x14ac:dyDescent="0.25">
      <c r="A536">
        <v>535</v>
      </c>
      <c r="D536">
        <v>240.67844199999999</v>
      </c>
      <c r="E536" s="4">
        <v>2</v>
      </c>
      <c r="P536">
        <v>1</v>
      </c>
      <c r="Q536" t="str">
        <f>CONCATENATE(C536,E536,G536,I536)</f>
        <v>2</v>
      </c>
    </row>
    <row r="537" spans="1:17" x14ac:dyDescent="0.25">
      <c r="A537">
        <v>536</v>
      </c>
      <c r="D537">
        <v>240.625235</v>
      </c>
      <c r="E537" s="4">
        <v>2</v>
      </c>
      <c r="P537">
        <v>1</v>
      </c>
      <c r="Q537" t="str">
        <f>CONCATENATE(C537,E537,G537,I537)</f>
        <v>2</v>
      </c>
    </row>
    <row r="538" spans="1:17" x14ac:dyDescent="0.25">
      <c r="A538">
        <v>537</v>
      </c>
      <c r="B538">
        <v>248.055769</v>
      </c>
      <c r="C538" s="2">
        <v>1</v>
      </c>
      <c r="D538">
        <v>240.67617799999999</v>
      </c>
      <c r="E538" s="4">
        <v>2</v>
      </c>
      <c r="P538">
        <v>2</v>
      </c>
      <c r="Q538" t="str">
        <f>CONCATENATE(C538,E538,G538,I538)</f>
        <v>12</v>
      </c>
    </row>
    <row r="539" spans="1:17" x14ac:dyDescent="0.25">
      <c r="A539">
        <v>538</v>
      </c>
      <c r="B539">
        <v>248.06281899999999</v>
      </c>
      <c r="C539" s="2">
        <v>1</v>
      </c>
      <c r="D539">
        <v>240.68212700000001</v>
      </c>
      <c r="E539" s="4">
        <v>2</v>
      </c>
      <c r="P539">
        <v>2</v>
      </c>
      <c r="Q539" t="str">
        <f>CONCATENATE(C539,E539,G539,I539)</f>
        <v>12</v>
      </c>
    </row>
    <row r="540" spans="1:17" x14ac:dyDescent="0.25">
      <c r="A540">
        <v>539</v>
      </c>
      <c r="B540">
        <v>248.067137</v>
      </c>
      <c r="C540" s="2">
        <v>1</v>
      </c>
      <c r="D540">
        <v>240.67665299999999</v>
      </c>
      <c r="E540" s="4">
        <v>2</v>
      </c>
      <c r="P540">
        <v>2</v>
      </c>
      <c r="Q540" t="str">
        <f>CONCATENATE(C540,E540,G540,I540)</f>
        <v>12</v>
      </c>
    </row>
    <row r="541" spans="1:17" x14ac:dyDescent="0.25">
      <c r="A541">
        <v>540</v>
      </c>
      <c r="B541">
        <v>248.05687599999999</v>
      </c>
      <c r="C541" s="2">
        <v>1</v>
      </c>
      <c r="D541">
        <v>240.687758</v>
      </c>
      <c r="E541" s="4">
        <v>2</v>
      </c>
      <c r="P541">
        <v>2</v>
      </c>
      <c r="Q541" t="str">
        <f>CONCATENATE(C541,E541,G541,I541)</f>
        <v>12</v>
      </c>
    </row>
    <row r="542" spans="1:17" x14ac:dyDescent="0.25">
      <c r="A542">
        <v>541</v>
      </c>
      <c r="B542">
        <v>248.06208699999999</v>
      </c>
      <c r="C542" s="2">
        <v>1</v>
      </c>
      <c r="P542">
        <v>1</v>
      </c>
      <c r="Q542" t="str">
        <f>CONCATENATE(C542,E542,G542,I542)</f>
        <v>1</v>
      </c>
    </row>
    <row r="543" spans="1:17" x14ac:dyDescent="0.25">
      <c r="A543">
        <v>542</v>
      </c>
      <c r="B543">
        <v>248.07429400000001</v>
      </c>
      <c r="C543" s="2">
        <v>1</v>
      </c>
      <c r="P543">
        <v>1</v>
      </c>
      <c r="Q543" t="str">
        <f>CONCATENATE(C543,E543,G543,I543)</f>
        <v>1</v>
      </c>
    </row>
    <row r="544" spans="1:17" x14ac:dyDescent="0.25">
      <c r="A544">
        <v>543</v>
      </c>
      <c r="B544">
        <v>248.04082299999999</v>
      </c>
      <c r="C544" s="2">
        <v>1</v>
      </c>
      <c r="P544">
        <v>1</v>
      </c>
      <c r="Q544" t="str">
        <f>CONCATENATE(C544,E544,G544,I544)</f>
        <v>1</v>
      </c>
    </row>
    <row r="545" spans="1:17" x14ac:dyDescent="0.25">
      <c r="A545">
        <v>544</v>
      </c>
      <c r="B545">
        <v>248.041403</v>
      </c>
      <c r="C545" s="2">
        <v>1</v>
      </c>
      <c r="H545">
        <v>242.90768500000001</v>
      </c>
      <c r="I545" s="3">
        <v>4</v>
      </c>
      <c r="P545">
        <v>2</v>
      </c>
      <c r="Q545" t="str">
        <f>CONCATENATE(C545,E545,G545,I545)</f>
        <v>14</v>
      </c>
    </row>
    <row r="546" spans="1:17" x14ac:dyDescent="0.25">
      <c r="A546">
        <v>545</v>
      </c>
      <c r="B546">
        <v>248.064246</v>
      </c>
      <c r="C546" s="2">
        <v>1</v>
      </c>
      <c r="H546">
        <v>242.90705500000001</v>
      </c>
      <c r="I546" s="3">
        <v>4</v>
      </c>
      <c r="P546">
        <v>2</v>
      </c>
      <c r="Q546" t="str">
        <f>CONCATENATE(C546,E546,G546,I546)</f>
        <v>14</v>
      </c>
    </row>
    <row r="547" spans="1:17" x14ac:dyDescent="0.25">
      <c r="A547">
        <v>546</v>
      </c>
      <c r="B547">
        <v>248.06655699999999</v>
      </c>
      <c r="C547" s="2">
        <v>1</v>
      </c>
      <c r="H547">
        <v>242.92115999999999</v>
      </c>
      <c r="I547" s="3">
        <v>4</v>
      </c>
      <c r="P547">
        <v>2</v>
      </c>
      <c r="Q547" t="str">
        <f>CONCATENATE(C547,E547,G547,I547)</f>
        <v>14</v>
      </c>
    </row>
    <row r="548" spans="1:17" x14ac:dyDescent="0.25">
      <c r="A548">
        <v>547</v>
      </c>
      <c r="B548">
        <v>248.077662</v>
      </c>
      <c r="C548" s="2">
        <v>1</v>
      </c>
      <c r="H548">
        <v>242.92710700000001</v>
      </c>
      <c r="I548" s="3">
        <v>4</v>
      </c>
      <c r="P548">
        <v>2</v>
      </c>
      <c r="Q548" t="str">
        <f>CONCATENATE(C548,E548,G548,I548)</f>
        <v>14</v>
      </c>
    </row>
    <row r="549" spans="1:17" x14ac:dyDescent="0.25">
      <c r="A549">
        <v>548</v>
      </c>
      <c r="B549">
        <v>248.051085</v>
      </c>
      <c r="C549" s="2">
        <v>1</v>
      </c>
      <c r="H549">
        <v>242.92394899999999</v>
      </c>
      <c r="I549" s="3">
        <v>4</v>
      </c>
      <c r="P549">
        <v>2</v>
      </c>
      <c r="Q549" t="str">
        <f>CONCATENATE(C549,E549,G549,I549)</f>
        <v>14</v>
      </c>
    </row>
    <row r="550" spans="1:17" x14ac:dyDescent="0.25">
      <c r="A550">
        <v>549</v>
      </c>
      <c r="B550">
        <v>248.055769</v>
      </c>
      <c r="C550" s="2">
        <v>1</v>
      </c>
      <c r="H550">
        <v>242.90379200000001</v>
      </c>
      <c r="I550" s="3">
        <v>4</v>
      </c>
      <c r="P550">
        <v>2</v>
      </c>
      <c r="Q550" t="str">
        <f>CONCATENATE(C550,E550,G550,I550)</f>
        <v>14</v>
      </c>
    </row>
    <row r="551" spans="1:17" x14ac:dyDescent="0.25">
      <c r="A551">
        <v>550</v>
      </c>
      <c r="H551">
        <v>242.921055</v>
      </c>
      <c r="I551" s="3">
        <v>4</v>
      </c>
      <c r="P551">
        <v>1</v>
      </c>
      <c r="Q551" t="str">
        <f>CONCATENATE(C551,E551,G551,I551)</f>
        <v>4</v>
      </c>
    </row>
    <row r="552" spans="1:17" x14ac:dyDescent="0.25">
      <c r="A552">
        <v>551</v>
      </c>
      <c r="F552">
        <v>247.291865</v>
      </c>
      <c r="G552" s="5">
        <v>3</v>
      </c>
      <c r="H552">
        <v>242.91147699999999</v>
      </c>
      <c r="I552" s="3">
        <v>4</v>
      </c>
      <c r="P552">
        <v>2</v>
      </c>
      <c r="Q552" t="str">
        <f>CONCATENATE(C552,E552,G552,I552)</f>
        <v>34</v>
      </c>
    </row>
    <row r="553" spans="1:17" x14ac:dyDescent="0.25">
      <c r="A553">
        <v>552</v>
      </c>
      <c r="D553">
        <v>259.05416000000002</v>
      </c>
      <c r="E553" s="4">
        <v>2</v>
      </c>
      <c r="F553">
        <v>247.214606</v>
      </c>
      <c r="G553" s="5">
        <v>3</v>
      </c>
      <c r="H553">
        <v>242.90842499999999</v>
      </c>
      <c r="I553" s="3">
        <v>4</v>
      </c>
      <c r="P553">
        <v>3</v>
      </c>
      <c r="Q553" t="str">
        <f>CONCATENATE(C553,E553,G553,I553)</f>
        <v>234</v>
      </c>
    </row>
    <row r="554" spans="1:17" x14ac:dyDescent="0.25">
      <c r="A554">
        <v>553</v>
      </c>
      <c r="D554">
        <v>259.05416000000002</v>
      </c>
      <c r="E554" s="4">
        <v>2</v>
      </c>
      <c r="F554">
        <v>247.29775899999999</v>
      </c>
      <c r="G554" s="5">
        <v>3</v>
      </c>
      <c r="H554">
        <v>242.87174099999999</v>
      </c>
      <c r="I554" s="3">
        <v>4</v>
      </c>
      <c r="P554">
        <v>3</v>
      </c>
      <c r="Q554" t="str">
        <f>CONCATENATE(C554,E554,G554,I554)</f>
        <v>234</v>
      </c>
    </row>
    <row r="555" spans="1:17" x14ac:dyDescent="0.25">
      <c r="A555">
        <v>554</v>
      </c>
      <c r="D555">
        <v>259.10157600000002</v>
      </c>
      <c r="E555" s="4">
        <v>2</v>
      </c>
      <c r="F555">
        <v>247.296076</v>
      </c>
      <c r="G555" s="5">
        <v>3</v>
      </c>
      <c r="H555">
        <v>242.92126300000001</v>
      </c>
      <c r="I555" s="3">
        <v>4</v>
      </c>
      <c r="P555">
        <v>3</v>
      </c>
      <c r="Q555" t="str">
        <f>CONCATENATE(C555,E555,G555,I555)</f>
        <v>234</v>
      </c>
    </row>
    <row r="556" spans="1:17" x14ac:dyDescent="0.25">
      <c r="A556">
        <v>555</v>
      </c>
      <c r="D556">
        <v>259.09826099999998</v>
      </c>
      <c r="E556" s="4">
        <v>2</v>
      </c>
      <c r="F556">
        <v>247.29907500000002</v>
      </c>
      <c r="G556" s="5">
        <v>3</v>
      </c>
      <c r="H556">
        <v>242.913634</v>
      </c>
      <c r="I556" s="3">
        <v>4</v>
      </c>
      <c r="P556">
        <v>3</v>
      </c>
      <c r="Q556" t="str">
        <f>CONCATENATE(C556,E556,G556,I556)</f>
        <v>234</v>
      </c>
    </row>
    <row r="557" spans="1:17" x14ac:dyDescent="0.25">
      <c r="A557">
        <v>556</v>
      </c>
      <c r="D557">
        <v>259.09347400000001</v>
      </c>
      <c r="E557" s="4">
        <v>2</v>
      </c>
      <c r="F557">
        <v>247.28175999999999</v>
      </c>
      <c r="G557" s="5">
        <v>3</v>
      </c>
      <c r="H557">
        <v>242.860321</v>
      </c>
      <c r="I557" s="3">
        <v>4</v>
      </c>
      <c r="P557">
        <v>3</v>
      </c>
      <c r="Q557" t="str">
        <f>CONCATENATE(C557,E557,G557,I557)</f>
        <v>234</v>
      </c>
    </row>
    <row r="558" spans="1:17" x14ac:dyDescent="0.25">
      <c r="A558">
        <v>557</v>
      </c>
      <c r="D558">
        <v>259.07889399999999</v>
      </c>
      <c r="E558" s="4">
        <v>2</v>
      </c>
      <c r="F558">
        <v>247.24607700000001</v>
      </c>
      <c r="G558" s="5">
        <v>3</v>
      </c>
      <c r="H558">
        <v>242.860321</v>
      </c>
      <c r="I558" s="3">
        <v>4</v>
      </c>
      <c r="P558">
        <v>3</v>
      </c>
      <c r="Q558" t="str">
        <f>CONCATENATE(C558,E558,G558,I558)</f>
        <v>234</v>
      </c>
    </row>
    <row r="559" spans="1:17" x14ac:dyDescent="0.25">
      <c r="A559">
        <v>558</v>
      </c>
      <c r="D559">
        <v>259.103365</v>
      </c>
      <c r="E559" s="4">
        <v>2</v>
      </c>
      <c r="F559">
        <v>247.239024</v>
      </c>
      <c r="G559" s="5">
        <v>3</v>
      </c>
      <c r="P559">
        <v>2</v>
      </c>
      <c r="Q559" t="str">
        <f>CONCATENATE(C559,E559,G559,I559)</f>
        <v>23</v>
      </c>
    </row>
    <row r="560" spans="1:17" x14ac:dyDescent="0.25">
      <c r="A560">
        <v>559</v>
      </c>
      <c r="D560">
        <v>259.10089299999999</v>
      </c>
      <c r="E560" s="4">
        <v>2</v>
      </c>
      <c r="F560">
        <v>247.22044600000001</v>
      </c>
      <c r="G560" s="5">
        <v>3</v>
      </c>
      <c r="P560">
        <v>2</v>
      </c>
      <c r="Q560" t="str">
        <f>CONCATENATE(C560,E560,G560,I560)</f>
        <v>23</v>
      </c>
    </row>
    <row r="561" spans="1:17" x14ac:dyDescent="0.25">
      <c r="A561">
        <v>560</v>
      </c>
      <c r="D561">
        <v>259.09410300000002</v>
      </c>
      <c r="E561" s="4">
        <v>2</v>
      </c>
      <c r="F561">
        <v>247.25133700000001</v>
      </c>
      <c r="G561" s="5">
        <v>3</v>
      </c>
      <c r="P561">
        <v>2</v>
      </c>
      <c r="Q561" t="str">
        <f>CONCATENATE(C561,E561,G561,I561)</f>
        <v>23</v>
      </c>
    </row>
    <row r="562" spans="1:17" x14ac:dyDescent="0.25">
      <c r="A562">
        <v>561</v>
      </c>
      <c r="D562">
        <v>259.04821199999998</v>
      </c>
      <c r="E562" s="4">
        <v>2</v>
      </c>
      <c r="F562">
        <v>247.26797299999998</v>
      </c>
      <c r="G562" s="5">
        <v>3</v>
      </c>
      <c r="P562">
        <v>2</v>
      </c>
      <c r="Q562" t="str">
        <f>CONCATENATE(C562,E562,G562,I562)</f>
        <v>23</v>
      </c>
    </row>
    <row r="563" spans="1:17" x14ac:dyDescent="0.25">
      <c r="A563">
        <v>562</v>
      </c>
      <c r="D563">
        <v>259.07094799999999</v>
      </c>
      <c r="E563" s="4">
        <v>2</v>
      </c>
      <c r="F563">
        <v>247.28996899999999</v>
      </c>
      <c r="G563" s="5">
        <v>3</v>
      </c>
      <c r="P563">
        <v>2</v>
      </c>
      <c r="Q563" t="str">
        <f>CONCATENATE(C563,E563,G563,I563)</f>
        <v>23</v>
      </c>
    </row>
    <row r="564" spans="1:17" x14ac:dyDescent="0.25">
      <c r="A564">
        <v>563</v>
      </c>
      <c r="D564">
        <v>259.09063200000003</v>
      </c>
      <c r="E564" s="4">
        <v>2</v>
      </c>
      <c r="F564">
        <v>247.27681200000001</v>
      </c>
      <c r="G564" s="5">
        <v>3</v>
      </c>
      <c r="P564">
        <v>2</v>
      </c>
      <c r="Q564" t="str">
        <f>CONCATENATE(C564,E564,G564,I564)</f>
        <v>23</v>
      </c>
    </row>
    <row r="565" spans="1:17" x14ac:dyDescent="0.25">
      <c r="A565">
        <v>564</v>
      </c>
      <c r="D565">
        <v>259.07510600000001</v>
      </c>
      <c r="E565" s="4">
        <v>2</v>
      </c>
      <c r="F565">
        <v>247.27786499999999</v>
      </c>
      <c r="G565" s="5">
        <v>3</v>
      </c>
      <c r="P565">
        <v>2</v>
      </c>
      <c r="Q565" t="str">
        <f>CONCATENATE(C565,E565,G565,I565)</f>
        <v>23</v>
      </c>
    </row>
    <row r="566" spans="1:17" x14ac:dyDescent="0.25">
      <c r="A566">
        <v>565</v>
      </c>
      <c r="D566">
        <v>259.09936800000003</v>
      </c>
      <c r="E566" s="4">
        <v>2</v>
      </c>
      <c r="F566">
        <v>247.28254899999999</v>
      </c>
      <c r="G566" s="5">
        <v>3</v>
      </c>
      <c r="P566">
        <v>2</v>
      </c>
      <c r="Q566" t="str">
        <f>CONCATENATE(C566,E566,G566,I566)</f>
        <v>23</v>
      </c>
    </row>
    <row r="567" spans="1:17" x14ac:dyDescent="0.25">
      <c r="A567">
        <v>566</v>
      </c>
      <c r="D567">
        <v>259.06994900000001</v>
      </c>
      <c r="E567" s="4">
        <v>2</v>
      </c>
      <c r="F567">
        <v>247.26428799999999</v>
      </c>
      <c r="G567" s="5">
        <v>3</v>
      </c>
      <c r="P567">
        <v>2</v>
      </c>
      <c r="Q567" t="str">
        <f>CONCATENATE(C567,E567,G567,I567)</f>
        <v>23</v>
      </c>
    </row>
    <row r="568" spans="1:17" x14ac:dyDescent="0.25">
      <c r="A568">
        <v>567</v>
      </c>
      <c r="D568">
        <v>259.07831799999997</v>
      </c>
      <c r="E568" s="4">
        <v>2</v>
      </c>
      <c r="F568">
        <v>247.291865</v>
      </c>
      <c r="G568" s="5">
        <v>3</v>
      </c>
      <c r="P568">
        <v>2</v>
      </c>
      <c r="Q568" t="str">
        <f>CONCATENATE(C568,E568,G568,I568)</f>
        <v>23</v>
      </c>
    </row>
    <row r="569" spans="1:17" x14ac:dyDescent="0.25">
      <c r="A569">
        <v>568</v>
      </c>
      <c r="B569">
        <v>266.40780100000001</v>
      </c>
      <c r="C569" s="2">
        <v>1</v>
      </c>
      <c r="D569">
        <v>259.10284300000001</v>
      </c>
      <c r="E569" s="4">
        <v>2</v>
      </c>
      <c r="F569">
        <v>247.291865</v>
      </c>
      <c r="G569" s="5">
        <v>3</v>
      </c>
      <c r="P569">
        <v>3</v>
      </c>
      <c r="Q569" t="str">
        <f>CONCATENATE(C569,E569,G569,I569)</f>
        <v>123</v>
      </c>
    </row>
    <row r="570" spans="1:17" x14ac:dyDescent="0.25">
      <c r="A570">
        <v>569</v>
      </c>
      <c r="B570">
        <v>266.42043200000001</v>
      </c>
      <c r="C570" s="2">
        <v>1</v>
      </c>
      <c r="D570">
        <v>259.125472</v>
      </c>
      <c r="E570" s="4">
        <v>2</v>
      </c>
      <c r="P570">
        <v>2</v>
      </c>
      <c r="Q570" t="str">
        <f>CONCATENATE(C570,E570,G570,I570)</f>
        <v>12</v>
      </c>
    </row>
    <row r="571" spans="1:17" x14ac:dyDescent="0.25">
      <c r="A571">
        <v>570</v>
      </c>
      <c r="B571">
        <v>266.42464699999999</v>
      </c>
      <c r="C571" s="2">
        <v>1</v>
      </c>
      <c r="D571">
        <v>259.05416000000002</v>
      </c>
      <c r="E571" s="4">
        <v>2</v>
      </c>
      <c r="P571">
        <v>2</v>
      </c>
      <c r="Q571" t="str">
        <f>CONCATENATE(C571,E571,G571,I571)</f>
        <v>12</v>
      </c>
    </row>
    <row r="572" spans="1:17" x14ac:dyDescent="0.25">
      <c r="A572">
        <v>571</v>
      </c>
      <c r="B572">
        <v>266.420908</v>
      </c>
      <c r="C572" s="2">
        <v>1</v>
      </c>
      <c r="D572">
        <v>259.05416000000002</v>
      </c>
      <c r="E572" s="4">
        <v>2</v>
      </c>
      <c r="P572">
        <v>2</v>
      </c>
      <c r="Q572" t="str">
        <f>CONCATENATE(C572,E572,G572,I572)</f>
        <v>12</v>
      </c>
    </row>
    <row r="573" spans="1:17" x14ac:dyDescent="0.25">
      <c r="A573">
        <v>572</v>
      </c>
      <c r="B573">
        <v>266.45306299999999</v>
      </c>
      <c r="C573" s="2">
        <v>1</v>
      </c>
      <c r="D573">
        <v>259.05416000000002</v>
      </c>
      <c r="E573" s="4">
        <v>2</v>
      </c>
      <c r="H573">
        <v>257.50614000000002</v>
      </c>
      <c r="I573" s="3">
        <v>4</v>
      </c>
      <c r="P573">
        <v>3</v>
      </c>
      <c r="Q573" t="str">
        <f>CONCATENATE(C573,E573,G573,I573)</f>
        <v>124</v>
      </c>
    </row>
    <row r="574" spans="1:17" x14ac:dyDescent="0.25">
      <c r="A574">
        <v>573</v>
      </c>
      <c r="B574">
        <v>266.44433099999998</v>
      </c>
      <c r="C574" s="2">
        <v>1</v>
      </c>
      <c r="H574">
        <v>257.47140400000001</v>
      </c>
      <c r="I574" s="3">
        <v>4</v>
      </c>
      <c r="P574">
        <v>2</v>
      </c>
      <c r="Q574" t="str">
        <f>CONCATENATE(C574,E574,G574,I574)</f>
        <v>14</v>
      </c>
    </row>
    <row r="575" spans="1:17" x14ac:dyDescent="0.25">
      <c r="A575">
        <v>574</v>
      </c>
      <c r="B575">
        <v>266.45974999999999</v>
      </c>
      <c r="C575" s="2">
        <v>1</v>
      </c>
      <c r="H575">
        <v>257.50798299999997</v>
      </c>
      <c r="I575" s="3">
        <v>4</v>
      </c>
      <c r="P575">
        <v>2</v>
      </c>
      <c r="Q575" t="str">
        <f>CONCATENATE(C575,E575,G575,I575)</f>
        <v>14</v>
      </c>
    </row>
    <row r="576" spans="1:17" x14ac:dyDescent="0.25">
      <c r="A576">
        <v>575</v>
      </c>
      <c r="B576">
        <v>266.45154000000002</v>
      </c>
      <c r="C576" s="2">
        <v>1</v>
      </c>
      <c r="H576">
        <v>257.49450899999999</v>
      </c>
      <c r="I576" s="3">
        <v>4</v>
      </c>
      <c r="J576">
        <v>235.56440800000001</v>
      </c>
      <c r="K576" t="s">
        <v>22</v>
      </c>
      <c r="Q576" t="str">
        <f>CONCATENATE(C576,E576,G576,I576)</f>
        <v>14</v>
      </c>
    </row>
    <row r="577" spans="1:17" x14ac:dyDescent="0.25">
      <c r="A577">
        <v>576</v>
      </c>
      <c r="Q577" t="str">
        <f>CONCATENATE(C577,E577,G577,I577)</f>
        <v/>
      </c>
    </row>
    <row r="578" spans="1:17" x14ac:dyDescent="0.25">
      <c r="A578">
        <v>577</v>
      </c>
      <c r="J578">
        <v>235.604039</v>
      </c>
      <c r="K578" t="s">
        <v>22</v>
      </c>
      <c r="Q578" t="str">
        <f>CONCATENATE(C578,E578,G578,I578)</f>
        <v/>
      </c>
    </row>
    <row r="579" spans="1:17" x14ac:dyDescent="0.25">
      <c r="A579">
        <v>578</v>
      </c>
      <c r="B579">
        <v>241.90948</v>
      </c>
      <c r="C579" s="2">
        <v>1</v>
      </c>
      <c r="P579">
        <v>1</v>
      </c>
      <c r="Q579" t="str">
        <f>CONCATENATE(C579,E579,G579,I579)</f>
        <v>1</v>
      </c>
    </row>
    <row r="580" spans="1:17" x14ac:dyDescent="0.25">
      <c r="A580">
        <v>579</v>
      </c>
      <c r="B580">
        <v>241.87911099999999</v>
      </c>
      <c r="C580" s="2">
        <v>1</v>
      </c>
      <c r="P580">
        <v>1</v>
      </c>
      <c r="Q580" t="str">
        <f>CONCATENATE(C580,E580,G580,I580)</f>
        <v>1</v>
      </c>
    </row>
    <row r="581" spans="1:17" x14ac:dyDescent="0.25">
      <c r="A581">
        <v>580</v>
      </c>
      <c r="B581">
        <v>241.89206000000001</v>
      </c>
      <c r="C581" s="2">
        <v>1</v>
      </c>
      <c r="H581">
        <v>253.05423200000001</v>
      </c>
      <c r="I581" s="3">
        <v>4</v>
      </c>
      <c r="P581">
        <v>2</v>
      </c>
      <c r="Q581" t="str">
        <f>CONCATENATE(C581,E581,G581,I581)</f>
        <v>14</v>
      </c>
    </row>
    <row r="582" spans="1:17" x14ac:dyDescent="0.25">
      <c r="A582">
        <v>581</v>
      </c>
      <c r="B582">
        <v>241.90679399999999</v>
      </c>
      <c r="C582" s="2">
        <v>1</v>
      </c>
      <c r="H582">
        <v>252.966757</v>
      </c>
      <c r="I582" s="3">
        <v>4</v>
      </c>
      <c r="P582">
        <v>2</v>
      </c>
      <c r="Q582" t="str">
        <f>CONCATENATE(C582,E582,G582,I582)</f>
        <v>14</v>
      </c>
    </row>
    <row r="583" spans="1:17" x14ac:dyDescent="0.25">
      <c r="A583">
        <v>582</v>
      </c>
      <c r="B583">
        <v>241.92590000000001</v>
      </c>
      <c r="C583" s="2">
        <v>1</v>
      </c>
      <c r="H583">
        <v>252.96839</v>
      </c>
      <c r="I583" s="3">
        <v>4</v>
      </c>
      <c r="P583">
        <v>2</v>
      </c>
      <c r="Q583" t="str">
        <f>CONCATENATE(C583,E583,G583,I583)</f>
        <v>14</v>
      </c>
    </row>
    <row r="584" spans="1:17" x14ac:dyDescent="0.25">
      <c r="A584">
        <v>583</v>
      </c>
      <c r="B584">
        <v>241.95179200000001</v>
      </c>
      <c r="C584" s="2">
        <v>1</v>
      </c>
      <c r="H584">
        <v>252.982336</v>
      </c>
      <c r="I584" s="3">
        <v>4</v>
      </c>
      <c r="P584">
        <v>2</v>
      </c>
      <c r="Q584" t="str">
        <f>CONCATENATE(C584,E584,G584,I584)</f>
        <v>14</v>
      </c>
    </row>
    <row r="585" spans="1:17" x14ac:dyDescent="0.25">
      <c r="A585">
        <v>584</v>
      </c>
      <c r="B585">
        <v>241.89653100000001</v>
      </c>
      <c r="C585" s="2">
        <v>1</v>
      </c>
      <c r="H585">
        <v>253.003287</v>
      </c>
      <c r="I585" s="3">
        <v>4</v>
      </c>
      <c r="P585">
        <v>2</v>
      </c>
      <c r="Q585" t="str">
        <f>CONCATENATE(C585,E585,G585,I585)</f>
        <v>14</v>
      </c>
    </row>
    <row r="586" spans="1:17" x14ac:dyDescent="0.25">
      <c r="A586">
        <v>585</v>
      </c>
      <c r="B586">
        <v>241.94852900000001</v>
      </c>
      <c r="C586" s="2">
        <v>1</v>
      </c>
      <c r="H586">
        <v>253.00233700000001</v>
      </c>
      <c r="I586" s="3">
        <v>4</v>
      </c>
      <c r="P586">
        <v>2</v>
      </c>
      <c r="Q586" t="str">
        <f>CONCATENATE(C586,E586,G586,I586)</f>
        <v>14</v>
      </c>
    </row>
    <row r="587" spans="1:17" x14ac:dyDescent="0.25">
      <c r="A587">
        <v>586</v>
      </c>
      <c r="B587">
        <v>241.90521699999999</v>
      </c>
      <c r="C587" s="2">
        <v>1</v>
      </c>
      <c r="H587">
        <v>253.013812</v>
      </c>
      <c r="I587" s="3">
        <v>4</v>
      </c>
      <c r="P587">
        <v>2</v>
      </c>
      <c r="Q587" t="str">
        <f>CONCATENATE(C587,E587,G587,I587)</f>
        <v>14</v>
      </c>
    </row>
    <row r="588" spans="1:17" x14ac:dyDescent="0.25">
      <c r="A588">
        <v>587</v>
      </c>
      <c r="B588">
        <v>241.87521799999999</v>
      </c>
      <c r="C588" s="2">
        <v>1</v>
      </c>
      <c r="H588">
        <v>252.98439300000001</v>
      </c>
      <c r="I588" s="3">
        <v>4</v>
      </c>
      <c r="P588">
        <v>2</v>
      </c>
      <c r="Q588" t="str">
        <f>CONCATENATE(C588,E588,G588,I588)</f>
        <v>14</v>
      </c>
    </row>
    <row r="589" spans="1:17" x14ac:dyDescent="0.25">
      <c r="A589">
        <v>588</v>
      </c>
      <c r="B589">
        <v>241.91295099999999</v>
      </c>
      <c r="C589" s="2">
        <v>1</v>
      </c>
      <c r="H589">
        <v>253.016863</v>
      </c>
      <c r="I589" s="3">
        <v>4</v>
      </c>
      <c r="P589">
        <v>2</v>
      </c>
      <c r="Q589" t="str">
        <f>CONCATENATE(C589,E589,G589,I589)</f>
        <v>14</v>
      </c>
    </row>
    <row r="590" spans="1:17" x14ac:dyDescent="0.25">
      <c r="A590">
        <v>589</v>
      </c>
      <c r="B590">
        <v>241.92558099999999</v>
      </c>
      <c r="C590" s="2">
        <v>1</v>
      </c>
      <c r="H590">
        <v>252.995284</v>
      </c>
      <c r="I590" s="3">
        <v>4</v>
      </c>
      <c r="P590">
        <v>2</v>
      </c>
      <c r="Q590" t="str">
        <f>CONCATENATE(C590,E590,G590,I590)</f>
        <v>14</v>
      </c>
    </row>
    <row r="591" spans="1:17" x14ac:dyDescent="0.25">
      <c r="A591">
        <v>590</v>
      </c>
      <c r="B591">
        <v>241.93326400000001</v>
      </c>
      <c r="C591" s="2">
        <v>1</v>
      </c>
      <c r="H591">
        <v>252.995497</v>
      </c>
      <c r="I591" s="3">
        <v>4</v>
      </c>
      <c r="P591">
        <v>2</v>
      </c>
      <c r="Q591" t="str">
        <f>CONCATENATE(C591,E591,G591,I591)</f>
        <v>14</v>
      </c>
    </row>
    <row r="592" spans="1:17" x14ac:dyDescent="0.25">
      <c r="A592">
        <v>591</v>
      </c>
      <c r="B592">
        <v>241.86985100000001</v>
      </c>
      <c r="C592" s="2">
        <v>1</v>
      </c>
      <c r="H592">
        <v>252.98596800000001</v>
      </c>
      <c r="I592" s="3">
        <v>4</v>
      </c>
      <c r="P592">
        <v>2</v>
      </c>
      <c r="Q592" t="str">
        <f>CONCATENATE(C592,E592,G592,I592)</f>
        <v>14</v>
      </c>
    </row>
    <row r="593" spans="1:17" x14ac:dyDescent="0.25">
      <c r="A593">
        <v>592</v>
      </c>
      <c r="B593">
        <v>241.83321799999999</v>
      </c>
      <c r="C593" s="2">
        <v>1</v>
      </c>
      <c r="H593">
        <v>253.01965200000001</v>
      </c>
      <c r="I593" s="3">
        <v>4</v>
      </c>
      <c r="P593">
        <v>2</v>
      </c>
      <c r="Q593" t="str">
        <f>CONCATENATE(C593,E593,G593,I593)</f>
        <v>14</v>
      </c>
    </row>
    <row r="594" spans="1:17" x14ac:dyDescent="0.25">
      <c r="A594">
        <v>593</v>
      </c>
      <c r="B594">
        <v>241.848376</v>
      </c>
      <c r="C594" s="2">
        <v>1</v>
      </c>
      <c r="H594">
        <v>253.00823099999999</v>
      </c>
      <c r="I594" s="3">
        <v>4</v>
      </c>
      <c r="P594">
        <v>2</v>
      </c>
      <c r="Q594" t="str">
        <f>CONCATENATE(C594,E594,G594,I594)</f>
        <v>14</v>
      </c>
    </row>
    <row r="595" spans="1:17" x14ac:dyDescent="0.25">
      <c r="A595">
        <v>594</v>
      </c>
      <c r="H595">
        <v>253.00823099999999</v>
      </c>
      <c r="I595" s="3">
        <v>4</v>
      </c>
      <c r="P595">
        <v>1</v>
      </c>
      <c r="Q595" t="str">
        <f>CONCATENATE(C595,E595,G595,I595)</f>
        <v>4</v>
      </c>
    </row>
    <row r="596" spans="1:17" x14ac:dyDescent="0.25">
      <c r="A596">
        <v>595</v>
      </c>
      <c r="F596">
        <v>243.345347</v>
      </c>
      <c r="G596" s="5">
        <v>3</v>
      </c>
      <c r="P596">
        <v>1</v>
      </c>
      <c r="Q596" t="str">
        <f>CONCATENATE(C596,E596,G596,I596)</f>
        <v>3</v>
      </c>
    </row>
    <row r="597" spans="1:17" x14ac:dyDescent="0.25">
      <c r="A597">
        <v>596</v>
      </c>
      <c r="D597">
        <v>230.41848400000001</v>
      </c>
      <c r="E597" s="4">
        <v>2</v>
      </c>
      <c r="F597">
        <v>243.416607</v>
      </c>
      <c r="G597" s="5">
        <v>3</v>
      </c>
      <c r="P597">
        <v>2</v>
      </c>
      <c r="Q597" t="str">
        <f>CONCATENATE(C597,E597,G597,I597)</f>
        <v>23</v>
      </c>
    </row>
    <row r="598" spans="1:17" x14ac:dyDescent="0.25">
      <c r="A598">
        <v>597</v>
      </c>
      <c r="D598">
        <v>230.37564499999999</v>
      </c>
      <c r="E598" s="4">
        <v>2</v>
      </c>
      <c r="F598">
        <v>243.36992499999999</v>
      </c>
      <c r="G598" s="5">
        <v>3</v>
      </c>
      <c r="P598">
        <v>2</v>
      </c>
      <c r="Q598" t="str">
        <f>CONCATENATE(C598,E598,G598,I598)</f>
        <v>23</v>
      </c>
    </row>
    <row r="599" spans="1:17" x14ac:dyDescent="0.25">
      <c r="A599">
        <v>598</v>
      </c>
      <c r="D599">
        <v>230.359644</v>
      </c>
      <c r="E599" s="4">
        <v>2</v>
      </c>
      <c r="F599">
        <v>243.38681600000001</v>
      </c>
      <c r="G599" s="5">
        <v>3</v>
      </c>
      <c r="P599">
        <v>2</v>
      </c>
      <c r="Q599" t="str">
        <f>CONCATENATE(C599,E599,G599,I599)</f>
        <v>23</v>
      </c>
    </row>
    <row r="600" spans="1:17" x14ac:dyDescent="0.25">
      <c r="A600">
        <v>599</v>
      </c>
      <c r="D600">
        <v>230.395905</v>
      </c>
      <c r="E600" s="4">
        <v>2</v>
      </c>
      <c r="F600">
        <v>243.42834099999999</v>
      </c>
      <c r="G600" s="5">
        <v>3</v>
      </c>
      <c r="P600">
        <v>2</v>
      </c>
      <c r="Q600" t="str">
        <f>CONCATENATE(C600,E600,G600,I600)</f>
        <v>23</v>
      </c>
    </row>
    <row r="601" spans="1:17" x14ac:dyDescent="0.25">
      <c r="A601">
        <v>600</v>
      </c>
      <c r="D601">
        <v>230.398169</v>
      </c>
      <c r="E601" s="4">
        <v>2</v>
      </c>
      <c r="F601">
        <v>243.44486900000001</v>
      </c>
      <c r="G601" s="5">
        <v>3</v>
      </c>
      <c r="P601">
        <v>2</v>
      </c>
      <c r="Q601" t="str">
        <f>CONCATENATE(C601,E601,G601,I601)</f>
        <v>23</v>
      </c>
    </row>
    <row r="602" spans="1:17" x14ac:dyDescent="0.25">
      <c r="A602">
        <v>601</v>
      </c>
      <c r="D602">
        <v>230.41574700000001</v>
      </c>
      <c r="E602" s="4">
        <v>2</v>
      </c>
      <c r="F602">
        <v>243.52617900000001</v>
      </c>
      <c r="G602" s="5">
        <v>3</v>
      </c>
      <c r="P602">
        <v>2</v>
      </c>
      <c r="Q602" t="str">
        <f>CONCATENATE(C602,E602,G602,I602)</f>
        <v>23</v>
      </c>
    </row>
    <row r="603" spans="1:17" x14ac:dyDescent="0.25">
      <c r="A603">
        <v>602</v>
      </c>
      <c r="D603">
        <v>230.40521999999999</v>
      </c>
      <c r="E603" s="4">
        <v>2</v>
      </c>
      <c r="F603">
        <v>243.48049800000001</v>
      </c>
      <c r="G603" s="5">
        <v>3</v>
      </c>
      <c r="P603">
        <v>2</v>
      </c>
      <c r="Q603" t="str">
        <f>CONCATENATE(C603,E603,G603,I603)</f>
        <v>23</v>
      </c>
    </row>
    <row r="604" spans="1:17" x14ac:dyDescent="0.25">
      <c r="A604">
        <v>603</v>
      </c>
      <c r="D604">
        <v>230.38043400000001</v>
      </c>
      <c r="E604" s="4">
        <v>2</v>
      </c>
      <c r="F604">
        <v>243.50828200000001</v>
      </c>
      <c r="G604" s="5">
        <v>3</v>
      </c>
      <c r="P604">
        <v>2</v>
      </c>
      <c r="Q604" t="str">
        <f>CONCATENATE(C604,E604,G604,I604)</f>
        <v>23</v>
      </c>
    </row>
    <row r="605" spans="1:17" x14ac:dyDescent="0.25">
      <c r="A605">
        <v>604</v>
      </c>
      <c r="D605">
        <v>230.41848400000001</v>
      </c>
      <c r="E605" s="4">
        <v>2</v>
      </c>
      <c r="F605">
        <v>243.48765399999999</v>
      </c>
      <c r="G605" s="5">
        <v>3</v>
      </c>
      <c r="P605">
        <v>2</v>
      </c>
      <c r="Q605" t="str">
        <f>CONCATENATE(C605,E605,G605,I605)</f>
        <v>23</v>
      </c>
    </row>
    <row r="606" spans="1:17" x14ac:dyDescent="0.25">
      <c r="A606">
        <v>605</v>
      </c>
      <c r="D606">
        <v>230.36259100000001</v>
      </c>
      <c r="E606" s="4">
        <v>2</v>
      </c>
      <c r="F606">
        <v>243.482708</v>
      </c>
      <c r="G606" s="5">
        <v>3</v>
      </c>
      <c r="P606">
        <v>2</v>
      </c>
      <c r="Q606" t="str">
        <f>CONCATENATE(C606,E606,G606,I606)</f>
        <v>23</v>
      </c>
    </row>
    <row r="607" spans="1:17" x14ac:dyDescent="0.25">
      <c r="A607">
        <v>606</v>
      </c>
      <c r="D607">
        <v>230.41848400000001</v>
      </c>
      <c r="E607" s="4">
        <v>2</v>
      </c>
      <c r="F607">
        <v>243.367503</v>
      </c>
      <c r="G607" s="5">
        <v>3</v>
      </c>
      <c r="P607">
        <v>2</v>
      </c>
      <c r="Q607" t="str">
        <f>CONCATENATE(C607,E607,G607,I607)</f>
        <v>23</v>
      </c>
    </row>
    <row r="608" spans="1:17" x14ac:dyDescent="0.25">
      <c r="A608">
        <v>607</v>
      </c>
      <c r="D608">
        <v>230.41848400000001</v>
      </c>
      <c r="E608" s="4">
        <v>2</v>
      </c>
      <c r="F608">
        <v>243.367503</v>
      </c>
      <c r="G608" s="5">
        <v>3</v>
      </c>
      <c r="P608">
        <v>2</v>
      </c>
      <c r="Q608" t="str">
        <f>CONCATENATE(C608,E608,G608,I608)</f>
        <v>23</v>
      </c>
    </row>
    <row r="609" spans="1:17" x14ac:dyDescent="0.25">
      <c r="A609">
        <v>608</v>
      </c>
      <c r="P609">
        <v>0</v>
      </c>
      <c r="Q609" t="str">
        <f>CONCATENATE(C609,E609,G609,I609)</f>
        <v/>
      </c>
    </row>
    <row r="610" spans="1:17" x14ac:dyDescent="0.25">
      <c r="A610">
        <v>609</v>
      </c>
      <c r="B610">
        <v>221.279675</v>
      </c>
      <c r="C610" s="2">
        <v>1</v>
      </c>
      <c r="P610">
        <v>1</v>
      </c>
      <c r="Q610" t="str">
        <f>CONCATENATE(C610,E610,G610,I610)</f>
        <v>1</v>
      </c>
    </row>
    <row r="611" spans="1:17" x14ac:dyDescent="0.25">
      <c r="A611">
        <v>610</v>
      </c>
      <c r="B611">
        <v>221.25788599999998</v>
      </c>
      <c r="C611" s="2">
        <v>1</v>
      </c>
      <c r="P611">
        <v>1</v>
      </c>
      <c r="Q611" t="str">
        <f>CONCATENATE(C611,E611,G611,I611)</f>
        <v>1</v>
      </c>
    </row>
    <row r="612" spans="1:17" x14ac:dyDescent="0.25">
      <c r="A612">
        <v>611</v>
      </c>
      <c r="B612">
        <v>221.326041</v>
      </c>
      <c r="C612" s="2">
        <v>1</v>
      </c>
      <c r="H612">
        <v>229.62268699999998</v>
      </c>
      <c r="I612" s="3">
        <v>4</v>
      </c>
      <c r="P612">
        <v>2</v>
      </c>
      <c r="Q612" t="str">
        <f>CONCATENATE(C612,E612,G612,I612)</f>
        <v>14</v>
      </c>
    </row>
    <row r="613" spans="1:17" x14ac:dyDescent="0.25">
      <c r="A613">
        <v>612</v>
      </c>
      <c r="B613">
        <v>221.328304</v>
      </c>
      <c r="C613" s="2">
        <v>1</v>
      </c>
      <c r="H613">
        <v>229.52948000000001</v>
      </c>
      <c r="I613" s="3">
        <v>4</v>
      </c>
      <c r="P613">
        <v>2</v>
      </c>
      <c r="Q613" t="str">
        <f>CONCATENATE(C613,E613,G613,I613)</f>
        <v>14</v>
      </c>
    </row>
    <row r="614" spans="1:17" x14ac:dyDescent="0.25">
      <c r="A614">
        <v>613</v>
      </c>
      <c r="B614">
        <v>221.30862099999999</v>
      </c>
      <c r="C614" s="2">
        <v>1</v>
      </c>
      <c r="H614">
        <v>229.56411</v>
      </c>
      <c r="I614" s="3">
        <v>4</v>
      </c>
      <c r="P614">
        <v>2</v>
      </c>
      <c r="Q614" t="str">
        <f>CONCATENATE(C614,E614,G614,I614)</f>
        <v>14</v>
      </c>
    </row>
    <row r="615" spans="1:17" x14ac:dyDescent="0.25">
      <c r="A615">
        <v>614</v>
      </c>
      <c r="B615">
        <v>221.23493999999999</v>
      </c>
      <c r="C615" s="2">
        <v>1</v>
      </c>
      <c r="H615">
        <v>229.58995099999999</v>
      </c>
      <c r="I615" s="3">
        <v>4</v>
      </c>
      <c r="P615">
        <v>2</v>
      </c>
      <c r="Q615" t="str">
        <f>CONCATENATE(C615,E615,G615,I615)</f>
        <v>14</v>
      </c>
    </row>
    <row r="616" spans="1:17" x14ac:dyDescent="0.25">
      <c r="A616">
        <v>615</v>
      </c>
      <c r="B616">
        <v>221.21404699999999</v>
      </c>
      <c r="C616" s="2">
        <v>1</v>
      </c>
      <c r="H616">
        <v>229.59479400000001</v>
      </c>
      <c r="I616" s="3">
        <v>4</v>
      </c>
      <c r="P616">
        <v>2</v>
      </c>
      <c r="Q616" t="str">
        <f>CONCATENATE(C616,E616,G616,I616)</f>
        <v>14</v>
      </c>
    </row>
    <row r="617" spans="1:17" x14ac:dyDescent="0.25">
      <c r="A617">
        <v>616</v>
      </c>
      <c r="B617">
        <v>221.26978099999999</v>
      </c>
      <c r="C617" s="2">
        <v>1</v>
      </c>
      <c r="H617">
        <v>229.58279300000001</v>
      </c>
      <c r="I617" s="3">
        <v>4</v>
      </c>
      <c r="P617">
        <v>2</v>
      </c>
      <c r="Q617" t="str">
        <f>CONCATENATE(C617,E617,G617,I617)</f>
        <v>14</v>
      </c>
    </row>
    <row r="618" spans="1:17" x14ac:dyDescent="0.25">
      <c r="A618">
        <v>617</v>
      </c>
      <c r="B618">
        <v>221.181049</v>
      </c>
      <c r="C618" s="2">
        <v>1</v>
      </c>
      <c r="H618">
        <v>229.582266</v>
      </c>
      <c r="I618" s="3">
        <v>4</v>
      </c>
      <c r="P618">
        <v>2</v>
      </c>
      <c r="Q618" t="str">
        <f>CONCATENATE(C618,E618,G618,I618)</f>
        <v>14</v>
      </c>
    </row>
    <row r="619" spans="1:17" x14ac:dyDescent="0.25">
      <c r="A619">
        <v>618</v>
      </c>
      <c r="B619">
        <v>221.260097</v>
      </c>
      <c r="C619" s="2">
        <v>1</v>
      </c>
      <c r="H619">
        <v>229.56858299999999</v>
      </c>
      <c r="I619" s="3">
        <v>4</v>
      </c>
      <c r="P619">
        <v>2</v>
      </c>
      <c r="Q619" t="str">
        <f>CONCATENATE(C619,E619,G619,I619)</f>
        <v>14</v>
      </c>
    </row>
    <row r="620" spans="1:17" x14ac:dyDescent="0.25">
      <c r="A620">
        <v>619</v>
      </c>
      <c r="H620">
        <v>229.62268699999998</v>
      </c>
      <c r="I620" s="3">
        <v>4</v>
      </c>
      <c r="P620">
        <v>1</v>
      </c>
      <c r="Q620" t="str">
        <f>CONCATENATE(C620,E620,G620,I620)</f>
        <v>4</v>
      </c>
    </row>
    <row r="621" spans="1:17" x14ac:dyDescent="0.25">
      <c r="A621">
        <v>620</v>
      </c>
      <c r="H621">
        <v>229.62268699999998</v>
      </c>
      <c r="I621" s="3">
        <v>4</v>
      </c>
      <c r="P621">
        <v>1</v>
      </c>
      <c r="Q621" t="str">
        <f>CONCATENATE(C621,E621,G621,I621)</f>
        <v>4</v>
      </c>
    </row>
    <row r="622" spans="1:17" x14ac:dyDescent="0.25">
      <c r="A622">
        <v>621</v>
      </c>
      <c r="F622">
        <v>220.52361200000001</v>
      </c>
      <c r="G622" s="5">
        <v>3</v>
      </c>
      <c r="P622">
        <v>1</v>
      </c>
      <c r="Q622" t="str">
        <f>CONCATENATE(C622,E622,G622,I622)</f>
        <v>3</v>
      </c>
    </row>
    <row r="623" spans="1:17" x14ac:dyDescent="0.25">
      <c r="A623">
        <v>622</v>
      </c>
      <c r="D623">
        <v>209.63618300000002</v>
      </c>
      <c r="E623" s="4">
        <v>2</v>
      </c>
      <c r="F623">
        <v>220.569872</v>
      </c>
      <c r="G623" s="5">
        <v>3</v>
      </c>
      <c r="P623">
        <v>2</v>
      </c>
      <c r="Q623" t="str">
        <f>CONCATENATE(C623,E623,G623,I623)</f>
        <v>23</v>
      </c>
    </row>
    <row r="624" spans="1:17" x14ac:dyDescent="0.25">
      <c r="A624">
        <v>623</v>
      </c>
      <c r="D624">
        <v>209.68325300000001</v>
      </c>
      <c r="E624" s="4">
        <v>2</v>
      </c>
      <c r="F624">
        <v>220.532295</v>
      </c>
      <c r="G624" s="5">
        <v>3</v>
      </c>
      <c r="P624">
        <v>2</v>
      </c>
      <c r="Q624" t="str">
        <f>CONCATENATE(C624,E624,G624,I624)</f>
        <v>23</v>
      </c>
    </row>
    <row r="625" spans="1:17" x14ac:dyDescent="0.25">
      <c r="A625">
        <v>624</v>
      </c>
      <c r="D625">
        <v>209.68501500000002</v>
      </c>
      <c r="E625" s="4">
        <v>2</v>
      </c>
      <c r="F625">
        <v>220.50724399999999</v>
      </c>
      <c r="G625" s="5">
        <v>3</v>
      </c>
      <c r="P625">
        <v>2</v>
      </c>
      <c r="Q625" t="str">
        <f>CONCATENATE(C625,E625,G625,I625)</f>
        <v>23</v>
      </c>
    </row>
    <row r="626" spans="1:17" x14ac:dyDescent="0.25">
      <c r="A626">
        <v>625</v>
      </c>
      <c r="D626">
        <v>209.70155199999999</v>
      </c>
      <c r="E626" s="4">
        <v>2</v>
      </c>
      <c r="F626">
        <v>220.53103200000001</v>
      </c>
      <c r="G626" s="5">
        <v>3</v>
      </c>
      <c r="P626">
        <v>2</v>
      </c>
      <c r="Q626" t="str">
        <f>CONCATENATE(C626,E626,G626,I626)</f>
        <v>23</v>
      </c>
    </row>
    <row r="627" spans="1:17" x14ac:dyDescent="0.25">
      <c r="A627">
        <v>626</v>
      </c>
      <c r="D627">
        <v>209.69474600000001</v>
      </c>
      <c r="E627" s="4">
        <v>2</v>
      </c>
      <c r="F627">
        <v>220.57734500000001</v>
      </c>
      <c r="G627" s="5">
        <v>3</v>
      </c>
      <c r="P627">
        <v>2</v>
      </c>
      <c r="Q627" t="str">
        <f>CONCATENATE(C627,E627,G627,I627)</f>
        <v>23</v>
      </c>
    </row>
    <row r="628" spans="1:17" x14ac:dyDescent="0.25">
      <c r="A628">
        <v>627</v>
      </c>
      <c r="D628">
        <v>209.68735000000001</v>
      </c>
      <c r="E628" s="4">
        <v>2</v>
      </c>
      <c r="F628">
        <v>220.538453</v>
      </c>
      <c r="G628" s="5">
        <v>3</v>
      </c>
      <c r="P628">
        <v>2</v>
      </c>
      <c r="Q628" t="str">
        <f>CONCATENATE(C628,E628,G628,I628)</f>
        <v>23</v>
      </c>
    </row>
    <row r="629" spans="1:17" x14ac:dyDescent="0.25">
      <c r="A629">
        <v>628</v>
      </c>
      <c r="D629">
        <v>209.70341300000001</v>
      </c>
      <c r="E629" s="4">
        <v>2</v>
      </c>
      <c r="F629">
        <v>220.52292800000001</v>
      </c>
      <c r="G629" s="5">
        <v>3</v>
      </c>
      <c r="P629">
        <v>2</v>
      </c>
      <c r="Q629" t="str">
        <f>CONCATENATE(C629,E629,G629,I629)</f>
        <v>23</v>
      </c>
    </row>
    <row r="630" spans="1:17" x14ac:dyDescent="0.25">
      <c r="A630">
        <v>629</v>
      </c>
      <c r="D630">
        <v>209.678202</v>
      </c>
      <c r="E630" s="4">
        <v>2</v>
      </c>
      <c r="F630">
        <v>220.52361200000001</v>
      </c>
      <c r="G630" s="5">
        <v>3</v>
      </c>
      <c r="P630">
        <v>2</v>
      </c>
      <c r="Q630" t="str">
        <f>CONCATENATE(C630,E630,G630,I630)</f>
        <v>23</v>
      </c>
    </row>
    <row r="631" spans="1:17" x14ac:dyDescent="0.25">
      <c r="A631">
        <v>630</v>
      </c>
      <c r="D631">
        <v>209.66730000000001</v>
      </c>
      <c r="E631" s="4">
        <v>2</v>
      </c>
      <c r="F631">
        <v>220.52361200000001</v>
      </c>
      <c r="G631" s="5">
        <v>3</v>
      </c>
      <c r="P631">
        <v>2</v>
      </c>
      <c r="Q631" t="str">
        <f>CONCATENATE(C631,E631,G631,I631)</f>
        <v>23</v>
      </c>
    </row>
    <row r="632" spans="1:17" x14ac:dyDescent="0.25">
      <c r="A632">
        <v>631</v>
      </c>
      <c r="D632">
        <v>209.62166400000001</v>
      </c>
      <c r="E632" s="4">
        <v>2</v>
      </c>
      <c r="F632">
        <v>220.53366299999999</v>
      </c>
      <c r="G632" s="5">
        <v>3</v>
      </c>
      <c r="P632">
        <v>2</v>
      </c>
      <c r="Q632" t="str">
        <f>CONCATENATE(C632,E632,G632,I632)</f>
        <v>23</v>
      </c>
    </row>
    <row r="633" spans="1:17" x14ac:dyDescent="0.25">
      <c r="A633">
        <v>632</v>
      </c>
      <c r="B633">
        <v>198.90492800000001</v>
      </c>
      <c r="C633" s="2">
        <v>1</v>
      </c>
      <c r="P633">
        <v>1</v>
      </c>
      <c r="Q633" t="str">
        <f>CONCATENATE(C633,E633,G633,I633)</f>
        <v>1</v>
      </c>
    </row>
    <row r="634" spans="1:17" x14ac:dyDescent="0.25">
      <c r="A634">
        <v>633</v>
      </c>
      <c r="B634">
        <v>198.91503399999999</v>
      </c>
      <c r="C634" s="2">
        <v>1</v>
      </c>
      <c r="P634">
        <v>1</v>
      </c>
      <c r="Q634" t="str">
        <f>CONCATENATE(C634,E634,G634,I634)</f>
        <v>1</v>
      </c>
    </row>
    <row r="635" spans="1:17" x14ac:dyDescent="0.25">
      <c r="A635">
        <v>634</v>
      </c>
      <c r="B635">
        <v>198.91902400000001</v>
      </c>
      <c r="C635" s="2">
        <v>1</v>
      </c>
      <c r="P635">
        <v>1</v>
      </c>
      <c r="Q635" t="str">
        <f>CONCATENATE(C635,E635,G635,I635)</f>
        <v>1</v>
      </c>
    </row>
    <row r="636" spans="1:17" x14ac:dyDescent="0.25">
      <c r="A636">
        <v>635</v>
      </c>
      <c r="B636">
        <v>198.95880700000001</v>
      </c>
      <c r="C636" s="2">
        <v>1</v>
      </c>
      <c r="P636">
        <v>1</v>
      </c>
      <c r="Q636" t="str">
        <f>CONCATENATE(C636,E636,G636,I636)</f>
        <v>1</v>
      </c>
    </row>
    <row r="637" spans="1:17" x14ac:dyDescent="0.25">
      <c r="A637">
        <v>636</v>
      </c>
      <c r="B637">
        <v>199.01917900000001</v>
      </c>
      <c r="C637" s="2">
        <v>1</v>
      </c>
      <c r="H637">
        <v>206.977824</v>
      </c>
      <c r="I637" s="3">
        <v>4</v>
      </c>
      <c r="P637">
        <v>2</v>
      </c>
      <c r="Q637" t="str">
        <f>CONCATENATE(C637,E637,G637,I637)</f>
        <v>14</v>
      </c>
    </row>
    <row r="638" spans="1:17" x14ac:dyDescent="0.25">
      <c r="A638">
        <v>637</v>
      </c>
      <c r="B638">
        <v>198.99434100000002</v>
      </c>
      <c r="C638" s="2">
        <v>1</v>
      </c>
      <c r="H638">
        <v>206.99244900000002</v>
      </c>
      <c r="I638" s="3">
        <v>4</v>
      </c>
      <c r="P638">
        <v>2</v>
      </c>
      <c r="Q638" t="str">
        <f>CONCATENATE(C638,E638,G638,I638)</f>
        <v>14</v>
      </c>
    </row>
    <row r="639" spans="1:17" x14ac:dyDescent="0.25">
      <c r="A639">
        <v>638</v>
      </c>
      <c r="B639">
        <v>198.967692</v>
      </c>
      <c r="C639" s="2">
        <v>1</v>
      </c>
      <c r="H639">
        <v>206.98835200000002</v>
      </c>
      <c r="I639" s="3">
        <v>4</v>
      </c>
      <c r="P639">
        <v>2</v>
      </c>
      <c r="Q639" t="str">
        <f>CONCATENATE(C639,E639,G639,I639)</f>
        <v>14</v>
      </c>
    </row>
    <row r="640" spans="1:17" x14ac:dyDescent="0.25">
      <c r="A640">
        <v>639</v>
      </c>
      <c r="B640">
        <v>198.90572600000002</v>
      </c>
      <c r="C640" s="2">
        <v>1</v>
      </c>
      <c r="H640">
        <v>207.02122700000001</v>
      </c>
      <c r="I640" s="3">
        <v>4</v>
      </c>
      <c r="P640">
        <v>2</v>
      </c>
      <c r="Q640" t="str">
        <f>CONCATENATE(C640,E640,G640,I640)</f>
        <v>14</v>
      </c>
    </row>
    <row r="641" spans="1:17" x14ac:dyDescent="0.25">
      <c r="A641">
        <v>640</v>
      </c>
      <c r="B641">
        <v>198.907961</v>
      </c>
      <c r="C641" s="2">
        <v>1</v>
      </c>
      <c r="H641">
        <v>206.99096500000002</v>
      </c>
      <c r="I641" s="3">
        <v>4</v>
      </c>
      <c r="P641">
        <v>2</v>
      </c>
      <c r="Q641" t="str">
        <f>CONCATENATE(C641,E641,G641,I641)</f>
        <v>14</v>
      </c>
    </row>
    <row r="642" spans="1:17" x14ac:dyDescent="0.25">
      <c r="A642">
        <v>641</v>
      </c>
      <c r="B642">
        <v>198.90492800000001</v>
      </c>
      <c r="C642" s="2">
        <v>1</v>
      </c>
      <c r="H642">
        <v>207.047076</v>
      </c>
      <c r="I642" s="3">
        <v>4</v>
      </c>
      <c r="P642">
        <v>2</v>
      </c>
      <c r="Q642" t="str">
        <f>CONCATENATE(C642,E642,G642,I642)</f>
        <v>14</v>
      </c>
    </row>
    <row r="643" spans="1:17" x14ac:dyDescent="0.25">
      <c r="A643">
        <v>642</v>
      </c>
      <c r="H643">
        <v>206.97670600000001</v>
      </c>
      <c r="I643" s="3">
        <v>4</v>
      </c>
      <c r="P643">
        <v>1</v>
      </c>
      <c r="Q643" t="str">
        <f>CONCATENATE(C643,E643,G643,I643)</f>
        <v>4</v>
      </c>
    </row>
    <row r="644" spans="1:17" x14ac:dyDescent="0.25">
      <c r="A644">
        <v>643</v>
      </c>
      <c r="H644">
        <v>206.97670600000001</v>
      </c>
      <c r="I644" s="3">
        <v>4</v>
      </c>
      <c r="P644">
        <v>1</v>
      </c>
      <c r="Q644" t="str">
        <f>CONCATENATE(C644,E644,G644,I644)</f>
        <v>4</v>
      </c>
    </row>
    <row r="645" spans="1:17" x14ac:dyDescent="0.25">
      <c r="A645">
        <v>644</v>
      </c>
      <c r="F645">
        <v>197.88019800000001</v>
      </c>
      <c r="G645" s="5">
        <v>3</v>
      </c>
      <c r="H645">
        <v>206.97670600000001</v>
      </c>
      <c r="I645" s="3">
        <v>4</v>
      </c>
      <c r="P645">
        <v>2</v>
      </c>
      <c r="Q645" t="str">
        <f>CONCATENATE(C645,E645,G645,I645)</f>
        <v>34</v>
      </c>
    </row>
    <row r="646" spans="1:17" x14ac:dyDescent="0.25">
      <c r="A646">
        <v>645</v>
      </c>
      <c r="D646">
        <v>184.123369</v>
      </c>
      <c r="E646" s="4">
        <v>2</v>
      </c>
      <c r="F646">
        <v>197.86233000000001</v>
      </c>
      <c r="G646" s="5">
        <v>3</v>
      </c>
      <c r="P646">
        <v>2</v>
      </c>
      <c r="Q646" t="str">
        <f>CONCATENATE(C646,E646,G646,I646)</f>
        <v>23</v>
      </c>
    </row>
    <row r="647" spans="1:17" x14ac:dyDescent="0.25">
      <c r="A647">
        <v>646</v>
      </c>
      <c r="D647">
        <v>184.167517</v>
      </c>
      <c r="E647" s="4">
        <v>2</v>
      </c>
      <c r="F647">
        <v>197.851744</v>
      </c>
      <c r="G647" s="5">
        <v>3</v>
      </c>
      <c r="P647">
        <v>2</v>
      </c>
      <c r="Q647" t="str">
        <f>CONCATENATE(C647,E647,G647,I647)</f>
        <v>23</v>
      </c>
    </row>
    <row r="648" spans="1:17" x14ac:dyDescent="0.25">
      <c r="A648">
        <v>647</v>
      </c>
      <c r="D648">
        <v>184.16517899999999</v>
      </c>
      <c r="E648" s="4">
        <v>2</v>
      </c>
      <c r="F648">
        <v>197.90168600000001</v>
      </c>
      <c r="G648" s="5">
        <v>3</v>
      </c>
      <c r="P648">
        <v>2</v>
      </c>
      <c r="Q648" t="str">
        <f>CONCATENATE(C648,E648,G648,I648)</f>
        <v>23</v>
      </c>
    </row>
    <row r="649" spans="1:17" x14ac:dyDescent="0.25">
      <c r="A649">
        <v>648</v>
      </c>
      <c r="D649">
        <v>184.15730500000001</v>
      </c>
      <c r="E649" s="4">
        <v>2</v>
      </c>
      <c r="F649">
        <v>197.922697</v>
      </c>
      <c r="G649" s="5">
        <v>3</v>
      </c>
      <c r="P649">
        <v>2</v>
      </c>
      <c r="Q649" t="str">
        <f>CONCATENATE(C649,E649,G649,I649)</f>
        <v>23</v>
      </c>
    </row>
    <row r="650" spans="1:17" x14ac:dyDescent="0.25">
      <c r="A650">
        <v>649</v>
      </c>
      <c r="D650">
        <v>184.148955</v>
      </c>
      <c r="E650" s="4">
        <v>2</v>
      </c>
      <c r="F650">
        <v>197.885199</v>
      </c>
      <c r="G650" s="5">
        <v>3</v>
      </c>
      <c r="P650">
        <v>2</v>
      </c>
      <c r="Q650" t="str">
        <f>CONCATENATE(C650,E650,G650,I650)</f>
        <v>23</v>
      </c>
    </row>
    <row r="651" spans="1:17" x14ac:dyDescent="0.25">
      <c r="A651">
        <v>650</v>
      </c>
      <c r="D651">
        <v>184.12230500000001</v>
      </c>
      <c r="E651" s="4">
        <v>2</v>
      </c>
      <c r="F651">
        <v>197.88971900000001</v>
      </c>
      <c r="G651" s="5">
        <v>3</v>
      </c>
      <c r="P651">
        <v>2</v>
      </c>
      <c r="Q651" t="str">
        <f>CONCATENATE(C651,E651,G651,I651)</f>
        <v>23</v>
      </c>
    </row>
    <row r="652" spans="1:17" x14ac:dyDescent="0.25">
      <c r="A652">
        <v>651</v>
      </c>
      <c r="D652">
        <v>184.07683</v>
      </c>
      <c r="E652" s="4">
        <v>2</v>
      </c>
      <c r="F652">
        <v>197.880358</v>
      </c>
      <c r="G652" s="5">
        <v>3</v>
      </c>
      <c r="P652">
        <v>2</v>
      </c>
      <c r="Q652" t="str">
        <f>CONCATENATE(C652,E652,G652,I652)</f>
        <v>23</v>
      </c>
    </row>
    <row r="653" spans="1:17" x14ac:dyDescent="0.25">
      <c r="A653">
        <v>652</v>
      </c>
      <c r="D653">
        <v>184.07470499999999</v>
      </c>
      <c r="E653" s="4">
        <v>2</v>
      </c>
      <c r="P653">
        <v>1</v>
      </c>
      <c r="Q653" t="str">
        <f>CONCATENATE(C653,E653,G653,I653)</f>
        <v>2</v>
      </c>
    </row>
    <row r="654" spans="1:17" x14ac:dyDescent="0.25">
      <c r="A654">
        <v>653</v>
      </c>
      <c r="D654">
        <v>184.13257100000001</v>
      </c>
      <c r="E654" s="4">
        <v>2</v>
      </c>
      <c r="P654">
        <v>1</v>
      </c>
      <c r="Q654" t="str">
        <f>CONCATENATE(C654,E654,G654,I654)</f>
        <v>2</v>
      </c>
    </row>
    <row r="655" spans="1:17" x14ac:dyDescent="0.25">
      <c r="A655">
        <v>654</v>
      </c>
      <c r="B655">
        <v>174.22903700000001</v>
      </c>
      <c r="C655" s="2">
        <v>1</v>
      </c>
      <c r="P655">
        <v>1</v>
      </c>
      <c r="Q655" t="str">
        <f>CONCATENATE(C655,E655,G655,I655)</f>
        <v>1</v>
      </c>
    </row>
    <row r="656" spans="1:17" x14ac:dyDescent="0.25">
      <c r="A656">
        <v>655</v>
      </c>
      <c r="B656">
        <v>174.22483500000001</v>
      </c>
      <c r="C656" s="2">
        <v>1</v>
      </c>
      <c r="P656">
        <v>1</v>
      </c>
      <c r="Q656" t="str">
        <f>CONCATENATE(C656,E656,G656,I656)</f>
        <v>1</v>
      </c>
    </row>
    <row r="657" spans="1:17" x14ac:dyDescent="0.25">
      <c r="A657">
        <v>656</v>
      </c>
      <c r="B657">
        <v>174.24089600000002</v>
      </c>
      <c r="C657" s="2">
        <v>1</v>
      </c>
      <c r="P657">
        <v>1</v>
      </c>
      <c r="Q657" t="str">
        <f>CONCATENATE(C657,E657,G657,I657)</f>
        <v>1</v>
      </c>
    </row>
    <row r="658" spans="1:17" x14ac:dyDescent="0.25">
      <c r="A658">
        <v>657</v>
      </c>
      <c r="B658">
        <v>174.26286300000001</v>
      </c>
      <c r="C658" s="2">
        <v>1</v>
      </c>
      <c r="P658">
        <v>1</v>
      </c>
      <c r="Q658" t="str">
        <f>CONCATENATE(C658,E658,G658,I658)</f>
        <v>1</v>
      </c>
    </row>
    <row r="659" spans="1:17" x14ac:dyDescent="0.25">
      <c r="A659">
        <v>658</v>
      </c>
      <c r="B659">
        <v>174.28286400000002</v>
      </c>
      <c r="C659" s="2">
        <v>1</v>
      </c>
      <c r="P659">
        <v>1</v>
      </c>
      <c r="Q659" t="str">
        <f>CONCATENATE(C659,E659,G659,I659)</f>
        <v>1</v>
      </c>
    </row>
    <row r="660" spans="1:17" x14ac:dyDescent="0.25">
      <c r="A660">
        <v>659</v>
      </c>
      <c r="B660">
        <v>174.21169700000002</v>
      </c>
      <c r="C660" s="2">
        <v>1</v>
      </c>
      <c r="H660">
        <v>178.728781</v>
      </c>
      <c r="I660" s="3">
        <v>4</v>
      </c>
      <c r="P660">
        <v>2</v>
      </c>
      <c r="Q660" t="str">
        <f>CONCATENATE(C660,E660,G660,I660)</f>
        <v>14</v>
      </c>
    </row>
    <row r="661" spans="1:17" x14ac:dyDescent="0.25">
      <c r="A661">
        <v>660</v>
      </c>
      <c r="B661">
        <v>174.17552799999999</v>
      </c>
      <c r="C661" s="2">
        <v>1</v>
      </c>
      <c r="H661">
        <v>178.641447</v>
      </c>
      <c r="I661" s="3">
        <v>4</v>
      </c>
      <c r="P661">
        <v>2</v>
      </c>
      <c r="Q661" t="str">
        <f>CONCATENATE(C661,E661,G661,I661)</f>
        <v>14</v>
      </c>
    </row>
    <row r="662" spans="1:17" x14ac:dyDescent="0.25">
      <c r="A662">
        <v>661</v>
      </c>
      <c r="B662">
        <v>174.28036300000002</v>
      </c>
      <c r="C662" s="2">
        <v>1</v>
      </c>
      <c r="H662">
        <v>178.64634000000001</v>
      </c>
      <c r="I662" s="3">
        <v>4</v>
      </c>
      <c r="P662">
        <v>2</v>
      </c>
      <c r="Q662" t="str">
        <f>CONCATENATE(C662,E662,G662,I662)</f>
        <v>14</v>
      </c>
    </row>
    <row r="663" spans="1:17" x14ac:dyDescent="0.25">
      <c r="A663">
        <v>662</v>
      </c>
      <c r="F663">
        <v>174.97303600000001</v>
      </c>
      <c r="G663" s="5">
        <v>3</v>
      </c>
      <c r="H663">
        <v>178.671603</v>
      </c>
      <c r="I663" s="3">
        <v>4</v>
      </c>
      <c r="P663">
        <v>2</v>
      </c>
      <c r="Q663" t="str">
        <f>CONCATENATE(C663,E663,G663,I663)</f>
        <v>34</v>
      </c>
    </row>
    <row r="664" spans="1:17" x14ac:dyDescent="0.25">
      <c r="A664">
        <v>663</v>
      </c>
      <c r="F664">
        <v>174.91027300000002</v>
      </c>
      <c r="G664" s="5">
        <v>3</v>
      </c>
      <c r="H664">
        <v>178.66442499999999</v>
      </c>
      <c r="I664" s="3">
        <v>4</v>
      </c>
      <c r="P664">
        <v>2</v>
      </c>
      <c r="Q664" t="str">
        <f>CONCATENATE(C664,E664,G664,I664)</f>
        <v>34</v>
      </c>
    </row>
    <row r="665" spans="1:17" x14ac:dyDescent="0.25">
      <c r="A665">
        <v>664</v>
      </c>
      <c r="F665">
        <v>174.90314699999999</v>
      </c>
      <c r="G665" s="5">
        <v>3</v>
      </c>
      <c r="H665">
        <v>178.67522300000002</v>
      </c>
      <c r="I665" s="3">
        <v>4</v>
      </c>
      <c r="P665">
        <v>2</v>
      </c>
      <c r="Q665" t="str">
        <f>CONCATENATE(C665,E665,G665,I665)</f>
        <v>34</v>
      </c>
    </row>
    <row r="666" spans="1:17" x14ac:dyDescent="0.25">
      <c r="A666">
        <v>665</v>
      </c>
      <c r="F666">
        <v>174.88596799999999</v>
      </c>
      <c r="G666" s="5">
        <v>3</v>
      </c>
      <c r="H666">
        <v>178.63995800000001</v>
      </c>
      <c r="I666" s="3">
        <v>4</v>
      </c>
      <c r="P666">
        <v>2</v>
      </c>
      <c r="Q666" t="str">
        <f>CONCATENATE(C666,E666,G666,I666)</f>
        <v>34</v>
      </c>
    </row>
    <row r="667" spans="1:17" x14ac:dyDescent="0.25">
      <c r="A667">
        <v>666</v>
      </c>
      <c r="F667">
        <v>174.91447700000001</v>
      </c>
      <c r="G667" s="5">
        <v>3</v>
      </c>
      <c r="H667">
        <v>178.728781</v>
      </c>
      <c r="I667" s="3">
        <v>4</v>
      </c>
      <c r="P667">
        <v>2</v>
      </c>
      <c r="Q667" t="str">
        <f>CONCATENATE(C667,E667,G667,I667)</f>
        <v>34</v>
      </c>
    </row>
    <row r="668" spans="1:17" x14ac:dyDescent="0.25">
      <c r="A668">
        <v>667</v>
      </c>
      <c r="D668">
        <v>159.76575800000001</v>
      </c>
      <c r="E668" s="4">
        <v>2</v>
      </c>
      <c r="F668">
        <v>174.97234400000002</v>
      </c>
      <c r="G668" s="5">
        <v>3</v>
      </c>
      <c r="P668">
        <v>2</v>
      </c>
      <c r="Q668" t="str">
        <f>CONCATENATE(C668,E668,G668,I668)</f>
        <v>23</v>
      </c>
    </row>
    <row r="669" spans="1:17" x14ac:dyDescent="0.25">
      <c r="A669">
        <v>668</v>
      </c>
      <c r="D669">
        <v>159.706559</v>
      </c>
      <c r="E669" s="4">
        <v>2</v>
      </c>
      <c r="F669">
        <v>174.94330400000001</v>
      </c>
      <c r="G669" s="5">
        <v>3</v>
      </c>
      <c r="P669">
        <v>2</v>
      </c>
      <c r="Q669" t="str">
        <f>CONCATENATE(C669,E669,G669,I669)</f>
        <v>23</v>
      </c>
    </row>
    <row r="670" spans="1:17" x14ac:dyDescent="0.25">
      <c r="A670">
        <v>669</v>
      </c>
      <c r="D670">
        <v>159.742301</v>
      </c>
      <c r="E670" s="4">
        <v>2</v>
      </c>
      <c r="F670">
        <v>174.894902</v>
      </c>
      <c r="G670" s="5">
        <v>3</v>
      </c>
      <c r="P670">
        <v>2</v>
      </c>
      <c r="Q670" t="str">
        <f>CONCATENATE(C670,E670,G670,I670)</f>
        <v>23</v>
      </c>
    </row>
    <row r="671" spans="1:17" x14ac:dyDescent="0.25">
      <c r="A671">
        <v>670</v>
      </c>
      <c r="D671">
        <v>159.75730100000001</v>
      </c>
      <c r="E671" s="4">
        <v>2</v>
      </c>
      <c r="F671">
        <v>174.894902</v>
      </c>
      <c r="G671" s="5">
        <v>3</v>
      </c>
      <c r="P671">
        <v>2</v>
      </c>
      <c r="Q671" t="str">
        <f>CONCATENATE(C671,E671,G671,I671)</f>
        <v>23</v>
      </c>
    </row>
    <row r="672" spans="1:17" x14ac:dyDescent="0.25">
      <c r="A672">
        <v>671</v>
      </c>
      <c r="D672">
        <v>159.78878900000001</v>
      </c>
      <c r="E672" s="4">
        <v>2</v>
      </c>
      <c r="P672">
        <v>1</v>
      </c>
      <c r="Q672" t="str">
        <f>CONCATENATE(C672,E672,G672,I672)</f>
        <v>2</v>
      </c>
    </row>
    <row r="673" spans="1:17" x14ac:dyDescent="0.25">
      <c r="A673">
        <v>672</v>
      </c>
      <c r="D673">
        <v>159.749908</v>
      </c>
      <c r="E673" s="4">
        <v>2</v>
      </c>
      <c r="P673">
        <v>1</v>
      </c>
      <c r="Q673" t="str">
        <f>CONCATENATE(C673,E673,G673,I673)</f>
        <v>2</v>
      </c>
    </row>
    <row r="674" spans="1:17" x14ac:dyDescent="0.25">
      <c r="A674">
        <v>673</v>
      </c>
      <c r="D674">
        <v>159.74474800000002</v>
      </c>
      <c r="E674" s="4">
        <v>2</v>
      </c>
      <c r="P674">
        <v>1</v>
      </c>
      <c r="Q674" t="str">
        <f>CONCATENATE(C674,E674,G674,I674)</f>
        <v>2</v>
      </c>
    </row>
    <row r="675" spans="1:17" x14ac:dyDescent="0.25">
      <c r="A675">
        <v>674</v>
      </c>
      <c r="B675">
        <v>154.34516000000002</v>
      </c>
      <c r="C675" s="2">
        <v>1</v>
      </c>
      <c r="D675">
        <v>159.71310199999999</v>
      </c>
      <c r="E675" s="4">
        <v>2</v>
      </c>
      <c r="P675">
        <v>2</v>
      </c>
      <c r="Q675" t="str">
        <f>CONCATENATE(C675,E675,G675,I675)</f>
        <v>12</v>
      </c>
    </row>
    <row r="676" spans="1:17" x14ac:dyDescent="0.25">
      <c r="A676">
        <v>675</v>
      </c>
      <c r="B676">
        <v>154.32521400000002</v>
      </c>
      <c r="C676" s="2">
        <v>1</v>
      </c>
      <c r="D676">
        <v>159.76575800000001</v>
      </c>
      <c r="E676" s="4">
        <v>2</v>
      </c>
      <c r="P676">
        <v>2</v>
      </c>
      <c r="Q676" t="str">
        <f>CONCATENATE(C676,E676,G676,I676)</f>
        <v>12</v>
      </c>
    </row>
    <row r="677" spans="1:17" x14ac:dyDescent="0.25">
      <c r="A677">
        <v>676</v>
      </c>
      <c r="B677">
        <v>154.28574900000001</v>
      </c>
      <c r="C677" s="2">
        <v>1</v>
      </c>
      <c r="D677">
        <v>159.76575800000001</v>
      </c>
      <c r="E677" s="4">
        <v>2</v>
      </c>
      <c r="P677">
        <v>2</v>
      </c>
      <c r="Q677" t="str">
        <f>CONCATENATE(C677,E677,G677,I677)</f>
        <v>12</v>
      </c>
    </row>
    <row r="678" spans="1:17" x14ac:dyDescent="0.25">
      <c r="A678">
        <v>677</v>
      </c>
      <c r="B678">
        <v>154.379998</v>
      </c>
      <c r="C678" s="2">
        <v>1</v>
      </c>
      <c r="P678">
        <v>1</v>
      </c>
      <c r="Q678" t="str">
        <f>CONCATENATE(C678,E678,G678,I678)</f>
        <v>1</v>
      </c>
    </row>
    <row r="679" spans="1:17" x14ac:dyDescent="0.25">
      <c r="A679">
        <v>678</v>
      </c>
      <c r="B679">
        <v>154.32595900000001</v>
      </c>
      <c r="C679" s="2">
        <v>1</v>
      </c>
      <c r="P679">
        <v>1</v>
      </c>
      <c r="Q679" t="str">
        <f>CONCATENATE(C679,E679,G679,I679)</f>
        <v>1</v>
      </c>
    </row>
    <row r="680" spans="1:17" x14ac:dyDescent="0.25">
      <c r="A680">
        <v>679</v>
      </c>
      <c r="B680">
        <v>154.380743</v>
      </c>
      <c r="C680" s="2">
        <v>1</v>
      </c>
      <c r="P680">
        <v>1</v>
      </c>
      <c r="Q680" t="str">
        <f>CONCATENATE(C680,E680,G680,I680)</f>
        <v>1</v>
      </c>
    </row>
    <row r="681" spans="1:17" x14ac:dyDescent="0.25">
      <c r="A681">
        <v>680</v>
      </c>
      <c r="B681">
        <v>154.32197000000002</v>
      </c>
      <c r="C681" s="2">
        <v>1</v>
      </c>
      <c r="H681">
        <v>155.38887800000001</v>
      </c>
      <c r="I681" s="3">
        <v>4</v>
      </c>
      <c r="P681">
        <v>2</v>
      </c>
      <c r="Q681" t="str">
        <f>CONCATENATE(C681,E681,G681,I681)</f>
        <v>14</v>
      </c>
    </row>
    <row r="682" spans="1:17" x14ac:dyDescent="0.25">
      <c r="A682">
        <v>681</v>
      </c>
      <c r="B682">
        <v>154.32521400000002</v>
      </c>
      <c r="C682" s="2">
        <v>1</v>
      </c>
      <c r="H682">
        <v>155.35765600000002</v>
      </c>
      <c r="I682" s="3">
        <v>4</v>
      </c>
      <c r="P682">
        <v>2</v>
      </c>
      <c r="Q682" t="str">
        <f>CONCATENATE(C682,E682,G682,I682)</f>
        <v>14</v>
      </c>
    </row>
    <row r="683" spans="1:17" x14ac:dyDescent="0.25">
      <c r="A683">
        <v>682</v>
      </c>
      <c r="H683">
        <v>155.369677</v>
      </c>
      <c r="I683" s="3">
        <v>4</v>
      </c>
      <c r="P683">
        <v>1</v>
      </c>
      <c r="Q683" t="str">
        <f>CONCATENATE(C683,E683,G683,I683)</f>
        <v>4</v>
      </c>
    </row>
    <row r="684" spans="1:17" x14ac:dyDescent="0.25">
      <c r="A684">
        <v>683</v>
      </c>
      <c r="F684">
        <v>154.648866</v>
      </c>
      <c r="G684" s="5">
        <v>3</v>
      </c>
      <c r="H684">
        <v>155.35781600000001</v>
      </c>
      <c r="I684" s="3">
        <v>4</v>
      </c>
      <c r="P684">
        <v>2</v>
      </c>
      <c r="Q684" t="str">
        <f>CONCATENATE(C684,E684,G684,I684)</f>
        <v>34</v>
      </c>
    </row>
    <row r="685" spans="1:17" x14ac:dyDescent="0.25">
      <c r="A685">
        <v>684</v>
      </c>
      <c r="F685">
        <v>154.61844200000002</v>
      </c>
      <c r="G685" s="5">
        <v>3</v>
      </c>
      <c r="H685">
        <v>155.31643500000001</v>
      </c>
      <c r="I685" s="3">
        <v>4</v>
      </c>
      <c r="P685">
        <v>2</v>
      </c>
      <c r="Q685" t="str">
        <f>CONCATENATE(C685,E685,G685,I685)</f>
        <v>34</v>
      </c>
    </row>
    <row r="686" spans="1:17" x14ac:dyDescent="0.25">
      <c r="A686">
        <v>685</v>
      </c>
      <c r="F686">
        <v>154.58461500000001</v>
      </c>
      <c r="G686" s="5">
        <v>3</v>
      </c>
      <c r="H686">
        <v>155.35361399999999</v>
      </c>
      <c r="I686" s="3">
        <v>4</v>
      </c>
      <c r="P686">
        <v>2</v>
      </c>
      <c r="Q686" t="str">
        <f>CONCATENATE(C686,E686,G686,I686)</f>
        <v>34</v>
      </c>
    </row>
    <row r="687" spans="1:17" x14ac:dyDescent="0.25">
      <c r="A687">
        <v>686</v>
      </c>
      <c r="F687">
        <v>154.59796499999999</v>
      </c>
      <c r="G687" s="5">
        <v>3</v>
      </c>
      <c r="H687">
        <v>155.33265700000001</v>
      </c>
      <c r="I687" s="3">
        <v>4</v>
      </c>
      <c r="P687">
        <v>2</v>
      </c>
      <c r="Q687" t="str">
        <f>CONCATENATE(C687,E687,G687,I687)</f>
        <v>34</v>
      </c>
    </row>
    <row r="688" spans="1:17" x14ac:dyDescent="0.25">
      <c r="A688">
        <v>687</v>
      </c>
      <c r="F688">
        <v>154.570626</v>
      </c>
      <c r="G688" s="5">
        <v>3</v>
      </c>
      <c r="H688">
        <v>155.31696700000001</v>
      </c>
      <c r="I688" s="3">
        <v>4</v>
      </c>
      <c r="P688">
        <v>2</v>
      </c>
      <c r="Q688" t="str">
        <f>CONCATENATE(C688,E688,G688,I688)</f>
        <v>34</v>
      </c>
    </row>
    <row r="689" spans="1:17" x14ac:dyDescent="0.25">
      <c r="A689">
        <v>688</v>
      </c>
      <c r="D689">
        <v>131.49496099999999</v>
      </c>
      <c r="E689" s="4">
        <v>2</v>
      </c>
      <c r="F689">
        <v>154.65211099999999</v>
      </c>
      <c r="G689" s="5">
        <v>3</v>
      </c>
      <c r="H689">
        <v>155.38887800000001</v>
      </c>
      <c r="I689" s="3">
        <v>4</v>
      </c>
      <c r="P689">
        <v>3</v>
      </c>
      <c r="Q689" t="str">
        <f>CONCATENATE(C689,E689,G689,I689)</f>
        <v>234</v>
      </c>
    </row>
    <row r="690" spans="1:17" x14ac:dyDescent="0.25">
      <c r="A690">
        <v>689</v>
      </c>
      <c r="D690">
        <v>131.54203799999999</v>
      </c>
      <c r="E690" s="4">
        <v>2</v>
      </c>
      <c r="F690">
        <v>154.65578099999999</v>
      </c>
      <c r="G690" s="5">
        <v>3</v>
      </c>
      <c r="H690">
        <v>155.38887800000001</v>
      </c>
      <c r="I690" s="3">
        <v>4</v>
      </c>
      <c r="P690">
        <v>3</v>
      </c>
      <c r="Q690" t="str">
        <f>CONCATENATE(C690,E690,G690,I690)</f>
        <v>234</v>
      </c>
    </row>
    <row r="691" spans="1:17" x14ac:dyDescent="0.25">
      <c r="A691">
        <v>690</v>
      </c>
      <c r="D691">
        <v>131.52797700000002</v>
      </c>
      <c r="E691" s="4">
        <v>2</v>
      </c>
      <c r="F691">
        <v>154.648494</v>
      </c>
      <c r="G691" s="5">
        <v>3</v>
      </c>
      <c r="P691">
        <v>2</v>
      </c>
      <c r="Q691" t="str">
        <f>CONCATENATE(C691,E691,G691,I691)</f>
        <v>23</v>
      </c>
    </row>
    <row r="692" spans="1:17" x14ac:dyDescent="0.25">
      <c r="A692">
        <v>691</v>
      </c>
      <c r="D692">
        <v>131.51209700000001</v>
      </c>
      <c r="E692" s="4">
        <v>2</v>
      </c>
      <c r="P692">
        <v>1</v>
      </c>
      <c r="Q692" t="str">
        <f>CONCATENATE(C692,E692,G692,I692)</f>
        <v>2</v>
      </c>
    </row>
    <row r="693" spans="1:17" x14ac:dyDescent="0.25">
      <c r="A693">
        <v>692</v>
      </c>
      <c r="D693">
        <v>131.53970000000001</v>
      </c>
      <c r="E693" s="4">
        <v>2</v>
      </c>
      <c r="P693">
        <v>1</v>
      </c>
      <c r="Q693" t="str">
        <f>CONCATENATE(C693,E693,G693,I693)</f>
        <v>2</v>
      </c>
    </row>
    <row r="694" spans="1:17" x14ac:dyDescent="0.25">
      <c r="A694">
        <v>693</v>
      </c>
      <c r="D694">
        <v>131.546727</v>
      </c>
      <c r="E694" s="4">
        <v>2</v>
      </c>
      <c r="P694">
        <v>1</v>
      </c>
      <c r="Q694" t="str">
        <f>CONCATENATE(C694,E694,G694,I694)</f>
        <v>2</v>
      </c>
    </row>
    <row r="695" spans="1:17" x14ac:dyDescent="0.25">
      <c r="A695">
        <v>694</v>
      </c>
      <c r="D695">
        <v>131.52516600000001</v>
      </c>
      <c r="E695" s="4">
        <v>2</v>
      </c>
      <c r="P695">
        <v>1</v>
      </c>
      <c r="Q695" t="str">
        <f>CONCATENATE(C695,E695,G695,I695)</f>
        <v>2</v>
      </c>
    </row>
    <row r="696" spans="1:17" x14ac:dyDescent="0.25">
      <c r="A696">
        <v>695</v>
      </c>
      <c r="B696">
        <v>125.94755600000001</v>
      </c>
      <c r="C696" s="2">
        <v>1</v>
      </c>
      <c r="D696">
        <v>131.502095</v>
      </c>
      <c r="E696" s="4">
        <v>2</v>
      </c>
      <c r="P696">
        <v>2</v>
      </c>
      <c r="Q696" t="str">
        <f>CONCATENATE(C696,E696,G696,I696)</f>
        <v>12</v>
      </c>
    </row>
    <row r="697" spans="1:17" x14ac:dyDescent="0.25">
      <c r="A697">
        <v>696</v>
      </c>
      <c r="B697">
        <v>125.887192</v>
      </c>
      <c r="C697" s="2">
        <v>1</v>
      </c>
      <c r="D697">
        <v>131.51944</v>
      </c>
      <c r="E697" s="4">
        <v>2</v>
      </c>
      <c r="P697">
        <v>2</v>
      </c>
      <c r="Q697" t="str">
        <f>CONCATENATE(C697,E697,G697,I697)</f>
        <v>12</v>
      </c>
    </row>
    <row r="698" spans="1:17" x14ac:dyDescent="0.25">
      <c r="A698">
        <v>697</v>
      </c>
      <c r="B698">
        <v>125.895054</v>
      </c>
      <c r="C698" s="2">
        <v>1</v>
      </c>
      <c r="D698">
        <v>131.49496099999999</v>
      </c>
      <c r="E698" s="4">
        <v>2</v>
      </c>
      <c r="P698">
        <v>2</v>
      </c>
      <c r="Q698" t="str">
        <f>CONCATENATE(C698,E698,G698,I698)</f>
        <v>12</v>
      </c>
    </row>
    <row r="699" spans="1:17" x14ac:dyDescent="0.25">
      <c r="A699">
        <v>698</v>
      </c>
      <c r="B699">
        <v>125.901566</v>
      </c>
      <c r="C699" s="2">
        <v>1</v>
      </c>
      <c r="P699">
        <v>1</v>
      </c>
      <c r="Q699" t="str">
        <f>CONCATENATE(C699,E699,G699,I699)</f>
        <v>1</v>
      </c>
    </row>
    <row r="700" spans="1:17" x14ac:dyDescent="0.25">
      <c r="A700">
        <v>699</v>
      </c>
      <c r="B700">
        <v>125.93901099999999</v>
      </c>
      <c r="C700" s="2">
        <v>1</v>
      </c>
      <c r="P700">
        <v>1</v>
      </c>
      <c r="Q700" t="str">
        <f>CONCATENATE(C700,E700,G700,I700)</f>
        <v>1</v>
      </c>
    </row>
    <row r="701" spans="1:17" x14ac:dyDescent="0.25">
      <c r="A701">
        <v>700</v>
      </c>
      <c r="B701">
        <v>125.85765900000001</v>
      </c>
      <c r="C701" s="2">
        <v>1</v>
      </c>
      <c r="P701">
        <v>1</v>
      </c>
      <c r="Q701" t="str">
        <f>CONCATENATE(C701,E701,G701,I701)</f>
        <v>1</v>
      </c>
    </row>
    <row r="702" spans="1:17" x14ac:dyDescent="0.25">
      <c r="A702">
        <v>701</v>
      </c>
      <c r="B702">
        <v>125.87839200000001</v>
      </c>
      <c r="C702" s="2">
        <v>1</v>
      </c>
      <c r="P702">
        <v>1</v>
      </c>
      <c r="Q702" t="str">
        <f>CONCATENATE(C702,E702,G702,I702)</f>
        <v>1</v>
      </c>
    </row>
    <row r="703" spans="1:17" x14ac:dyDescent="0.25">
      <c r="A703">
        <v>702</v>
      </c>
      <c r="B703">
        <v>125.87839200000001</v>
      </c>
      <c r="C703" s="2">
        <v>1</v>
      </c>
      <c r="H703">
        <v>126.605797</v>
      </c>
      <c r="I703" s="3">
        <v>4</v>
      </c>
      <c r="P703">
        <v>2</v>
      </c>
      <c r="Q703" t="str">
        <f>CONCATENATE(C703,E703,G703,I703)</f>
        <v>14</v>
      </c>
    </row>
    <row r="704" spans="1:17" x14ac:dyDescent="0.25">
      <c r="A704">
        <v>703</v>
      </c>
      <c r="F704">
        <v>126.29440700000001</v>
      </c>
      <c r="G704" s="5">
        <v>3</v>
      </c>
      <c r="H704">
        <v>126.594498</v>
      </c>
      <c r="I704" s="3">
        <v>4</v>
      </c>
      <c r="P704">
        <v>2</v>
      </c>
      <c r="Q704" t="str">
        <f>CONCATENATE(C704,E704,G704,I704)</f>
        <v>34</v>
      </c>
    </row>
    <row r="705" spans="1:17" x14ac:dyDescent="0.25">
      <c r="A705">
        <v>704</v>
      </c>
      <c r="F705">
        <v>126.34044700000001</v>
      </c>
      <c r="G705" s="5">
        <v>3</v>
      </c>
      <c r="H705">
        <v>126.59735900000001</v>
      </c>
      <c r="I705" s="3">
        <v>4</v>
      </c>
      <c r="P705">
        <v>2</v>
      </c>
      <c r="Q705" t="str">
        <f>CONCATENATE(C705,E705,G705,I705)</f>
        <v>34</v>
      </c>
    </row>
    <row r="706" spans="1:17" x14ac:dyDescent="0.25">
      <c r="A706">
        <v>705</v>
      </c>
      <c r="F706">
        <v>126.34482199999999</v>
      </c>
      <c r="G706" s="5">
        <v>3</v>
      </c>
      <c r="H706">
        <v>126.708241</v>
      </c>
      <c r="I706" s="3">
        <v>4</v>
      </c>
      <c r="P706">
        <v>2</v>
      </c>
      <c r="Q706" t="str">
        <f>CONCATENATE(C706,E706,G706,I706)</f>
        <v>34</v>
      </c>
    </row>
    <row r="707" spans="1:17" x14ac:dyDescent="0.25">
      <c r="A707">
        <v>706</v>
      </c>
      <c r="F707">
        <v>126.36273600000001</v>
      </c>
      <c r="G707" s="5">
        <v>3</v>
      </c>
      <c r="H707">
        <v>126.695843</v>
      </c>
      <c r="I707" s="3">
        <v>4</v>
      </c>
      <c r="P707">
        <v>2</v>
      </c>
      <c r="Q707" t="str">
        <f>CONCATENATE(C707,E707,G707,I707)</f>
        <v>34</v>
      </c>
    </row>
    <row r="708" spans="1:17" x14ac:dyDescent="0.25">
      <c r="A708">
        <v>707</v>
      </c>
      <c r="F708">
        <v>126.265816</v>
      </c>
      <c r="G708" s="5">
        <v>3</v>
      </c>
      <c r="H708">
        <v>126.674176</v>
      </c>
      <c r="I708" s="3">
        <v>4</v>
      </c>
      <c r="P708">
        <v>2</v>
      </c>
      <c r="Q708" t="str">
        <f>CONCATENATE(C708,E708,G708,I708)</f>
        <v>34</v>
      </c>
    </row>
    <row r="709" spans="1:17" x14ac:dyDescent="0.25">
      <c r="A709">
        <v>708</v>
      </c>
      <c r="F709">
        <v>126.48335700000001</v>
      </c>
      <c r="G709" s="5">
        <v>3</v>
      </c>
      <c r="H709">
        <v>126.70792800000001</v>
      </c>
      <c r="I709" s="3">
        <v>4</v>
      </c>
      <c r="P709">
        <v>2</v>
      </c>
      <c r="Q709" t="str">
        <f>CONCATENATE(C709,E709,G709,I709)</f>
        <v>34</v>
      </c>
    </row>
    <row r="710" spans="1:17" x14ac:dyDescent="0.25">
      <c r="A710">
        <v>709</v>
      </c>
      <c r="F710">
        <v>126.32446</v>
      </c>
      <c r="G710" s="5">
        <v>3</v>
      </c>
      <c r="H710">
        <v>126.589859</v>
      </c>
      <c r="I710" s="3">
        <v>4</v>
      </c>
      <c r="P710">
        <v>2</v>
      </c>
      <c r="Q710" t="str">
        <f>CONCATENATE(C710,E710,G710,I710)</f>
        <v>34</v>
      </c>
    </row>
    <row r="711" spans="1:17" x14ac:dyDescent="0.25">
      <c r="A711">
        <v>710</v>
      </c>
      <c r="F711">
        <v>126.32446</v>
      </c>
      <c r="G711" s="5">
        <v>3</v>
      </c>
      <c r="H711">
        <v>126.589859</v>
      </c>
      <c r="I711" s="3">
        <v>4</v>
      </c>
      <c r="P711">
        <v>2</v>
      </c>
      <c r="Q711" t="str">
        <f>CONCATENATE(C711,E711,G711,I711)</f>
        <v>34</v>
      </c>
    </row>
    <row r="712" spans="1:17" x14ac:dyDescent="0.25">
      <c r="A712">
        <v>711</v>
      </c>
      <c r="F712">
        <v>126.32446</v>
      </c>
      <c r="G712" s="5">
        <v>3</v>
      </c>
      <c r="H712">
        <v>126.55252100000001</v>
      </c>
      <c r="I712" s="3">
        <v>4</v>
      </c>
      <c r="P712">
        <v>2</v>
      </c>
      <c r="Q712" t="str">
        <f>CONCATENATE(C712,E712,G712,I712)</f>
        <v>34</v>
      </c>
    </row>
    <row r="713" spans="1:17" x14ac:dyDescent="0.25">
      <c r="A713">
        <v>712</v>
      </c>
      <c r="P713">
        <v>0</v>
      </c>
      <c r="Q713" t="str">
        <f>CONCATENATE(C713,E713,G713,I713)</f>
        <v/>
      </c>
    </row>
    <row r="714" spans="1:17" x14ac:dyDescent="0.25">
      <c r="A714">
        <v>713</v>
      </c>
      <c r="D714">
        <v>103.40414100000001</v>
      </c>
      <c r="E714" s="4">
        <v>2</v>
      </c>
      <c r="P714">
        <v>1</v>
      </c>
      <c r="Q714" t="str">
        <f>CONCATENATE(C714,E714,G714,I714)</f>
        <v>2</v>
      </c>
    </row>
    <row r="715" spans="1:17" x14ac:dyDescent="0.25">
      <c r="A715">
        <v>714</v>
      </c>
      <c r="D715">
        <v>103.41080500000001</v>
      </c>
      <c r="E715" s="4">
        <v>2</v>
      </c>
      <c r="P715">
        <v>1</v>
      </c>
      <c r="Q715" t="str">
        <f>CONCATENATE(C715,E715,G715,I715)</f>
        <v>2</v>
      </c>
    </row>
    <row r="716" spans="1:17" x14ac:dyDescent="0.25">
      <c r="A716">
        <v>715</v>
      </c>
      <c r="D716">
        <v>103.38710800000001</v>
      </c>
      <c r="E716" s="4">
        <v>2</v>
      </c>
      <c r="P716">
        <v>1</v>
      </c>
      <c r="Q716" t="str">
        <f>CONCATENATE(C716,E716,G716,I716)</f>
        <v>2</v>
      </c>
    </row>
    <row r="717" spans="1:17" x14ac:dyDescent="0.25">
      <c r="A717">
        <v>716</v>
      </c>
      <c r="D717">
        <v>103.434971</v>
      </c>
      <c r="E717" s="4">
        <v>2</v>
      </c>
      <c r="P717">
        <v>1</v>
      </c>
      <c r="Q717" t="str">
        <f>CONCATENATE(C717,E717,G717,I717)</f>
        <v>2</v>
      </c>
    </row>
    <row r="718" spans="1:17" x14ac:dyDescent="0.25">
      <c r="A718">
        <v>717</v>
      </c>
      <c r="B718">
        <v>98.763193999999999</v>
      </c>
      <c r="C718" s="2">
        <v>1</v>
      </c>
      <c r="D718">
        <v>103.39643100000001</v>
      </c>
      <c r="E718" s="4">
        <v>2</v>
      </c>
      <c r="P718">
        <v>2</v>
      </c>
      <c r="Q718" t="str">
        <f>CONCATENATE(C718,E718,G718,I718)</f>
        <v>12</v>
      </c>
    </row>
    <row r="719" spans="1:17" x14ac:dyDescent="0.25">
      <c r="A719">
        <v>718</v>
      </c>
      <c r="B719">
        <v>98.756266000000011</v>
      </c>
      <c r="C719" s="2">
        <v>1</v>
      </c>
      <c r="D719">
        <v>103.42450400000001</v>
      </c>
      <c r="E719" s="4">
        <v>2</v>
      </c>
      <c r="P719">
        <v>2</v>
      </c>
      <c r="Q719" t="str">
        <f>CONCATENATE(C719,E719,G719,I719)</f>
        <v>12</v>
      </c>
    </row>
    <row r="720" spans="1:17" x14ac:dyDescent="0.25">
      <c r="A720">
        <v>719</v>
      </c>
      <c r="B720">
        <v>98.753457000000012</v>
      </c>
      <c r="C720" s="2">
        <v>1</v>
      </c>
      <c r="D720">
        <v>103.401848</v>
      </c>
      <c r="E720" s="4">
        <v>2</v>
      </c>
      <c r="P720">
        <v>2</v>
      </c>
      <c r="Q720" t="str">
        <f>CONCATENATE(C720,E720,G720,I720)</f>
        <v>12</v>
      </c>
    </row>
    <row r="721" spans="1:17" x14ac:dyDescent="0.25">
      <c r="A721">
        <v>720</v>
      </c>
      <c r="B721">
        <v>98.709969000000001</v>
      </c>
      <c r="C721" s="2">
        <v>1</v>
      </c>
      <c r="D721">
        <v>103.352215</v>
      </c>
      <c r="E721" s="4">
        <v>2</v>
      </c>
      <c r="P721">
        <v>2</v>
      </c>
      <c r="Q721" t="str">
        <f>CONCATENATE(C721,E721,G721,I721)</f>
        <v>12</v>
      </c>
    </row>
    <row r="722" spans="1:17" x14ac:dyDescent="0.25">
      <c r="A722">
        <v>721</v>
      </c>
      <c r="B722">
        <v>98.703042000000011</v>
      </c>
      <c r="C722" s="2">
        <v>1</v>
      </c>
      <c r="D722">
        <v>103.40414100000001</v>
      </c>
      <c r="E722" s="4">
        <v>2</v>
      </c>
      <c r="P722">
        <v>2</v>
      </c>
      <c r="Q722" t="str">
        <f>CONCATENATE(C722,E722,G722,I722)</f>
        <v>12</v>
      </c>
    </row>
    <row r="723" spans="1:17" x14ac:dyDescent="0.25">
      <c r="A723">
        <v>722</v>
      </c>
      <c r="B723">
        <v>98.677680000000009</v>
      </c>
      <c r="C723" s="2">
        <v>1</v>
      </c>
      <c r="P723">
        <v>1</v>
      </c>
      <c r="Q723" t="str">
        <f>CONCATENATE(C723,E723,G723,I723)</f>
        <v>1</v>
      </c>
    </row>
    <row r="724" spans="1:17" x14ac:dyDescent="0.25">
      <c r="A724">
        <v>723</v>
      </c>
      <c r="B724">
        <v>98.682158000000015</v>
      </c>
      <c r="C724" s="2">
        <v>1</v>
      </c>
      <c r="P724">
        <v>1</v>
      </c>
      <c r="Q724" t="str">
        <f>CONCATENATE(C724,E724,G724,I724)</f>
        <v>1</v>
      </c>
    </row>
    <row r="725" spans="1:17" x14ac:dyDescent="0.25">
      <c r="A725">
        <v>724</v>
      </c>
      <c r="B725">
        <v>98.702364000000003</v>
      </c>
      <c r="C725" s="2">
        <v>1</v>
      </c>
      <c r="P725">
        <v>1</v>
      </c>
      <c r="Q725" t="str">
        <f>CONCATENATE(C725,E725,G725,I725)</f>
        <v>1</v>
      </c>
    </row>
    <row r="726" spans="1:17" x14ac:dyDescent="0.25">
      <c r="A726">
        <v>725</v>
      </c>
      <c r="H726">
        <v>98.850586000000007</v>
      </c>
      <c r="I726" s="3">
        <v>4</v>
      </c>
      <c r="P726">
        <v>1</v>
      </c>
      <c r="Q726" t="str">
        <f>CONCATENATE(C726,E726,G726,I726)</f>
        <v>4</v>
      </c>
    </row>
    <row r="727" spans="1:17" x14ac:dyDescent="0.25">
      <c r="A727">
        <v>726</v>
      </c>
      <c r="F727">
        <v>97.661587000000011</v>
      </c>
      <c r="G727" s="5">
        <v>3</v>
      </c>
      <c r="H727">
        <v>98.874907000000007</v>
      </c>
      <c r="I727" s="3">
        <v>4</v>
      </c>
      <c r="P727">
        <v>2</v>
      </c>
      <c r="Q727" t="str">
        <f>CONCATENATE(C727,E727,G727,I727)</f>
        <v>34</v>
      </c>
    </row>
    <row r="728" spans="1:17" x14ac:dyDescent="0.25">
      <c r="A728">
        <v>727</v>
      </c>
      <c r="F728">
        <v>97.700337000000005</v>
      </c>
      <c r="G728" s="5">
        <v>3</v>
      </c>
      <c r="H728">
        <v>98.884959000000009</v>
      </c>
      <c r="I728" s="3">
        <v>4</v>
      </c>
      <c r="P728">
        <v>2</v>
      </c>
      <c r="Q728" t="str">
        <f>CONCATENATE(C728,E728,G728,I728)</f>
        <v>34</v>
      </c>
    </row>
    <row r="729" spans="1:17" x14ac:dyDescent="0.25">
      <c r="A729">
        <v>728</v>
      </c>
      <c r="F729">
        <v>97.675806000000009</v>
      </c>
      <c r="G729" s="5">
        <v>3</v>
      </c>
      <c r="H729">
        <v>98.903084000000007</v>
      </c>
      <c r="I729" s="3">
        <v>4</v>
      </c>
      <c r="P729">
        <v>2</v>
      </c>
      <c r="Q729" t="str">
        <f>CONCATENATE(C729,E729,G729,I729)</f>
        <v>34</v>
      </c>
    </row>
    <row r="730" spans="1:17" x14ac:dyDescent="0.25">
      <c r="A730">
        <v>729</v>
      </c>
      <c r="F730">
        <v>97.709607000000005</v>
      </c>
      <c r="G730" s="5">
        <v>3</v>
      </c>
      <c r="H730">
        <v>98.882199000000014</v>
      </c>
      <c r="I730" s="3">
        <v>4</v>
      </c>
      <c r="P730">
        <v>2</v>
      </c>
      <c r="Q730" t="str">
        <f>CONCATENATE(C730,E730,G730,I730)</f>
        <v>34</v>
      </c>
    </row>
    <row r="731" spans="1:17" x14ac:dyDescent="0.25">
      <c r="A731">
        <v>730</v>
      </c>
      <c r="F731">
        <v>97.71330300000001</v>
      </c>
      <c r="G731" s="5">
        <v>3</v>
      </c>
      <c r="H731">
        <v>98.844754000000009</v>
      </c>
      <c r="I731" s="3">
        <v>4</v>
      </c>
      <c r="P731">
        <v>2</v>
      </c>
      <c r="Q731" t="str">
        <f>CONCATENATE(C731,E731,G731,I731)</f>
        <v>34</v>
      </c>
    </row>
    <row r="732" spans="1:17" x14ac:dyDescent="0.25">
      <c r="A732">
        <v>731</v>
      </c>
      <c r="D732">
        <v>82.856870000000015</v>
      </c>
      <c r="E732" s="4">
        <v>2</v>
      </c>
      <c r="F732">
        <v>97.798975000000013</v>
      </c>
      <c r="G732" s="5">
        <v>3</v>
      </c>
      <c r="H732">
        <v>98.802151000000009</v>
      </c>
      <c r="I732" s="3">
        <v>4</v>
      </c>
      <c r="P732">
        <v>3</v>
      </c>
      <c r="Q732" t="str">
        <f>CONCATENATE(C732,E732,G732,I732)</f>
        <v>234</v>
      </c>
    </row>
    <row r="733" spans="1:17" x14ac:dyDescent="0.25">
      <c r="A733">
        <v>732</v>
      </c>
      <c r="D733">
        <v>82.856870000000015</v>
      </c>
      <c r="E733" s="4">
        <v>2</v>
      </c>
      <c r="F733">
        <v>97.757052000000016</v>
      </c>
      <c r="G733" s="5">
        <v>3</v>
      </c>
      <c r="H733">
        <v>98.890425000000008</v>
      </c>
      <c r="I733" s="3">
        <v>4</v>
      </c>
      <c r="P733">
        <v>3</v>
      </c>
      <c r="Q733" t="str">
        <f>CONCATENATE(C733,E733,G733,I733)</f>
        <v>234</v>
      </c>
    </row>
    <row r="734" spans="1:17" x14ac:dyDescent="0.25">
      <c r="A734">
        <v>733</v>
      </c>
      <c r="D734">
        <v>82.839788000000013</v>
      </c>
      <c r="E734" s="4">
        <v>2</v>
      </c>
      <c r="F734">
        <v>97.810381000000007</v>
      </c>
      <c r="G734" s="5">
        <v>3</v>
      </c>
      <c r="H734">
        <v>98.890425000000008</v>
      </c>
      <c r="I734" s="3">
        <v>4</v>
      </c>
      <c r="P734">
        <v>3</v>
      </c>
      <c r="Q734" t="str">
        <f>CONCATENATE(C734,E734,G734,I734)</f>
        <v>234</v>
      </c>
    </row>
    <row r="735" spans="1:17" x14ac:dyDescent="0.25">
      <c r="A735">
        <v>734</v>
      </c>
      <c r="D735">
        <v>82.866922000000002</v>
      </c>
      <c r="E735" s="4">
        <v>2</v>
      </c>
      <c r="F735">
        <v>97.692212000000012</v>
      </c>
      <c r="G735" s="5">
        <v>3</v>
      </c>
      <c r="P735">
        <v>2</v>
      </c>
      <c r="Q735" t="str">
        <f>CONCATENATE(C735,E735,G735,I735)</f>
        <v>23</v>
      </c>
    </row>
    <row r="736" spans="1:17" x14ac:dyDescent="0.25">
      <c r="A736">
        <v>735</v>
      </c>
      <c r="D736">
        <v>82.870203000000004</v>
      </c>
      <c r="E736" s="4">
        <v>2</v>
      </c>
      <c r="P736">
        <v>1</v>
      </c>
      <c r="Q736" t="str">
        <f>CONCATENATE(C736,E736,G736,I736)</f>
        <v>2</v>
      </c>
    </row>
    <row r="737" spans="1:17" x14ac:dyDescent="0.25">
      <c r="A737">
        <v>736</v>
      </c>
      <c r="B737">
        <v>78.725741000000014</v>
      </c>
      <c r="C737" s="2">
        <v>1</v>
      </c>
      <c r="D737">
        <v>82.84603700000001</v>
      </c>
      <c r="E737" s="4">
        <v>2</v>
      </c>
      <c r="P737">
        <v>2</v>
      </c>
      <c r="Q737" t="str">
        <f>CONCATENATE(C737,E737,G737,I737)</f>
        <v>12</v>
      </c>
    </row>
    <row r="738" spans="1:17" x14ac:dyDescent="0.25">
      <c r="A738">
        <v>737</v>
      </c>
      <c r="B738">
        <v>78.725741000000014</v>
      </c>
      <c r="C738" s="2">
        <v>1</v>
      </c>
      <c r="D738">
        <v>82.826143000000002</v>
      </c>
      <c r="E738" s="4">
        <v>2</v>
      </c>
      <c r="P738">
        <v>2</v>
      </c>
      <c r="Q738" t="str">
        <f>CONCATENATE(C738,E738,G738,I738)</f>
        <v>12</v>
      </c>
    </row>
    <row r="739" spans="1:17" x14ac:dyDescent="0.25">
      <c r="A739">
        <v>738</v>
      </c>
      <c r="B739">
        <v>78.698138</v>
      </c>
      <c r="C739" s="2">
        <v>1</v>
      </c>
      <c r="D739">
        <v>82.82869500000001</v>
      </c>
      <c r="E739" s="4">
        <v>2</v>
      </c>
      <c r="P739">
        <v>2</v>
      </c>
      <c r="Q739" t="str">
        <f>CONCATENATE(C739,E739,G739,I739)</f>
        <v>12</v>
      </c>
    </row>
    <row r="740" spans="1:17" x14ac:dyDescent="0.25">
      <c r="A740">
        <v>739</v>
      </c>
      <c r="B740">
        <v>78.651422000000011</v>
      </c>
      <c r="C740" s="2">
        <v>1</v>
      </c>
      <c r="D740">
        <v>82.856870000000015</v>
      </c>
      <c r="E740" s="4">
        <v>2</v>
      </c>
      <c r="P740">
        <v>2</v>
      </c>
      <c r="Q740" t="str">
        <f>CONCATENATE(C740,E740,G740,I740)</f>
        <v>12</v>
      </c>
    </row>
    <row r="741" spans="1:17" x14ac:dyDescent="0.25">
      <c r="A741">
        <v>740</v>
      </c>
      <c r="B741">
        <v>78.674025</v>
      </c>
      <c r="C741" s="2">
        <v>1</v>
      </c>
      <c r="D741">
        <v>82.856870000000015</v>
      </c>
      <c r="E741" s="4">
        <v>2</v>
      </c>
      <c r="P741">
        <v>2</v>
      </c>
      <c r="Q741" t="str">
        <f>CONCATENATE(C741,E741,G741,I741)</f>
        <v>12</v>
      </c>
    </row>
    <row r="742" spans="1:17" x14ac:dyDescent="0.25">
      <c r="A742">
        <v>741</v>
      </c>
      <c r="B742">
        <v>78.650901000000005</v>
      </c>
      <c r="C742" s="2">
        <v>1</v>
      </c>
      <c r="P742">
        <v>1</v>
      </c>
      <c r="Q742" t="str">
        <f>CONCATENATE(C742,E742,G742,I742)</f>
        <v>1</v>
      </c>
    </row>
    <row r="743" spans="1:17" x14ac:dyDescent="0.25">
      <c r="A743">
        <v>742</v>
      </c>
      <c r="B743">
        <v>78.666994000000003</v>
      </c>
      <c r="C743" s="2">
        <v>1</v>
      </c>
      <c r="P743">
        <v>1</v>
      </c>
      <c r="Q743" t="str">
        <f>CONCATENATE(C743,E743,G743,I743)</f>
        <v>1</v>
      </c>
    </row>
    <row r="744" spans="1:17" x14ac:dyDescent="0.25">
      <c r="A744">
        <v>743</v>
      </c>
      <c r="B744">
        <v>78.676212000000007</v>
      </c>
      <c r="C744" s="2">
        <v>1</v>
      </c>
      <c r="P744">
        <v>1</v>
      </c>
      <c r="Q744" t="str">
        <f>CONCATENATE(C744,E744,G744,I744)</f>
        <v>1</v>
      </c>
    </row>
    <row r="745" spans="1:17" x14ac:dyDescent="0.25">
      <c r="A745">
        <v>744</v>
      </c>
      <c r="B745">
        <v>78.701002000000003</v>
      </c>
      <c r="C745" s="2">
        <v>1</v>
      </c>
      <c r="P745">
        <v>1</v>
      </c>
      <c r="Q745" t="str">
        <f>CONCATENATE(C745,E745,G745,I745)</f>
        <v>1</v>
      </c>
    </row>
    <row r="746" spans="1:17" x14ac:dyDescent="0.25">
      <c r="A746">
        <v>745</v>
      </c>
      <c r="B746">
        <v>78.725741000000014</v>
      </c>
      <c r="C746" s="2">
        <v>1</v>
      </c>
      <c r="P746">
        <v>1</v>
      </c>
      <c r="Q746" t="str">
        <f>CONCATENATE(C746,E746,G746,I746)</f>
        <v>1</v>
      </c>
    </row>
    <row r="747" spans="1:17" x14ac:dyDescent="0.25">
      <c r="A747">
        <v>746</v>
      </c>
      <c r="H747">
        <v>78.048798000000005</v>
      </c>
      <c r="I747" s="3">
        <v>4</v>
      </c>
      <c r="P747">
        <v>1</v>
      </c>
      <c r="Q747" t="str">
        <f>CONCATENATE(C747,E747,G747,I747)</f>
        <v>4</v>
      </c>
    </row>
    <row r="748" spans="1:17" x14ac:dyDescent="0.25">
      <c r="A748">
        <v>747</v>
      </c>
      <c r="H748">
        <v>77.951720000000009</v>
      </c>
      <c r="I748" s="3">
        <v>4</v>
      </c>
      <c r="P748">
        <v>1</v>
      </c>
      <c r="Q748" t="str">
        <f>CONCATENATE(C748,E748,G748,I748)</f>
        <v>4</v>
      </c>
    </row>
    <row r="749" spans="1:17" x14ac:dyDescent="0.25">
      <c r="A749">
        <v>748</v>
      </c>
      <c r="F749">
        <v>77.553408000000005</v>
      </c>
      <c r="G749" s="5">
        <v>3</v>
      </c>
      <c r="H749">
        <v>78.011665000000008</v>
      </c>
      <c r="I749" s="3">
        <v>4</v>
      </c>
      <c r="P749">
        <v>2</v>
      </c>
      <c r="Q749" t="str">
        <f>CONCATENATE(C749,E749,G749,I749)</f>
        <v>34</v>
      </c>
    </row>
    <row r="750" spans="1:17" x14ac:dyDescent="0.25">
      <c r="A750">
        <v>749</v>
      </c>
      <c r="F750">
        <v>77.503619000000015</v>
      </c>
      <c r="G750" s="5">
        <v>3</v>
      </c>
      <c r="H750">
        <v>77.946512000000013</v>
      </c>
      <c r="I750" s="3">
        <v>4</v>
      </c>
      <c r="P750">
        <v>2</v>
      </c>
      <c r="Q750" t="str">
        <f>CONCATENATE(C750,E750,G750,I750)</f>
        <v>34</v>
      </c>
    </row>
    <row r="751" spans="1:17" x14ac:dyDescent="0.25">
      <c r="A751">
        <v>750</v>
      </c>
      <c r="F751">
        <v>77.496901000000008</v>
      </c>
      <c r="G751" s="5">
        <v>3</v>
      </c>
      <c r="H751">
        <v>77.93708500000001</v>
      </c>
      <c r="I751" s="3">
        <v>4</v>
      </c>
      <c r="P751">
        <v>2</v>
      </c>
      <c r="Q751" t="str">
        <f>CONCATENATE(C751,E751,G751,I751)</f>
        <v>34</v>
      </c>
    </row>
    <row r="752" spans="1:17" x14ac:dyDescent="0.25">
      <c r="A752">
        <v>751</v>
      </c>
      <c r="F752">
        <v>77.476694000000009</v>
      </c>
      <c r="G752" s="5">
        <v>3</v>
      </c>
      <c r="H752">
        <v>77.963386000000014</v>
      </c>
      <c r="I752" s="3">
        <v>4</v>
      </c>
      <c r="P752">
        <v>2</v>
      </c>
      <c r="Q752" t="str">
        <f>CONCATENATE(C752,E752,G752,I752)</f>
        <v>34</v>
      </c>
    </row>
    <row r="753" spans="1:17" x14ac:dyDescent="0.25">
      <c r="A753">
        <v>752</v>
      </c>
      <c r="D753">
        <v>65.45025600000001</v>
      </c>
      <c r="E753" s="4">
        <v>2</v>
      </c>
      <c r="F753">
        <v>77.447216000000012</v>
      </c>
      <c r="G753" s="5">
        <v>3</v>
      </c>
      <c r="H753">
        <v>78.006040000000013</v>
      </c>
      <c r="I753" s="3">
        <v>4</v>
      </c>
      <c r="P753">
        <v>3</v>
      </c>
      <c r="Q753" t="str">
        <f>CONCATENATE(C753,E753,G753,I753)</f>
        <v>234</v>
      </c>
    </row>
    <row r="754" spans="1:17" x14ac:dyDescent="0.25">
      <c r="A754">
        <v>753</v>
      </c>
      <c r="D754">
        <v>65.512634000000006</v>
      </c>
      <c r="E754" s="4">
        <v>2</v>
      </c>
      <c r="F754">
        <v>77.433467000000007</v>
      </c>
      <c r="G754" s="5">
        <v>3</v>
      </c>
      <c r="H754">
        <v>77.987656000000001</v>
      </c>
      <c r="I754" s="3">
        <v>4</v>
      </c>
      <c r="P754">
        <v>3</v>
      </c>
      <c r="Q754" t="str">
        <f>CONCATENATE(C754,E754,G754,I754)</f>
        <v>234</v>
      </c>
    </row>
    <row r="755" spans="1:17" x14ac:dyDescent="0.25">
      <c r="A755">
        <v>754</v>
      </c>
      <c r="D755">
        <v>65.536037000000007</v>
      </c>
      <c r="E755" s="4">
        <v>2</v>
      </c>
      <c r="F755">
        <v>77.453570000000013</v>
      </c>
      <c r="G755" s="5">
        <v>3</v>
      </c>
      <c r="H755">
        <v>77.951512000000008</v>
      </c>
      <c r="I755" s="3">
        <v>4</v>
      </c>
      <c r="P755">
        <v>3</v>
      </c>
      <c r="Q755" t="str">
        <f>CONCATENATE(C755,E755,G755,I755)</f>
        <v>234</v>
      </c>
    </row>
    <row r="756" spans="1:17" x14ac:dyDescent="0.25">
      <c r="A756">
        <v>755</v>
      </c>
      <c r="D756">
        <v>65.550285000000002</v>
      </c>
      <c r="E756" s="4">
        <v>2</v>
      </c>
      <c r="F756">
        <v>77.475964000000005</v>
      </c>
      <c r="G756" s="5">
        <v>3</v>
      </c>
      <c r="H756">
        <v>78.048798000000005</v>
      </c>
      <c r="I756" s="3">
        <v>4</v>
      </c>
      <c r="P756">
        <v>3</v>
      </c>
      <c r="Q756" t="str">
        <f>CONCATENATE(C756,E756,G756,I756)</f>
        <v>234</v>
      </c>
    </row>
    <row r="757" spans="1:17" x14ac:dyDescent="0.25">
      <c r="A757">
        <v>756</v>
      </c>
      <c r="D757">
        <v>65.502956000000012</v>
      </c>
      <c r="E757" s="4">
        <v>2</v>
      </c>
      <c r="F757">
        <v>77.427842000000012</v>
      </c>
      <c r="G757" s="5">
        <v>3</v>
      </c>
      <c r="P757">
        <v>2</v>
      </c>
      <c r="Q757" t="str">
        <f>CONCATENATE(C757,E757,G757,I757)</f>
        <v>23</v>
      </c>
    </row>
    <row r="758" spans="1:17" x14ac:dyDescent="0.25">
      <c r="A758">
        <v>757</v>
      </c>
      <c r="D758">
        <v>65.509017</v>
      </c>
      <c r="E758" s="4">
        <v>2</v>
      </c>
      <c r="F758">
        <v>77.474767000000014</v>
      </c>
      <c r="G758" s="5">
        <v>3</v>
      </c>
      <c r="P758">
        <v>2</v>
      </c>
      <c r="Q758" t="str">
        <f>CONCATENATE(C758,E758,G758,I758)</f>
        <v>23</v>
      </c>
    </row>
    <row r="759" spans="1:17" x14ac:dyDescent="0.25">
      <c r="A759">
        <v>758</v>
      </c>
      <c r="D759">
        <v>65.510028000000005</v>
      </c>
      <c r="E759" s="4">
        <v>2</v>
      </c>
      <c r="F759">
        <v>77.557523000000003</v>
      </c>
      <c r="G759" s="5">
        <v>3</v>
      </c>
      <c r="P759">
        <v>2</v>
      </c>
      <c r="Q759" t="str">
        <f>CONCATENATE(C759,E759,G759,I759)</f>
        <v>23</v>
      </c>
    </row>
    <row r="760" spans="1:17" x14ac:dyDescent="0.25">
      <c r="A760">
        <v>759</v>
      </c>
      <c r="D760">
        <v>65.469241000000011</v>
      </c>
      <c r="E760" s="4">
        <v>2</v>
      </c>
      <c r="P760">
        <v>1</v>
      </c>
      <c r="Q760" t="str">
        <f>CONCATENATE(C760,E760,G760,I760)</f>
        <v>2</v>
      </c>
    </row>
    <row r="761" spans="1:17" x14ac:dyDescent="0.25">
      <c r="A761">
        <v>760</v>
      </c>
      <c r="D761">
        <v>65.459773000000013</v>
      </c>
      <c r="E761" s="4">
        <v>2</v>
      </c>
      <c r="P761">
        <v>1</v>
      </c>
      <c r="Q761" t="str">
        <f>CONCATENATE(C761,E761,G761,I761)</f>
        <v>2</v>
      </c>
    </row>
    <row r="762" spans="1:17" x14ac:dyDescent="0.25">
      <c r="A762">
        <v>761</v>
      </c>
      <c r="B762">
        <v>58.46422900000001</v>
      </c>
      <c r="C762" s="2">
        <v>1</v>
      </c>
      <c r="D762">
        <v>65.492160000000013</v>
      </c>
      <c r="E762" s="4">
        <v>2</v>
      </c>
      <c r="P762">
        <v>2</v>
      </c>
      <c r="Q762" t="str">
        <f>CONCATENATE(C762,E762,G762,I762)</f>
        <v>12</v>
      </c>
    </row>
    <row r="763" spans="1:17" x14ac:dyDescent="0.25">
      <c r="A763">
        <v>762</v>
      </c>
      <c r="B763">
        <v>58.461624000000008</v>
      </c>
      <c r="C763" s="2">
        <v>1</v>
      </c>
      <c r="D763">
        <v>65.510562000000007</v>
      </c>
      <c r="E763" s="4">
        <v>2</v>
      </c>
      <c r="P763">
        <v>2</v>
      </c>
      <c r="Q763" t="str">
        <f>CONCATENATE(C763,E763,G763,I763)</f>
        <v>12</v>
      </c>
    </row>
    <row r="764" spans="1:17" x14ac:dyDescent="0.25">
      <c r="A764">
        <v>763</v>
      </c>
      <c r="B764">
        <v>58.54532900000001</v>
      </c>
      <c r="C764" s="2">
        <v>1</v>
      </c>
      <c r="D764">
        <v>65.510562000000007</v>
      </c>
      <c r="E764" s="4">
        <v>2</v>
      </c>
      <c r="P764">
        <v>2</v>
      </c>
      <c r="Q764" t="str">
        <f>CONCATENATE(C764,E764,G764,I764)</f>
        <v>12</v>
      </c>
    </row>
    <row r="765" spans="1:17" x14ac:dyDescent="0.25">
      <c r="A765">
        <v>764</v>
      </c>
      <c r="B765">
        <v>58.520973000000012</v>
      </c>
      <c r="C765" s="2">
        <v>1</v>
      </c>
      <c r="P765">
        <v>1</v>
      </c>
      <c r="Q765" t="str">
        <f>CONCATENATE(C765,E765,G765,I765)</f>
        <v>1</v>
      </c>
    </row>
    <row r="766" spans="1:17" x14ac:dyDescent="0.25">
      <c r="A766">
        <v>765</v>
      </c>
      <c r="B766">
        <v>58.535278000000005</v>
      </c>
      <c r="C766" s="2">
        <v>1</v>
      </c>
      <c r="P766">
        <v>1</v>
      </c>
      <c r="Q766" t="str">
        <f>CONCATENATE(C766,E766,G766,I766)</f>
        <v>1</v>
      </c>
    </row>
    <row r="767" spans="1:17" x14ac:dyDescent="0.25">
      <c r="A767">
        <v>766</v>
      </c>
      <c r="B767">
        <v>58.514430000000011</v>
      </c>
      <c r="C767" s="2">
        <v>1</v>
      </c>
      <c r="P767">
        <v>1</v>
      </c>
      <c r="Q767" t="str">
        <f>CONCATENATE(C767,E767,G767,I767)</f>
        <v>1</v>
      </c>
    </row>
    <row r="768" spans="1:17" x14ac:dyDescent="0.25">
      <c r="A768">
        <v>767</v>
      </c>
      <c r="B768">
        <v>58.477790000000006</v>
      </c>
      <c r="C768" s="2">
        <v>1</v>
      </c>
      <c r="P768">
        <v>1</v>
      </c>
      <c r="Q768" t="str">
        <f>CONCATENATE(C768,E768,G768,I768)</f>
        <v>1</v>
      </c>
    </row>
    <row r="769" spans="1:17" x14ac:dyDescent="0.25">
      <c r="A769">
        <v>768</v>
      </c>
      <c r="B769">
        <v>58.507095000000007</v>
      </c>
      <c r="C769" s="2">
        <v>1</v>
      </c>
      <c r="H769">
        <v>61.708068000000011</v>
      </c>
      <c r="I769" s="3">
        <v>4</v>
      </c>
      <c r="P769">
        <v>2</v>
      </c>
      <c r="Q769" t="str">
        <f>CONCATENATE(C769,E769,G769,I769)</f>
        <v>14</v>
      </c>
    </row>
    <row r="770" spans="1:17" x14ac:dyDescent="0.25">
      <c r="A770">
        <v>769</v>
      </c>
      <c r="B770">
        <v>58.472949000000007</v>
      </c>
      <c r="C770" s="2">
        <v>1</v>
      </c>
      <c r="H770">
        <v>61.763110000000012</v>
      </c>
      <c r="I770" s="3">
        <v>4</v>
      </c>
      <c r="P770">
        <v>2</v>
      </c>
      <c r="Q770" t="str">
        <f>CONCATENATE(C770,E770,G770,I770)</f>
        <v>14</v>
      </c>
    </row>
    <row r="771" spans="1:17" x14ac:dyDescent="0.25">
      <c r="A771">
        <v>770</v>
      </c>
      <c r="B771">
        <v>58.436099000000006</v>
      </c>
      <c r="C771" s="2">
        <v>1</v>
      </c>
      <c r="H771">
        <v>61.769916000000009</v>
      </c>
      <c r="I771" s="3">
        <v>4</v>
      </c>
      <c r="P771">
        <v>2</v>
      </c>
      <c r="Q771" t="str">
        <f>CONCATENATE(C771,E771,G771,I771)</f>
        <v>14</v>
      </c>
    </row>
    <row r="772" spans="1:17" x14ac:dyDescent="0.25">
      <c r="A772">
        <v>771</v>
      </c>
      <c r="B772">
        <v>58.497520000000009</v>
      </c>
      <c r="C772" s="2">
        <v>1</v>
      </c>
      <c r="F772">
        <v>59.414867000000008</v>
      </c>
      <c r="G772" s="5">
        <v>3</v>
      </c>
      <c r="H772">
        <v>61.767154000000012</v>
      </c>
      <c r="I772" s="3">
        <v>4</v>
      </c>
      <c r="P772">
        <v>3</v>
      </c>
      <c r="Q772" t="str">
        <f>CONCATENATE(C772,E772,G772,I772)</f>
        <v>134</v>
      </c>
    </row>
    <row r="773" spans="1:17" x14ac:dyDescent="0.25">
      <c r="A773">
        <v>772</v>
      </c>
      <c r="F773">
        <v>59.461768000000006</v>
      </c>
      <c r="G773" s="5">
        <v>3</v>
      </c>
      <c r="H773">
        <v>61.779224000000006</v>
      </c>
      <c r="I773" s="3">
        <v>4</v>
      </c>
      <c r="P773">
        <v>2</v>
      </c>
      <c r="Q773" t="str">
        <f>CONCATENATE(C773,E773,G773,I773)</f>
        <v>34</v>
      </c>
    </row>
    <row r="774" spans="1:17" x14ac:dyDescent="0.25">
      <c r="A774">
        <v>773</v>
      </c>
      <c r="F774">
        <v>59.325153000000007</v>
      </c>
      <c r="G774" s="5">
        <v>3</v>
      </c>
      <c r="H774">
        <v>61.771091000000006</v>
      </c>
      <c r="I774" s="3">
        <v>4</v>
      </c>
      <c r="P774">
        <v>2</v>
      </c>
      <c r="Q774" t="str">
        <f>CONCATENATE(C774,E774,G774,I774)</f>
        <v>34</v>
      </c>
    </row>
    <row r="775" spans="1:17" x14ac:dyDescent="0.25">
      <c r="A775">
        <v>774</v>
      </c>
      <c r="F775">
        <v>59.303878000000012</v>
      </c>
      <c r="G775" s="5">
        <v>3</v>
      </c>
      <c r="H775">
        <v>61.759975000000011</v>
      </c>
      <c r="I775" s="3">
        <v>4</v>
      </c>
      <c r="P775">
        <v>2</v>
      </c>
      <c r="Q775" t="str">
        <f>CONCATENATE(C775,E775,G775,I775)</f>
        <v>34</v>
      </c>
    </row>
    <row r="776" spans="1:17" x14ac:dyDescent="0.25">
      <c r="A776">
        <v>775</v>
      </c>
      <c r="F776">
        <v>59.299571000000007</v>
      </c>
      <c r="G776" s="5">
        <v>3</v>
      </c>
      <c r="H776">
        <v>61.747474000000011</v>
      </c>
      <c r="I776" s="3">
        <v>4</v>
      </c>
      <c r="P776">
        <v>2</v>
      </c>
      <c r="Q776" t="str">
        <f>CONCATENATE(C776,E776,G776,I776)</f>
        <v>34</v>
      </c>
    </row>
    <row r="777" spans="1:17" x14ac:dyDescent="0.25">
      <c r="A777">
        <v>776</v>
      </c>
      <c r="F777">
        <v>59.316272000000012</v>
      </c>
      <c r="G777" s="5">
        <v>3</v>
      </c>
      <c r="H777">
        <v>61.722324000000008</v>
      </c>
      <c r="I777" s="3">
        <v>4</v>
      </c>
      <c r="P777">
        <v>2</v>
      </c>
      <c r="Q777" t="str">
        <f>CONCATENATE(C777,E777,G777,I777)</f>
        <v>34</v>
      </c>
    </row>
    <row r="778" spans="1:17" x14ac:dyDescent="0.25">
      <c r="A778">
        <v>777</v>
      </c>
      <c r="D778">
        <v>44.889800000000008</v>
      </c>
      <c r="E778" s="4">
        <v>2</v>
      </c>
      <c r="F778">
        <v>59.31021100000001</v>
      </c>
      <c r="G778" s="5">
        <v>3</v>
      </c>
      <c r="H778">
        <v>61.73801000000001</v>
      </c>
      <c r="I778" s="3">
        <v>4</v>
      </c>
      <c r="P778">
        <v>3</v>
      </c>
      <c r="Q778" t="str">
        <f>CONCATENATE(C778,E778,G778,I778)</f>
        <v>234</v>
      </c>
    </row>
    <row r="779" spans="1:17" x14ac:dyDescent="0.25">
      <c r="A779">
        <v>778</v>
      </c>
      <c r="D779">
        <v>44.908840000000012</v>
      </c>
      <c r="E779" s="4">
        <v>2</v>
      </c>
      <c r="F779">
        <v>59.311218000000011</v>
      </c>
      <c r="G779" s="5">
        <v>3</v>
      </c>
      <c r="H779">
        <v>61.753433000000008</v>
      </c>
      <c r="I779" s="3">
        <v>4</v>
      </c>
      <c r="P779">
        <v>3</v>
      </c>
      <c r="Q779" t="str">
        <f>CONCATENATE(C779,E779,G779,I779)</f>
        <v>234</v>
      </c>
    </row>
    <row r="780" spans="1:17" x14ac:dyDescent="0.25">
      <c r="A780">
        <v>779</v>
      </c>
      <c r="D780">
        <v>44.92367500000001</v>
      </c>
      <c r="E780" s="4">
        <v>2</v>
      </c>
      <c r="F780">
        <v>59.373653000000012</v>
      </c>
      <c r="G780" s="5">
        <v>3</v>
      </c>
      <c r="H780">
        <v>61.753433000000008</v>
      </c>
      <c r="I780" s="3">
        <v>4</v>
      </c>
      <c r="P780">
        <v>3</v>
      </c>
      <c r="Q780" t="str">
        <f>CONCATENATE(C780,E780,G780,I780)</f>
        <v>234</v>
      </c>
    </row>
    <row r="781" spans="1:17" x14ac:dyDescent="0.25">
      <c r="A781">
        <v>780</v>
      </c>
      <c r="D781">
        <v>44.937396000000007</v>
      </c>
      <c r="E781" s="4">
        <v>2</v>
      </c>
      <c r="F781">
        <v>59.414867000000008</v>
      </c>
      <c r="G781" s="5">
        <v>3</v>
      </c>
      <c r="P781">
        <v>2</v>
      </c>
      <c r="Q781" t="str">
        <f>CONCATENATE(C781,E781,G781,I781)</f>
        <v>23</v>
      </c>
    </row>
    <row r="782" spans="1:17" x14ac:dyDescent="0.25">
      <c r="A782">
        <v>781</v>
      </c>
      <c r="D782">
        <v>44.924899000000011</v>
      </c>
      <c r="E782" s="4">
        <v>2</v>
      </c>
      <c r="F782">
        <v>59.321697000000007</v>
      </c>
      <c r="G782" s="5">
        <v>3</v>
      </c>
      <c r="P782">
        <v>2</v>
      </c>
      <c r="Q782" t="str">
        <f>CONCATENATE(C782,E782,G782,I782)</f>
        <v>23</v>
      </c>
    </row>
    <row r="783" spans="1:17" x14ac:dyDescent="0.25">
      <c r="A783">
        <v>782</v>
      </c>
      <c r="D783">
        <v>44.924793000000008</v>
      </c>
      <c r="E783" s="4">
        <v>2</v>
      </c>
      <c r="F783">
        <v>59.270431000000009</v>
      </c>
      <c r="G783" s="5">
        <v>3</v>
      </c>
      <c r="P783">
        <v>2</v>
      </c>
      <c r="Q783" t="str">
        <f>CONCATENATE(C783,E783,G783,I783)</f>
        <v>23</v>
      </c>
    </row>
    <row r="784" spans="1:17" x14ac:dyDescent="0.25">
      <c r="A784">
        <v>783</v>
      </c>
      <c r="D784">
        <v>44.868739000000012</v>
      </c>
      <c r="E784" s="4">
        <v>2</v>
      </c>
      <c r="F784">
        <v>59.414867000000008</v>
      </c>
      <c r="G784" s="5">
        <v>3</v>
      </c>
      <c r="P784">
        <v>2</v>
      </c>
      <c r="Q784" t="str">
        <f>CONCATENATE(C784,E784,G784,I784)</f>
        <v>23</v>
      </c>
    </row>
    <row r="785" spans="1:17" x14ac:dyDescent="0.25">
      <c r="A785">
        <v>784</v>
      </c>
      <c r="D785">
        <v>44.87352700000001</v>
      </c>
      <c r="E785" s="4">
        <v>2</v>
      </c>
      <c r="P785">
        <v>1</v>
      </c>
      <c r="Q785" t="str">
        <f>CONCATENATE(C785,E785,G785,I785)</f>
        <v>2</v>
      </c>
    </row>
    <row r="786" spans="1:17" x14ac:dyDescent="0.25">
      <c r="A786">
        <v>785</v>
      </c>
      <c r="D786">
        <v>44.855712000000011</v>
      </c>
      <c r="E786" s="4">
        <v>2</v>
      </c>
      <c r="P786">
        <v>1</v>
      </c>
      <c r="Q786" t="str">
        <f>CONCATENATE(C786,E786,G786,I786)</f>
        <v>2</v>
      </c>
    </row>
    <row r="787" spans="1:17" x14ac:dyDescent="0.25">
      <c r="A787">
        <v>786</v>
      </c>
      <c r="B787">
        <v>37.480094000000008</v>
      </c>
      <c r="C787" s="2">
        <v>1</v>
      </c>
      <c r="D787">
        <v>44.844013000000011</v>
      </c>
      <c r="E787" s="4">
        <v>2</v>
      </c>
      <c r="P787">
        <v>2</v>
      </c>
      <c r="Q787" t="str">
        <f>CONCATENATE(C787,E787,G787,I787)</f>
        <v>12</v>
      </c>
    </row>
    <row r="788" spans="1:17" x14ac:dyDescent="0.25">
      <c r="A788">
        <v>787</v>
      </c>
      <c r="B788">
        <v>37.434894000000007</v>
      </c>
      <c r="C788" s="2">
        <v>1</v>
      </c>
      <c r="D788">
        <v>44.872890000000005</v>
      </c>
      <c r="E788" s="4">
        <v>2</v>
      </c>
      <c r="P788">
        <v>2</v>
      </c>
      <c r="Q788" t="str">
        <f>CONCATENATE(C788,E788,G788,I788)</f>
        <v>12</v>
      </c>
    </row>
    <row r="789" spans="1:17" x14ac:dyDescent="0.25">
      <c r="A789">
        <v>788</v>
      </c>
      <c r="B789">
        <v>37.456855000000012</v>
      </c>
      <c r="C789" s="2">
        <v>1</v>
      </c>
      <c r="D789">
        <v>44.889800000000008</v>
      </c>
      <c r="E789" s="4">
        <v>2</v>
      </c>
      <c r="P789">
        <v>2</v>
      </c>
      <c r="Q789" t="str">
        <f>CONCATENATE(C789,E789,G789,I789)</f>
        <v>12</v>
      </c>
    </row>
    <row r="790" spans="1:17" x14ac:dyDescent="0.25">
      <c r="A790">
        <v>789</v>
      </c>
      <c r="B790">
        <v>37.559173000000008</v>
      </c>
      <c r="C790" s="2">
        <v>1</v>
      </c>
      <c r="D790">
        <v>44.889800000000008</v>
      </c>
      <c r="E790" s="4">
        <v>2</v>
      </c>
      <c r="P790">
        <v>2</v>
      </c>
      <c r="Q790" t="str">
        <f>CONCATENATE(C790,E790,G790,I790)</f>
        <v>12</v>
      </c>
    </row>
    <row r="791" spans="1:17" x14ac:dyDescent="0.25">
      <c r="A791">
        <v>790</v>
      </c>
      <c r="B791">
        <v>37.571563000000012</v>
      </c>
      <c r="C791" s="2">
        <v>1</v>
      </c>
      <c r="P791">
        <v>1</v>
      </c>
      <c r="Q791" t="str">
        <f>CONCATENATE(C791,E791,G791,I791)</f>
        <v>1</v>
      </c>
    </row>
    <row r="792" spans="1:17" x14ac:dyDescent="0.25">
      <c r="A792">
        <v>791</v>
      </c>
      <c r="B792">
        <v>37.512374000000008</v>
      </c>
      <c r="C792" s="2">
        <v>1</v>
      </c>
      <c r="P792">
        <v>1</v>
      </c>
      <c r="Q792" t="str">
        <f>CONCATENATE(C792,E792,G792,I792)</f>
        <v>1</v>
      </c>
    </row>
    <row r="793" spans="1:17" x14ac:dyDescent="0.25">
      <c r="A793">
        <v>792</v>
      </c>
      <c r="B793">
        <v>37.497485000000012</v>
      </c>
      <c r="C793" s="2">
        <v>1</v>
      </c>
      <c r="H793">
        <v>42.892753000000006</v>
      </c>
      <c r="I793" s="3">
        <v>4</v>
      </c>
      <c r="P793">
        <v>2</v>
      </c>
      <c r="Q793" t="str">
        <f>CONCATENATE(C793,E793,G793,I793)</f>
        <v>14</v>
      </c>
    </row>
    <row r="794" spans="1:17" x14ac:dyDescent="0.25">
      <c r="A794">
        <v>793</v>
      </c>
      <c r="B794">
        <v>37.484668000000006</v>
      </c>
      <c r="C794" s="2">
        <v>1</v>
      </c>
      <c r="H794">
        <v>42.941623000000007</v>
      </c>
      <c r="I794" s="3">
        <v>4</v>
      </c>
      <c r="P794">
        <v>2</v>
      </c>
      <c r="Q794" t="str">
        <f>CONCATENATE(C794,E794,G794,I794)</f>
        <v>14</v>
      </c>
    </row>
    <row r="795" spans="1:17" x14ac:dyDescent="0.25">
      <c r="A795">
        <v>794</v>
      </c>
      <c r="B795">
        <v>37.492698000000011</v>
      </c>
      <c r="C795" s="2">
        <v>1</v>
      </c>
      <c r="H795">
        <v>42.97470400000001</v>
      </c>
      <c r="I795" s="3">
        <v>4</v>
      </c>
      <c r="P795">
        <v>2</v>
      </c>
      <c r="Q795" t="str">
        <f>CONCATENATE(C795,E795,G795,I795)</f>
        <v>14</v>
      </c>
    </row>
    <row r="796" spans="1:17" x14ac:dyDescent="0.25">
      <c r="A796">
        <v>795</v>
      </c>
      <c r="B796">
        <v>37.450527000000008</v>
      </c>
      <c r="C796" s="2">
        <v>1</v>
      </c>
      <c r="H796">
        <v>42.958164000000011</v>
      </c>
      <c r="I796" s="3">
        <v>4</v>
      </c>
      <c r="P796">
        <v>2</v>
      </c>
      <c r="Q796" t="str">
        <f>CONCATENATE(C796,E796,G796,I796)</f>
        <v>14</v>
      </c>
    </row>
    <row r="797" spans="1:17" x14ac:dyDescent="0.25">
      <c r="A797">
        <v>796</v>
      </c>
      <c r="B797">
        <v>37.480094000000008</v>
      </c>
      <c r="C797" s="2">
        <v>1</v>
      </c>
      <c r="H797">
        <v>42.943221000000008</v>
      </c>
      <c r="I797" s="3">
        <v>4</v>
      </c>
      <c r="P797">
        <v>2</v>
      </c>
      <c r="Q797" t="str">
        <f>CONCATENATE(C797,E797,G797,I797)</f>
        <v>14</v>
      </c>
    </row>
    <row r="798" spans="1:17" x14ac:dyDescent="0.25">
      <c r="A798">
        <v>797</v>
      </c>
      <c r="B798">
        <v>37.480094000000008</v>
      </c>
      <c r="C798" s="2">
        <v>1</v>
      </c>
      <c r="H798">
        <v>42.968589000000009</v>
      </c>
      <c r="I798" s="3">
        <v>4</v>
      </c>
      <c r="P798">
        <v>2</v>
      </c>
      <c r="Q798" t="str">
        <f>CONCATENATE(C798,E798,G798,I798)</f>
        <v>14</v>
      </c>
    </row>
    <row r="799" spans="1:17" x14ac:dyDescent="0.25">
      <c r="A799">
        <v>798</v>
      </c>
      <c r="F799">
        <v>38.271831000000006</v>
      </c>
      <c r="G799" s="5">
        <v>3</v>
      </c>
      <c r="H799">
        <v>42.965873000000009</v>
      </c>
      <c r="I799" s="3">
        <v>4</v>
      </c>
      <c r="P799">
        <v>2</v>
      </c>
      <c r="Q799" t="str">
        <f>CONCATENATE(C799,E799,G799,I799)</f>
        <v>34</v>
      </c>
    </row>
    <row r="800" spans="1:17" x14ac:dyDescent="0.25">
      <c r="A800">
        <v>799</v>
      </c>
      <c r="F800">
        <v>38.271831000000006</v>
      </c>
      <c r="G800" s="5">
        <v>3</v>
      </c>
      <c r="H800">
        <v>42.993369000000008</v>
      </c>
      <c r="I800" s="3">
        <v>4</v>
      </c>
      <c r="P800">
        <v>2</v>
      </c>
      <c r="Q800" t="str">
        <f>CONCATENATE(C800,E800,G800,I800)</f>
        <v>34</v>
      </c>
    </row>
    <row r="801" spans="1:17" x14ac:dyDescent="0.25">
      <c r="A801">
        <v>800</v>
      </c>
      <c r="F801">
        <v>38.276084000000012</v>
      </c>
      <c r="G801" s="5">
        <v>3</v>
      </c>
      <c r="H801">
        <v>42.978427000000011</v>
      </c>
      <c r="I801" s="3">
        <v>4</v>
      </c>
      <c r="P801">
        <v>2</v>
      </c>
      <c r="Q801" t="str">
        <f>CONCATENATE(C801,E801,G801,I801)</f>
        <v>34</v>
      </c>
    </row>
    <row r="802" spans="1:17" x14ac:dyDescent="0.25">
      <c r="A802">
        <v>801</v>
      </c>
      <c r="F802">
        <v>38.299590000000009</v>
      </c>
      <c r="G802" s="5">
        <v>3</v>
      </c>
      <c r="H802">
        <v>42.98188300000001</v>
      </c>
      <c r="I802" s="3">
        <v>4</v>
      </c>
      <c r="P802">
        <v>2</v>
      </c>
      <c r="Q802" t="str">
        <f>CONCATENATE(C802,E802,G802,I802)</f>
        <v>34</v>
      </c>
    </row>
    <row r="803" spans="1:17" x14ac:dyDescent="0.25">
      <c r="A803">
        <v>802</v>
      </c>
      <c r="D803">
        <v>25.318645000000004</v>
      </c>
      <c r="E803" s="4">
        <v>2</v>
      </c>
      <c r="F803">
        <v>38.268428000000007</v>
      </c>
      <c r="G803" s="5">
        <v>3</v>
      </c>
      <c r="H803">
        <v>42.918067000000008</v>
      </c>
      <c r="I803" s="3">
        <v>4</v>
      </c>
      <c r="P803">
        <v>3</v>
      </c>
      <c r="Q803" t="str">
        <f>CONCATENATE(C803,E803,G803,I803)</f>
        <v>234</v>
      </c>
    </row>
    <row r="804" spans="1:17" x14ac:dyDescent="0.25">
      <c r="A804">
        <v>803</v>
      </c>
      <c r="D804">
        <v>25.40527500000001</v>
      </c>
      <c r="E804" s="4">
        <v>2</v>
      </c>
      <c r="F804">
        <v>38.265132000000008</v>
      </c>
      <c r="G804" s="5">
        <v>3</v>
      </c>
      <c r="H804">
        <v>42.918067000000008</v>
      </c>
      <c r="I804" s="3">
        <v>4</v>
      </c>
      <c r="P804">
        <v>3</v>
      </c>
      <c r="Q804" t="str">
        <f>CONCATENATE(C804,E804,G804,I804)</f>
        <v>234</v>
      </c>
    </row>
    <row r="805" spans="1:17" x14ac:dyDescent="0.25">
      <c r="A805">
        <v>804</v>
      </c>
      <c r="D805">
        <v>25.353530000000006</v>
      </c>
      <c r="E805" s="4">
        <v>2</v>
      </c>
      <c r="F805">
        <v>38.306823000000009</v>
      </c>
      <c r="G805" s="5">
        <v>3</v>
      </c>
      <c r="P805">
        <v>2</v>
      </c>
      <c r="Q805" t="str">
        <f>CONCATENATE(C805,E805,G805,I805)</f>
        <v>23</v>
      </c>
    </row>
    <row r="806" spans="1:17" x14ac:dyDescent="0.25">
      <c r="A806">
        <v>805</v>
      </c>
      <c r="D806">
        <v>25.349117000000007</v>
      </c>
      <c r="E806" s="4">
        <v>2</v>
      </c>
      <c r="F806">
        <v>38.29517700000001</v>
      </c>
      <c r="G806" s="5">
        <v>3</v>
      </c>
      <c r="P806">
        <v>2</v>
      </c>
      <c r="Q806" t="str">
        <f>CONCATENATE(C806,E806,G806,I806)</f>
        <v>23</v>
      </c>
    </row>
    <row r="807" spans="1:17" x14ac:dyDescent="0.25">
      <c r="A807">
        <v>806</v>
      </c>
      <c r="D807">
        <v>25.377834000000007</v>
      </c>
      <c r="E807" s="4">
        <v>2</v>
      </c>
      <c r="F807">
        <v>38.293422000000007</v>
      </c>
      <c r="G807" s="5">
        <v>3</v>
      </c>
      <c r="P807">
        <v>2</v>
      </c>
      <c r="Q807" t="str">
        <f>CONCATENATE(C807,E807,G807,I807)</f>
        <v>23</v>
      </c>
    </row>
    <row r="808" spans="1:17" x14ac:dyDescent="0.25">
      <c r="A808">
        <v>807</v>
      </c>
      <c r="D808">
        <v>25.383312000000004</v>
      </c>
      <c r="E808" s="4">
        <v>2</v>
      </c>
      <c r="F808">
        <v>38.326660000000011</v>
      </c>
      <c r="G808" s="5">
        <v>3</v>
      </c>
      <c r="P808">
        <v>2</v>
      </c>
      <c r="Q808" t="str">
        <f>CONCATENATE(C808,E808,G808,I808)</f>
        <v>23</v>
      </c>
    </row>
    <row r="809" spans="1:17" x14ac:dyDescent="0.25">
      <c r="A809">
        <v>808</v>
      </c>
      <c r="D809">
        <v>25.362783000000007</v>
      </c>
      <c r="E809" s="4">
        <v>2</v>
      </c>
      <c r="F809">
        <v>38.290122000000011</v>
      </c>
      <c r="G809" s="5">
        <v>3</v>
      </c>
      <c r="P809">
        <v>2</v>
      </c>
      <c r="Q809" t="str">
        <f>CONCATENATE(C809,E809,G809,I809)</f>
        <v>23</v>
      </c>
    </row>
    <row r="810" spans="1:17" x14ac:dyDescent="0.25">
      <c r="A810">
        <v>809</v>
      </c>
      <c r="D810">
        <v>25.346244000000013</v>
      </c>
      <c r="E810" s="4">
        <v>2</v>
      </c>
      <c r="F810">
        <v>38.271831000000006</v>
      </c>
      <c r="G810" s="5">
        <v>3</v>
      </c>
      <c r="P810">
        <v>2</v>
      </c>
      <c r="Q810" t="str">
        <f>CONCATENATE(C810,E810,G810,I810)</f>
        <v>23</v>
      </c>
    </row>
    <row r="811" spans="1:17" x14ac:dyDescent="0.25">
      <c r="A811">
        <v>810</v>
      </c>
      <c r="D811">
        <v>25.348638000000008</v>
      </c>
      <c r="E811" s="4">
        <v>2</v>
      </c>
      <c r="F811">
        <v>38.271831000000006</v>
      </c>
      <c r="G811" s="5">
        <v>3</v>
      </c>
      <c r="P811">
        <v>2</v>
      </c>
      <c r="Q811" t="str">
        <f>CONCATENATE(C811,E811,G811,I811)</f>
        <v>23</v>
      </c>
    </row>
    <row r="812" spans="1:17" x14ac:dyDescent="0.25">
      <c r="A812">
        <v>811</v>
      </c>
      <c r="D812">
        <v>25.356456000000009</v>
      </c>
      <c r="E812" s="4">
        <v>2</v>
      </c>
      <c r="P812">
        <v>1</v>
      </c>
      <c r="Q812" t="str">
        <f>CONCATENATE(C812,E812,G812,I812)</f>
        <v>2</v>
      </c>
    </row>
    <row r="813" spans="1:17" x14ac:dyDescent="0.25">
      <c r="A813">
        <v>812</v>
      </c>
      <c r="B813">
        <v>18.823677000000011</v>
      </c>
      <c r="C813" s="2">
        <v>1</v>
      </c>
      <c r="D813">
        <v>25.323963000000006</v>
      </c>
      <c r="E813" s="4">
        <v>2</v>
      </c>
      <c r="P813">
        <v>2</v>
      </c>
      <c r="Q813" t="str">
        <f>CONCATENATE(C813,E813,G813,I813)</f>
        <v>12</v>
      </c>
    </row>
    <row r="814" spans="1:17" x14ac:dyDescent="0.25">
      <c r="A814">
        <v>813</v>
      </c>
      <c r="B814">
        <v>18.838888000000011</v>
      </c>
      <c r="C814" s="2">
        <v>1</v>
      </c>
      <c r="D814">
        <v>25.329971000000008</v>
      </c>
      <c r="E814" s="4">
        <v>2</v>
      </c>
      <c r="P814">
        <v>2</v>
      </c>
      <c r="Q814" t="str">
        <f>CONCATENATE(C814,E814,G814,I814)</f>
        <v>12</v>
      </c>
    </row>
    <row r="815" spans="1:17" x14ac:dyDescent="0.25">
      <c r="A815">
        <v>814</v>
      </c>
      <c r="B815">
        <v>18.817668000000012</v>
      </c>
      <c r="C815" s="2">
        <v>1</v>
      </c>
      <c r="D815">
        <v>25.400276000000005</v>
      </c>
      <c r="E815" s="4">
        <v>2</v>
      </c>
      <c r="P815">
        <v>2</v>
      </c>
      <c r="Q815" t="str">
        <f>CONCATENATE(C815,E815,G815,I815)</f>
        <v>12</v>
      </c>
    </row>
    <row r="816" spans="1:17" x14ac:dyDescent="0.25">
      <c r="A816">
        <v>815</v>
      </c>
      <c r="B816">
        <v>18.814584000000011</v>
      </c>
      <c r="C816" s="2">
        <v>1</v>
      </c>
      <c r="P816">
        <v>1</v>
      </c>
      <c r="Q816" t="str">
        <f>CONCATENATE(C816,E816,G816,I816)</f>
        <v>1</v>
      </c>
    </row>
    <row r="817" spans="1:17" x14ac:dyDescent="0.25">
      <c r="A817">
        <v>816</v>
      </c>
      <c r="B817">
        <v>18.826391000000008</v>
      </c>
      <c r="C817" s="2">
        <v>1</v>
      </c>
      <c r="P817">
        <v>1</v>
      </c>
      <c r="Q817" t="str">
        <f>CONCATENATE(C817,E817,G817,I817)</f>
        <v>1</v>
      </c>
    </row>
    <row r="818" spans="1:17" x14ac:dyDescent="0.25">
      <c r="A818">
        <v>817</v>
      </c>
      <c r="B818">
        <v>18.856384000000006</v>
      </c>
      <c r="C818" s="2">
        <v>1</v>
      </c>
      <c r="H818">
        <v>24.273933000000014</v>
      </c>
      <c r="I818" s="3">
        <v>4</v>
      </c>
      <c r="J818">
        <v>37.62389300000001</v>
      </c>
      <c r="K818" t="s">
        <v>22</v>
      </c>
      <c r="Q818" t="str">
        <f>CONCATENATE(C818,E818,G818,I818)</f>
        <v>14</v>
      </c>
    </row>
    <row r="819" spans="1:17" x14ac:dyDescent="0.25">
      <c r="A819">
        <v>818</v>
      </c>
      <c r="Q819" t="str">
        <f>CONCATENATE(C819,E819,G819,I819)</f>
        <v/>
      </c>
    </row>
    <row r="820" spans="1:17" x14ac:dyDescent="0.25">
      <c r="A820">
        <v>819</v>
      </c>
      <c r="J820">
        <v>37.704406000000006</v>
      </c>
      <c r="K820" t="s">
        <v>22</v>
      </c>
      <c r="Q820" t="str">
        <f>CONCATENATE(C820,E820,G820,I820)</f>
        <v/>
      </c>
    </row>
    <row r="821" spans="1:17" x14ac:dyDescent="0.25">
      <c r="A821">
        <v>820</v>
      </c>
      <c r="D821">
        <v>42.037200000000006</v>
      </c>
      <c r="E821" s="4">
        <v>2</v>
      </c>
      <c r="F821">
        <v>31.073406000000006</v>
      </c>
      <c r="G821" s="5">
        <v>3</v>
      </c>
      <c r="P821">
        <v>2</v>
      </c>
      <c r="Q821" t="str">
        <f>CONCATENATE(C821,E821,G821,I821)</f>
        <v>23</v>
      </c>
    </row>
    <row r="822" spans="1:17" x14ac:dyDescent="0.25">
      <c r="A822">
        <v>821</v>
      </c>
      <c r="D822">
        <v>42.030021000000012</v>
      </c>
      <c r="E822" s="4">
        <v>2</v>
      </c>
      <c r="F822">
        <v>31.102390000000014</v>
      </c>
      <c r="G822" s="5">
        <v>3</v>
      </c>
      <c r="P822">
        <v>2</v>
      </c>
      <c r="Q822" t="str">
        <f>CONCATENATE(C822,E822,G822,I822)</f>
        <v>23</v>
      </c>
    </row>
    <row r="823" spans="1:17" x14ac:dyDescent="0.25">
      <c r="A823">
        <v>822</v>
      </c>
      <c r="D823">
        <v>41.998008000000006</v>
      </c>
      <c r="E823" s="4">
        <v>2</v>
      </c>
      <c r="F823">
        <v>31.10840000000001</v>
      </c>
      <c r="G823" s="5">
        <v>3</v>
      </c>
      <c r="P823">
        <v>2</v>
      </c>
      <c r="Q823" t="str">
        <f>CONCATENATE(C823,E823,G823,I823)</f>
        <v>23</v>
      </c>
    </row>
    <row r="824" spans="1:17" x14ac:dyDescent="0.25">
      <c r="A824">
        <v>823</v>
      </c>
      <c r="D824">
        <v>42.004176000000008</v>
      </c>
      <c r="E824" s="4">
        <v>2</v>
      </c>
      <c r="F824">
        <v>31.088191000000009</v>
      </c>
      <c r="G824" s="5">
        <v>3</v>
      </c>
      <c r="P824">
        <v>2</v>
      </c>
      <c r="Q824" t="str">
        <f>CONCATENATE(C824,E824,G824,I824)</f>
        <v>23</v>
      </c>
    </row>
    <row r="825" spans="1:17" x14ac:dyDescent="0.25">
      <c r="A825">
        <v>824</v>
      </c>
      <c r="D825">
        <v>41.976470000000006</v>
      </c>
      <c r="E825" s="4">
        <v>2</v>
      </c>
      <c r="F825">
        <v>31.091169000000008</v>
      </c>
      <c r="G825" s="5">
        <v>3</v>
      </c>
      <c r="P825">
        <v>2</v>
      </c>
      <c r="Q825" t="str">
        <f>CONCATENATE(C825,E825,G825,I825)</f>
        <v>23</v>
      </c>
    </row>
    <row r="826" spans="1:17" x14ac:dyDescent="0.25">
      <c r="A826">
        <v>825</v>
      </c>
      <c r="D826">
        <v>41.993434000000008</v>
      </c>
      <c r="E826" s="4">
        <v>2</v>
      </c>
      <c r="F826">
        <v>31.056653000000011</v>
      </c>
      <c r="G826" s="5">
        <v>3</v>
      </c>
      <c r="P826">
        <v>2</v>
      </c>
      <c r="Q826" t="str">
        <f>CONCATENATE(C826,E826,G826,I826)</f>
        <v>23</v>
      </c>
    </row>
    <row r="827" spans="1:17" x14ac:dyDescent="0.25">
      <c r="A827">
        <v>826</v>
      </c>
      <c r="D827">
        <v>42.009654000000012</v>
      </c>
      <c r="E827" s="4">
        <v>2</v>
      </c>
      <c r="F827">
        <v>31.095743000000013</v>
      </c>
      <c r="G827" s="5">
        <v>3</v>
      </c>
      <c r="P827">
        <v>2</v>
      </c>
      <c r="Q827" t="str">
        <f>CONCATENATE(C827,E827,G827,I827)</f>
        <v>23</v>
      </c>
    </row>
    <row r="828" spans="1:17" x14ac:dyDescent="0.25">
      <c r="A828">
        <v>827</v>
      </c>
      <c r="D828">
        <v>41.961421000000009</v>
      </c>
      <c r="E828" s="4">
        <v>2</v>
      </c>
      <c r="F828">
        <v>31.096647000000004</v>
      </c>
      <c r="G828" s="5">
        <v>3</v>
      </c>
      <c r="P828">
        <v>2</v>
      </c>
      <c r="Q828" t="str">
        <f>CONCATENATE(C828,E828,G828,I828)</f>
        <v>23</v>
      </c>
    </row>
    <row r="829" spans="1:17" x14ac:dyDescent="0.25">
      <c r="A829">
        <v>828</v>
      </c>
      <c r="D829">
        <v>41.960094000000012</v>
      </c>
      <c r="E829" s="4">
        <v>2</v>
      </c>
      <c r="F829">
        <v>31.107654000000011</v>
      </c>
      <c r="G829" s="5">
        <v>3</v>
      </c>
      <c r="P829">
        <v>2</v>
      </c>
      <c r="Q829" t="str">
        <f>CONCATENATE(C829,E829,G829,I829)</f>
        <v>23</v>
      </c>
    </row>
    <row r="830" spans="1:17" x14ac:dyDescent="0.25">
      <c r="A830">
        <v>829</v>
      </c>
      <c r="D830">
        <v>41.954295000000009</v>
      </c>
      <c r="E830" s="4">
        <v>2</v>
      </c>
      <c r="F830">
        <v>31.127809000000013</v>
      </c>
      <c r="G830" s="5">
        <v>3</v>
      </c>
      <c r="P830">
        <v>2</v>
      </c>
      <c r="Q830" t="str">
        <f>CONCATENATE(C830,E830,G830,I830)</f>
        <v>23</v>
      </c>
    </row>
    <row r="831" spans="1:17" x14ac:dyDescent="0.25">
      <c r="A831">
        <v>830</v>
      </c>
      <c r="D831">
        <v>41.988170000000011</v>
      </c>
      <c r="E831" s="4">
        <v>2</v>
      </c>
      <c r="F831">
        <v>31.096221000000007</v>
      </c>
      <c r="G831" s="5">
        <v>3</v>
      </c>
      <c r="P831">
        <v>2</v>
      </c>
      <c r="Q831" t="str">
        <f>CONCATENATE(C831,E831,G831,I831)</f>
        <v>23</v>
      </c>
    </row>
    <row r="832" spans="1:17" x14ac:dyDescent="0.25">
      <c r="A832">
        <v>831</v>
      </c>
      <c r="D832">
        <v>41.99385800000001</v>
      </c>
      <c r="E832" s="4">
        <v>2</v>
      </c>
      <c r="F832">
        <v>31.089998000000008</v>
      </c>
      <c r="G832" s="5">
        <v>3</v>
      </c>
      <c r="P832">
        <v>2</v>
      </c>
      <c r="Q832" t="str">
        <f>CONCATENATE(C832,E832,G832,I832)</f>
        <v>23</v>
      </c>
    </row>
    <row r="833" spans="1:17" x14ac:dyDescent="0.25">
      <c r="A833">
        <v>832</v>
      </c>
      <c r="D833">
        <v>42.04172100000001</v>
      </c>
      <c r="E833" s="4">
        <v>2</v>
      </c>
      <c r="F833">
        <v>31.146474000000012</v>
      </c>
      <c r="G833" s="5">
        <v>3</v>
      </c>
      <c r="P833">
        <v>2</v>
      </c>
      <c r="Q833" t="str">
        <f>CONCATENATE(C833,E833,G833,I833)</f>
        <v>23</v>
      </c>
    </row>
    <row r="834" spans="1:17" x14ac:dyDescent="0.25">
      <c r="A834">
        <v>833</v>
      </c>
      <c r="D834">
        <v>42.08235100000001</v>
      </c>
      <c r="E834" s="4">
        <v>2</v>
      </c>
      <c r="F834">
        <v>31.085000000000008</v>
      </c>
      <c r="G834" s="5">
        <v>3</v>
      </c>
      <c r="P834">
        <v>2</v>
      </c>
      <c r="Q834" t="str">
        <f>CONCATENATE(C834,E834,G834,I834)</f>
        <v>23</v>
      </c>
    </row>
    <row r="835" spans="1:17" x14ac:dyDescent="0.25">
      <c r="A835">
        <v>834</v>
      </c>
      <c r="D835">
        <v>42.037200000000006</v>
      </c>
      <c r="E835" s="4">
        <v>2</v>
      </c>
      <c r="F835">
        <v>31.073406000000006</v>
      </c>
      <c r="G835" s="5">
        <v>3</v>
      </c>
      <c r="P835">
        <v>2</v>
      </c>
      <c r="Q835" t="str">
        <f>CONCATENATE(C835,E835,G835,I835)</f>
        <v>23</v>
      </c>
    </row>
    <row r="836" spans="1:17" x14ac:dyDescent="0.25">
      <c r="A836">
        <v>835</v>
      </c>
      <c r="D836">
        <v>42.037200000000006</v>
      </c>
      <c r="E836" s="4">
        <v>2</v>
      </c>
      <c r="F836">
        <v>31.073406000000006</v>
      </c>
      <c r="G836" s="5">
        <v>3</v>
      </c>
      <c r="P836">
        <v>2</v>
      </c>
      <c r="Q836" t="str">
        <f>CONCATENATE(C836,E836,G836,I836)</f>
        <v>23</v>
      </c>
    </row>
    <row r="837" spans="1:17" x14ac:dyDescent="0.25">
      <c r="A837">
        <v>836</v>
      </c>
      <c r="P837">
        <v>0</v>
      </c>
      <c r="Q837" t="str">
        <f>CONCATENATE(C837,E837,G837,I837)</f>
        <v/>
      </c>
    </row>
    <row r="838" spans="1:17" x14ac:dyDescent="0.25">
      <c r="A838">
        <v>837</v>
      </c>
      <c r="B838">
        <v>52.520576000000005</v>
      </c>
      <c r="C838" s="2">
        <v>1</v>
      </c>
      <c r="H838">
        <v>41.741577000000007</v>
      </c>
      <c r="I838" s="3">
        <v>4</v>
      </c>
      <c r="P838">
        <v>2</v>
      </c>
      <c r="Q838" t="str">
        <f>CONCATENATE(C838,E838,G838,I838)</f>
        <v>14</v>
      </c>
    </row>
    <row r="839" spans="1:17" x14ac:dyDescent="0.25">
      <c r="A839">
        <v>838</v>
      </c>
      <c r="B839">
        <v>52.541686000000006</v>
      </c>
      <c r="C839" s="2">
        <v>1</v>
      </c>
      <c r="H839">
        <v>41.713550000000012</v>
      </c>
      <c r="I839" s="3">
        <v>4</v>
      </c>
      <c r="P839">
        <v>2</v>
      </c>
      <c r="Q839" t="str">
        <f>CONCATENATE(C839,E839,G839,I839)</f>
        <v>14</v>
      </c>
    </row>
    <row r="840" spans="1:17" x14ac:dyDescent="0.25">
      <c r="A840">
        <v>839</v>
      </c>
      <c r="B840">
        <v>52.523498000000011</v>
      </c>
      <c r="C840" s="2">
        <v>1</v>
      </c>
      <c r="H840">
        <v>41.711902000000009</v>
      </c>
      <c r="I840" s="3">
        <v>4</v>
      </c>
      <c r="P840">
        <v>2</v>
      </c>
      <c r="Q840" t="str">
        <f>CONCATENATE(C840,E840,G840,I840)</f>
        <v>14</v>
      </c>
    </row>
    <row r="841" spans="1:17" x14ac:dyDescent="0.25">
      <c r="A841">
        <v>840</v>
      </c>
      <c r="B841">
        <v>52.492229000000009</v>
      </c>
      <c r="C841" s="2">
        <v>1</v>
      </c>
      <c r="H841">
        <v>41.727325000000008</v>
      </c>
      <c r="I841" s="3">
        <v>4</v>
      </c>
      <c r="P841">
        <v>2</v>
      </c>
      <c r="Q841" t="str">
        <f>CONCATENATE(C841,E841,G841,I841)</f>
        <v>14</v>
      </c>
    </row>
    <row r="842" spans="1:17" x14ac:dyDescent="0.25">
      <c r="A842">
        <v>841</v>
      </c>
      <c r="B842">
        <v>52.49930100000001</v>
      </c>
      <c r="C842" s="2">
        <v>1</v>
      </c>
      <c r="H842">
        <v>41.714191000000007</v>
      </c>
      <c r="I842" s="3">
        <v>4</v>
      </c>
      <c r="P842">
        <v>2</v>
      </c>
      <c r="Q842" t="str">
        <f>CONCATENATE(C842,E842,G842,I842)</f>
        <v>14</v>
      </c>
    </row>
    <row r="843" spans="1:17" x14ac:dyDescent="0.25">
      <c r="A843">
        <v>842</v>
      </c>
      <c r="B843">
        <v>52.482231000000006</v>
      </c>
      <c r="C843" s="2">
        <v>1</v>
      </c>
      <c r="H843">
        <v>41.73609900000001</v>
      </c>
      <c r="I843" s="3">
        <v>4</v>
      </c>
      <c r="P843">
        <v>2</v>
      </c>
      <c r="Q843" t="str">
        <f>CONCATENATE(C843,E843,G843,I843)</f>
        <v>14</v>
      </c>
    </row>
    <row r="844" spans="1:17" x14ac:dyDescent="0.25">
      <c r="A844">
        <v>843</v>
      </c>
      <c r="B844">
        <v>52.50275700000001</v>
      </c>
      <c r="C844" s="2">
        <v>1</v>
      </c>
      <c r="H844">
        <v>41.730995000000007</v>
      </c>
      <c r="I844" s="3">
        <v>4</v>
      </c>
      <c r="P844">
        <v>2</v>
      </c>
      <c r="Q844" t="str">
        <f>CONCATENATE(C844,E844,G844,I844)</f>
        <v>14</v>
      </c>
    </row>
    <row r="845" spans="1:17" x14ac:dyDescent="0.25">
      <c r="A845">
        <v>844</v>
      </c>
      <c r="B845">
        <v>52.529937000000011</v>
      </c>
      <c r="C845" s="2">
        <v>1</v>
      </c>
      <c r="H845">
        <v>41.729293000000006</v>
      </c>
      <c r="I845" s="3">
        <v>4</v>
      </c>
      <c r="P845">
        <v>2</v>
      </c>
      <c r="Q845" t="str">
        <f>CONCATENATE(C845,E845,G845,I845)</f>
        <v>14</v>
      </c>
    </row>
    <row r="846" spans="1:17" x14ac:dyDescent="0.25">
      <c r="A846">
        <v>845</v>
      </c>
      <c r="B846">
        <v>52.503555000000006</v>
      </c>
      <c r="C846" s="2">
        <v>1</v>
      </c>
      <c r="H846">
        <v>41.677020000000006</v>
      </c>
      <c r="I846" s="3">
        <v>4</v>
      </c>
      <c r="P846">
        <v>2</v>
      </c>
      <c r="Q846" t="str">
        <f>CONCATENATE(C846,E846,G846,I846)</f>
        <v>14</v>
      </c>
    </row>
    <row r="847" spans="1:17" x14ac:dyDescent="0.25">
      <c r="A847">
        <v>846</v>
      </c>
      <c r="B847">
        <v>52.503555000000006</v>
      </c>
      <c r="C847" s="2">
        <v>1</v>
      </c>
      <c r="H847">
        <v>41.667816000000009</v>
      </c>
      <c r="I847" s="3">
        <v>4</v>
      </c>
      <c r="P847">
        <v>2</v>
      </c>
      <c r="Q847" t="str">
        <f>CONCATENATE(C847,E847,G847,I847)</f>
        <v>14</v>
      </c>
    </row>
    <row r="848" spans="1:17" x14ac:dyDescent="0.25">
      <c r="A848">
        <v>847</v>
      </c>
      <c r="B848">
        <v>52.503555000000006</v>
      </c>
      <c r="C848" s="2">
        <v>1</v>
      </c>
      <c r="H848">
        <v>41.741577000000007</v>
      </c>
      <c r="I848" s="3">
        <v>4</v>
      </c>
      <c r="P848">
        <v>2</v>
      </c>
      <c r="Q848" t="str">
        <f>CONCATENATE(C848,E848,G848,I848)</f>
        <v>14</v>
      </c>
    </row>
    <row r="849" spans="1:17" x14ac:dyDescent="0.25">
      <c r="A849">
        <v>848</v>
      </c>
      <c r="H849">
        <v>41.741577000000007</v>
      </c>
      <c r="I849" s="3">
        <v>4</v>
      </c>
      <c r="P849">
        <v>1</v>
      </c>
      <c r="Q849" t="str">
        <f>CONCATENATE(C849,E849,G849,I849)</f>
        <v>4</v>
      </c>
    </row>
    <row r="850" spans="1:17" x14ac:dyDescent="0.25">
      <c r="A850">
        <v>849</v>
      </c>
      <c r="H850">
        <v>41.741577000000007</v>
      </c>
      <c r="I850" s="3">
        <v>4</v>
      </c>
      <c r="P850">
        <v>1</v>
      </c>
      <c r="Q850" t="str">
        <f>CONCATENATE(C850,E850,G850,I850)</f>
        <v>4</v>
      </c>
    </row>
    <row r="851" spans="1:17" x14ac:dyDescent="0.25">
      <c r="A851">
        <v>850</v>
      </c>
      <c r="P851">
        <v>0</v>
      </c>
      <c r="Q851" t="str">
        <f>CONCATENATE(C851,E851,G851,I851)</f>
        <v/>
      </c>
    </row>
    <row r="852" spans="1:17" x14ac:dyDescent="0.25">
      <c r="A852">
        <v>851</v>
      </c>
      <c r="D852">
        <v>63.880294000000006</v>
      </c>
      <c r="E852" s="4">
        <v>2</v>
      </c>
      <c r="P852">
        <v>1</v>
      </c>
      <c r="Q852" t="str">
        <f>CONCATENATE(C852,E852,G852,I852)</f>
        <v>2</v>
      </c>
    </row>
    <row r="853" spans="1:17" x14ac:dyDescent="0.25">
      <c r="A853">
        <v>852</v>
      </c>
      <c r="D853">
        <v>63.877742000000012</v>
      </c>
      <c r="E853" s="4">
        <v>2</v>
      </c>
      <c r="P853">
        <v>1</v>
      </c>
      <c r="Q853" t="str">
        <f>CONCATENATE(C853,E853,G853,I853)</f>
        <v>2</v>
      </c>
    </row>
    <row r="854" spans="1:17" x14ac:dyDescent="0.25">
      <c r="A854">
        <v>853</v>
      </c>
      <c r="D854">
        <v>63.894439000000006</v>
      </c>
      <c r="E854" s="4">
        <v>2</v>
      </c>
      <c r="F854">
        <v>55.47102300000001</v>
      </c>
      <c r="G854" s="5">
        <v>3</v>
      </c>
      <c r="P854">
        <v>2</v>
      </c>
      <c r="Q854" t="str">
        <f>CONCATENATE(C854,E854,G854,I854)</f>
        <v>23</v>
      </c>
    </row>
    <row r="855" spans="1:17" x14ac:dyDescent="0.25">
      <c r="A855">
        <v>854</v>
      </c>
      <c r="D855">
        <v>63.861305000000009</v>
      </c>
      <c r="E855" s="4">
        <v>2</v>
      </c>
      <c r="F855">
        <v>55.398063000000008</v>
      </c>
      <c r="G855" s="5">
        <v>3</v>
      </c>
      <c r="P855">
        <v>2</v>
      </c>
      <c r="Q855" t="str">
        <f>CONCATENATE(C855,E855,G855,I855)</f>
        <v>23</v>
      </c>
    </row>
    <row r="856" spans="1:17" x14ac:dyDescent="0.25">
      <c r="A856">
        <v>855</v>
      </c>
      <c r="D856">
        <v>63.866622000000007</v>
      </c>
      <c r="E856" s="4">
        <v>2</v>
      </c>
      <c r="F856">
        <v>55.34812500000001</v>
      </c>
      <c r="G856" s="5">
        <v>3</v>
      </c>
      <c r="P856">
        <v>2</v>
      </c>
      <c r="Q856" t="str">
        <f>CONCATENATE(C856,E856,G856,I856)</f>
        <v>23</v>
      </c>
    </row>
    <row r="857" spans="1:17" x14ac:dyDescent="0.25">
      <c r="A857">
        <v>856</v>
      </c>
      <c r="D857">
        <v>63.877578000000007</v>
      </c>
      <c r="E857" s="4">
        <v>2</v>
      </c>
      <c r="F857">
        <v>55.33467000000001</v>
      </c>
      <c r="G857" s="5">
        <v>3</v>
      </c>
      <c r="P857">
        <v>2</v>
      </c>
      <c r="Q857" t="str">
        <f>CONCATENATE(C857,E857,G857,I857)</f>
        <v>23</v>
      </c>
    </row>
    <row r="858" spans="1:17" x14ac:dyDescent="0.25">
      <c r="A858">
        <v>857</v>
      </c>
      <c r="D858">
        <v>63.891090000000005</v>
      </c>
      <c r="E858" s="4">
        <v>2</v>
      </c>
      <c r="F858">
        <v>55.359401000000005</v>
      </c>
      <c r="G858" s="5">
        <v>3</v>
      </c>
      <c r="P858">
        <v>2</v>
      </c>
      <c r="Q858" t="str">
        <f>CONCATENATE(C858,E858,G858,I858)</f>
        <v>23</v>
      </c>
    </row>
    <row r="859" spans="1:17" x14ac:dyDescent="0.25">
      <c r="A859">
        <v>858</v>
      </c>
      <c r="D859">
        <v>63.99298000000001</v>
      </c>
      <c r="E859" s="4">
        <v>2</v>
      </c>
      <c r="F859">
        <v>55.403964000000009</v>
      </c>
      <c r="G859" s="5">
        <v>3</v>
      </c>
      <c r="P859">
        <v>2</v>
      </c>
      <c r="Q859" t="str">
        <f>CONCATENATE(C859,E859,G859,I859)</f>
        <v>23</v>
      </c>
    </row>
    <row r="860" spans="1:17" x14ac:dyDescent="0.25">
      <c r="A860">
        <v>859</v>
      </c>
      <c r="D860">
        <v>63.849288000000008</v>
      </c>
      <c r="E860" s="4">
        <v>2</v>
      </c>
      <c r="F860">
        <v>55.40683700000001</v>
      </c>
      <c r="G860" s="5">
        <v>3</v>
      </c>
      <c r="P860">
        <v>2</v>
      </c>
      <c r="Q860" t="str">
        <f>CONCATENATE(C860,E860,G860,I860)</f>
        <v>23</v>
      </c>
    </row>
    <row r="861" spans="1:17" x14ac:dyDescent="0.25">
      <c r="A861">
        <v>860</v>
      </c>
      <c r="F861">
        <v>55.341319000000006</v>
      </c>
      <c r="G861" s="5">
        <v>3</v>
      </c>
      <c r="P861">
        <v>1</v>
      </c>
      <c r="Q861" t="str">
        <f>CONCATENATE(C861,E861,G861,I861)</f>
        <v>3</v>
      </c>
    </row>
    <row r="862" spans="1:17" x14ac:dyDescent="0.25">
      <c r="A862">
        <v>861</v>
      </c>
      <c r="F862">
        <v>55.40662300000001</v>
      </c>
      <c r="G862" s="5">
        <v>3</v>
      </c>
      <c r="P862">
        <v>1</v>
      </c>
      <c r="Q862" t="str">
        <f>CONCATENATE(C862,E862,G862,I862)</f>
        <v>3</v>
      </c>
    </row>
    <row r="863" spans="1:17" x14ac:dyDescent="0.25">
      <c r="A863">
        <v>862</v>
      </c>
      <c r="F863">
        <v>55.40662300000001</v>
      </c>
      <c r="G863" s="5">
        <v>3</v>
      </c>
      <c r="P863">
        <v>1</v>
      </c>
      <c r="Q863" t="str">
        <f>CONCATENATE(C863,E863,G863,I863)</f>
        <v>3</v>
      </c>
    </row>
    <row r="864" spans="1:17" x14ac:dyDescent="0.25">
      <c r="A864">
        <v>863</v>
      </c>
      <c r="H864">
        <v>65.122779000000008</v>
      </c>
      <c r="I864" s="3">
        <v>4</v>
      </c>
      <c r="P864">
        <v>1</v>
      </c>
      <c r="Q864" t="str">
        <f>CONCATENATE(C864,E864,G864,I864)</f>
        <v>4</v>
      </c>
    </row>
    <row r="865" spans="1:17" x14ac:dyDescent="0.25">
      <c r="A865">
        <v>864</v>
      </c>
      <c r="H865">
        <v>65.095012000000011</v>
      </c>
      <c r="I865" s="3">
        <v>4</v>
      </c>
      <c r="P865">
        <v>1</v>
      </c>
      <c r="Q865" t="str">
        <f>CONCATENATE(C865,E865,G865,I865)</f>
        <v>4</v>
      </c>
    </row>
    <row r="866" spans="1:17" x14ac:dyDescent="0.25">
      <c r="A866">
        <v>865</v>
      </c>
      <c r="B866">
        <v>76.159995000000009</v>
      </c>
      <c r="C866" s="2">
        <v>1</v>
      </c>
      <c r="H866">
        <v>65.137508000000011</v>
      </c>
      <c r="I866" s="3">
        <v>4</v>
      </c>
      <c r="P866">
        <v>2</v>
      </c>
      <c r="Q866" t="str">
        <f>CONCATENATE(C866,E866,G866,I866)</f>
        <v>14</v>
      </c>
    </row>
    <row r="867" spans="1:17" x14ac:dyDescent="0.25">
      <c r="A867">
        <v>866</v>
      </c>
      <c r="B867">
        <v>76.106560000000002</v>
      </c>
      <c r="C867" s="2">
        <v>1</v>
      </c>
      <c r="H867">
        <v>65.145168000000012</v>
      </c>
      <c r="I867" s="3">
        <v>4</v>
      </c>
      <c r="P867">
        <v>2</v>
      </c>
      <c r="Q867" t="str">
        <f>CONCATENATE(C867,E867,G867,I867)</f>
        <v>14</v>
      </c>
    </row>
    <row r="868" spans="1:17" x14ac:dyDescent="0.25">
      <c r="A868">
        <v>867</v>
      </c>
      <c r="B868">
        <v>76.126663000000008</v>
      </c>
      <c r="C868" s="2">
        <v>1</v>
      </c>
      <c r="H868">
        <v>65.118628999999999</v>
      </c>
      <c r="I868" s="3">
        <v>4</v>
      </c>
      <c r="P868">
        <v>2</v>
      </c>
      <c r="Q868" t="str">
        <f>CONCATENATE(C868,E868,G868,I868)</f>
        <v>14</v>
      </c>
    </row>
    <row r="869" spans="1:17" x14ac:dyDescent="0.25">
      <c r="A869">
        <v>868</v>
      </c>
      <c r="B869">
        <v>76.130256000000003</v>
      </c>
      <c r="C869" s="2">
        <v>1</v>
      </c>
      <c r="H869">
        <v>65.158195000000006</v>
      </c>
      <c r="I869" s="3">
        <v>4</v>
      </c>
      <c r="P869">
        <v>2</v>
      </c>
      <c r="Q869" t="str">
        <f>CONCATENATE(C869,E869,G869,I869)</f>
        <v>14</v>
      </c>
    </row>
    <row r="870" spans="1:17" x14ac:dyDescent="0.25">
      <c r="A870">
        <v>869</v>
      </c>
      <c r="B870">
        <v>76.133485000000007</v>
      </c>
      <c r="C870" s="2">
        <v>1</v>
      </c>
      <c r="H870">
        <v>65.140006</v>
      </c>
      <c r="I870" s="3">
        <v>4</v>
      </c>
      <c r="P870">
        <v>2</v>
      </c>
      <c r="Q870" t="str">
        <f>CONCATENATE(C870,E870,G870,I870)</f>
        <v>14</v>
      </c>
    </row>
    <row r="871" spans="1:17" x14ac:dyDescent="0.25">
      <c r="A871">
        <v>870</v>
      </c>
      <c r="B871">
        <v>76.159057000000004</v>
      </c>
      <c r="C871" s="2">
        <v>1</v>
      </c>
      <c r="H871">
        <v>65.201373000000018</v>
      </c>
      <c r="I871" s="3">
        <v>4</v>
      </c>
      <c r="P871">
        <v>2</v>
      </c>
      <c r="Q871" t="str">
        <f>CONCATENATE(C871,E871,G871,I871)</f>
        <v>14</v>
      </c>
    </row>
    <row r="872" spans="1:17" x14ac:dyDescent="0.25">
      <c r="A872">
        <v>871</v>
      </c>
      <c r="B872">
        <v>76.126298000000006</v>
      </c>
      <c r="C872" s="2">
        <v>1</v>
      </c>
      <c r="H872">
        <v>65.18845300000001</v>
      </c>
      <c r="I872" s="3">
        <v>4</v>
      </c>
      <c r="P872">
        <v>2</v>
      </c>
      <c r="Q872" t="str">
        <f>CONCATENATE(C872,E872,G872,I872)</f>
        <v>14</v>
      </c>
    </row>
    <row r="873" spans="1:17" x14ac:dyDescent="0.25">
      <c r="A873">
        <v>872</v>
      </c>
      <c r="B873">
        <v>76.215512000000004</v>
      </c>
      <c r="C873" s="2">
        <v>1</v>
      </c>
      <c r="P873">
        <v>1</v>
      </c>
      <c r="Q873" t="str">
        <f>CONCATENATE(C873,E873,G873,I873)</f>
        <v>1</v>
      </c>
    </row>
    <row r="874" spans="1:17" x14ac:dyDescent="0.25">
      <c r="A874">
        <v>873</v>
      </c>
      <c r="D874">
        <v>82.714430000000007</v>
      </c>
      <c r="E874" s="4">
        <v>2</v>
      </c>
      <c r="P874">
        <v>1</v>
      </c>
      <c r="Q874" t="str">
        <f>CONCATENATE(C874,E874,G874,I874)</f>
        <v>2</v>
      </c>
    </row>
    <row r="875" spans="1:17" x14ac:dyDescent="0.25">
      <c r="A875">
        <v>874</v>
      </c>
      <c r="D875">
        <v>82.707399000000009</v>
      </c>
      <c r="E875" s="4">
        <v>2</v>
      </c>
      <c r="P875">
        <v>1</v>
      </c>
      <c r="Q875" t="str">
        <f>CONCATENATE(C875,E875,G875,I875)</f>
        <v>2</v>
      </c>
    </row>
    <row r="876" spans="1:17" x14ac:dyDescent="0.25">
      <c r="A876">
        <v>875</v>
      </c>
      <c r="D876">
        <v>82.705993000000007</v>
      </c>
      <c r="E876" s="4">
        <v>2</v>
      </c>
      <c r="P876">
        <v>1</v>
      </c>
      <c r="Q876" t="str">
        <f>CONCATENATE(C876,E876,G876,I876)</f>
        <v>2</v>
      </c>
    </row>
    <row r="877" spans="1:17" x14ac:dyDescent="0.25">
      <c r="A877">
        <v>876</v>
      </c>
      <c r="D877">
        <v>82.688807000000011</v>
      </c>
      <c r="E877" s="4">
        <v>2</v>
      </c>
      <c r="P877">
        <v>1</v>
      </c>
      <c r="Q877" t="str">
        <f>CONCATENATE(C877,E877,G877,I877)</f>
        <v>2</v>
      </c>
    </row>
    <row r="878" spans="1:17" x14ac:dyDescent="0.25">
      <c r="A878">
        <v>877</v>
      </c>
      <c r="D878">
        <v>82.693337000000014</v>
      </c>
      <c r="E878" s="4">
        <v>2</v>
      </c>
      <c r="P878">
        <v>1</v>
      </c>
      <c r="Q878" t="str">
        <f>CONCATENATE(C878,E878,G878,I878)</f>
        <v>2</v>
      </c>
    </row>
    <row r="879" spans="1:17" x14ac:dyDescent="0.25">
      <c r="A879">
        <v>878</v>
      </c>
      <c r="D879">
        <v>82.695525000000004</v>
      </c>
      <c r="E879" s="4">
        <v>2</v>
      </c>
      <c r="P879">
        <v>1</v>
      </c>
      <c r="Q879" t="str">
        <f>CONCATENATE(C879,E879,G879,I879)</f>
        <v>2</v>
      </c>
    </row>
    <row r="880" spans="1:17" x14ac:dyDescent="0.25">
      <c r="A880">
        <v>879</v>
      </c>
      <c r="D880">
        <v>82.715524000000002</v>
      </c>
      <c r="E880" s="4">
        <v>2</v>
      </c>
      <c r="F880">
        <v>80.583087000000006</v>
      </c>
      <c r="G880" s="5">
        <v>3</v>
      </c>
      <c r="P880">
        <v>2</v>
      </c>
      <c r="Q880" t="str">
        <f>CONCATENATE(C880,E880,G880,I880)</f>
        <v>23</v>
      </c>
    </row>
    <row r="881" spans="1:17" x14ac:dyDescent="0.25">
      <c r="A881">
        <v>880</v>
      </c>
      <c r="D881">
        <v>82.747970000000009</v>
      </c>
      <c r="E881" s="4">
        <v>2</v>
      </c>
      <c r="F881">
        <v>80.583087000000006</v>
      </c>
      <c r="G881" s="5">
        <v>3</v>
      </c>
      <c r="P881">
        <v>2</v>
      </c>
      <c r="Q881" t="str">
        <f>CONCATENATE(C881,E881,G881,I881)</f>
        <v>23</v>
      </c>
    </row>
    <row r="882" spans="1:17" x14ac:dyDescent="0.25">
      <c r="A882">
        <v>881</v>
      </c>
      <c r="F882">
        <v>80.595431000000005</v>
      </c>
      <c r="G882" s="5">
        <v>3</v>
      </c>
      <c r="P882">
        <v>1</v>
      </c>
      <c r="Q882" t="str">
        <f>CONCATENATE(C882,E882,G882,I882)</f>
        <v>3</v>
      </c>
    </row>
    <row r="883" spans="1:17" x14ac:dyDescent="0.25">
      <c r="A883">
        <v>882</v>
      </c>
      <c r="F883">
        <v>80.595379000000008</v>
      </c>
      <c r="G883" s="5">
        <v>3</v>
      </c>
      <c r="H883">
        <v>83.082066000000012</v>
      </c>
      <c r="I883" s="3">
        <v>4</v>
      </c>
      <c r="P883">
        <v>2</v>
      </c>
      <c r="Q883" t="str">
        <f>CONCATENATE(C883,E883,G883,I883)</f>
        <v>34</v>
      </c>
    </row>
    <row r="884" spans="1:17" x14ac:dyDescent="0.25">
      <c r="A884">
        <v>883</v>
      </c>
      <c r="F884">
        <v>80.588608000000008</v>
      </c>
      <c r="G884" s="5">
        <v>3</v>
      </c>
      <c r="H884">
        <v>83.100607000000011</v>
      </c>
      <c r="I884" s="3">
        <v>4</v>
      </c>
      <c r="P884">
        <v>2</v>
      </c>
      <c r="Q884" t="str">
        <f>CONCATENATE(C884,E884,G884,I884)</f>
        <v>34</v>
      </c>
    </row>
    <row r="885" spans="1:17" x14ac:dyDescent="0.25">
      <c r="A885">
        <v>884</v>
      </c>
      <c r="F885">
        <v>80.62522100000001</v>
      </c>
      <c r="G885" s="5">
        <v>3</v>
      </c>
      <c r="H885">
        <v>83.073369000000014</v>
      </c>
      <c r="I885" s="3">
        <v>4</v>
      </c>
      <c r="P885">
        <v>2</v>
      </c>
      <c r="Q885" t="str">
        <f>CONCATENATE(C885,E885,G885,I885)</f>
        <v>34</v>
      </c>
    </row>
    <row r="886" spans="1:17" x14ac:dyDescent="0.25">
      <c r="A886">
        <v>885</v>
      </c>
      <c r="F886">
        <v>80.598973000000001</v>
      </c>
      <c r="G886" s="5">
        <v>3</v>
      </c>
      <c r="H886">
        <v>83.103003000000001</v>
      </c>
      <c r="I886" s="3">
        <v>4</v>
      </c>
      <c r="P886">
        <v>2</v>
      </c>
      <c r="Q886" t="str">
        <f>CONCATENATE(C886,E886,G886,I886)</f>
        <v>34</v>
      </c>
    </row>
    <row r="887" spans="1:17" x14ac:dyDescent="0.25">
      <c r="A887">
        <v>886</v>
      </c>
      <c r="F887">
        <v>80.566786000000008</v>
      </c>
      <c r="G887" s="5">
        <v>3</v>
      </c>
      <c r="H887">
        <v>83.086180000000013</v>
      </c>
      <c r="I887" s="3">
        <v>4</v>
      </c>
      <c r="P887">
        <v>2</v>
      </c>
      <c r="Q887" t="str">
        <f>CONCATENATE(C887,E887,G887,I887)</f>
        <v>34</v>
      </c>
    </row>
    <row r="888" spans="1:17" x14ac:dyDescent="0.25">
      <c r="A888">
        <v>887</v>
      </c>
      <c r="F888">
        <v>80.583087000000006</v>
      </c>
      <c r="G888" s="5">
        <v>3</v>
      </c>
      <c r="H888">
        <v>83.082223000000013</v>
      </c>
      <c r="I888" s="3">
        <v>4</v>
      </c>
      <c r="P888">
        <v>2</v>
      </c>
      <c r="Q888" t="str">
        <f>CONCATENATE(C888,E888,G888,I888)</f>
        <v>34</v>
      </c>
    </row>
    <row r="889" spans="1:17" x14ac:dyDescent="0.25">
      <c r="A889">
        <v>888</v>
      </c>
      <c r="B889">
        <v>99.089634000000004</v>
      </c>
      <c r="C889" s="2">
        <v>1</v>
      </c>
      <c r="F889">
        <v>80.583087000000006</v>
      </c>
      <c r="G889" s="5">
        <v>3</v>
      </c>
      <c r="H889">
        <v>83.063370000000006</v>
      </c>
      <c r="I889" s="3">
        <v>4</v>
      </c>
      <c r="P889">
        <v>3</v>
      </c>
      <c r="Q889" t="str">
        <f>CONCATENATE(C889,E889,G889,I889)</f>
        <v>134</v>
      </c>
    </row>
    <row r="890" spans="1:17" x14ac:dyDescent="0.25">
      <c r="A890">
        <v>889</v>
      </c>
      <c r="B890">
        <v>99.104269000000002</v>
      </c>
      <c r="C890" s="2">
        <v>1</v>
      </c>
      <c r="H890">
        <v>83.112325000000013</v>
      </c>
      <c r="I890" s="3">
        <v>4</v>
      </c>
      <c r="P890">
        <v>2</v>
      </c>
      <c r="Q890" t="str">
        <f>CONCATENATE(C890,E890,G890,I890)</f>
        <v>14</v>
      </c>
    </row>
    <row r="891" spans="1:17" x14ac:dyDescent="0.25">
      <c r="A891">
        <v>890</v>
      </c>
      <c r="B891">
        <v>99.075314000000006</v>
      </c>
      <c r="C891" s="2">
        <v>1</v>
      </c>
      <c r="H891">
        <v>83.112325000000013</v>
      </c>
      <c r="I891" s="3">
        <v>4</v>
      </c>
      <c r="P891">
        <v>2</v>
      </c>
      <c r="Q891" t="str">
        <f>CONCATENATE(C891,E891,G891,I891)</f>
        <v>14</v>
      </c>
    </row>
    <row r="892" spans="1:17" x14ac:dyDescent="0.25">
      <c r="A892">
        <v>891</v>
      </c>
      <c r="B892">
        <v>99.074584000000016</v>
      </c>
      <c r="C892" s="2">
        <v>1</v>
      </c>
      <c r="P892">
        <v>1</v>
      </c>
      <c r="Q892" t="str">
        <f>CONCATENATE(C892,E892,G892,I892)</f>
        <v>1</v>
      </c>
    </row>
    <row r="893" spans="1:17" x14ac:dyDescent="0.25">
      <c r="A893">
        <v>892</v>
      </c>
      <c r="B893">
        <v>99.070836000000014</v>
      </c>
      <c r="C893" s="2">
        <v>1</v>
      </c>
      <c r="P893">
        <v>1</v>
      </c>
      <c r="Q893" t="str">
        <f>CONCATENATE(C893,E893,G893,I893)</f>
        <v>1</v>
      </c>
    </row>
    <row r="894" spans="1:17" x14ac:dyDescent="0.25">
      <c r="A894">
        <v>893</v>
      </c>
      <c r="B894">
        <v>99.088490000000007</v>
      </c>
      <c r="C894" s="2">
        <v>1</v>
      </c>
      <c r="P894">
        <v>1</v>
      </c>
      <c r="Q894" t="str">
        <f>CONCATENATE(C894,E894,G894,I894)</f>
        <v>1</v>
      </c>
    </row>
    <row r="895" spans="1:17" x14ac:dyDescent="0.25">
      <c r="A895">
        <v>894</v>
      </c>
      <c r="B895">
        <v>99.063593000000012</v>
      </c>
      <c r="C895" s="2">
        <v>1</v>
      </c>
      <c r="D895">
        <v>104.42538900000001</v>
      </c>
      <c r="E895" s="4">
        <v>2</v>
      </c>
      <c r="P895">
        <v>2</v>
      </c>
      <c r="Q895" t="str">
        <f>CONCATENATE(C895,E895,G895,I895)</f>
        <v>12</v>
      </c>
    </row>
    <row r="896" spans="1:17" x14ac:dyDescent="0.25">
      <c r="A896">
        <v>895</v>
      </c>
      <c r="B896">
        <v>99.083022</v>
      </c>
      <c r="C896" s="2">
        <v>1</v>
      </c>
      <c r="D896">
        <v>104.44002200000001</v>
      </c>
      <c r="E896" s="4">
        <v>2</v>
      </c>
      <c r="P896">
        <v>2</v>
      </c>
      <c r="Q896" t="str">
        <f>CONCATENATE(C896,E896,G896,I896)</f>
        <v>12</v>
      </c>
    </row>
    <row r="897" spans="1:17" x14ac:dyDescent="0.25">
      <c r="A897">
        <v>896</v>
      </c>
      <c r="B897">
        <v>99.091250000000002</v>
      </c>
      <c r="C897" s="2">
        <v>1</v>
      </c>
      <c r="D897">
        <v>104.399765</v>
      </c>
      <c r="E897" s="4">
        <v>2</v>
      </c>
      <c r="P897">
        <v>2</v>
      </c>
      <c r="Q897" t="str">
        <f>CONCATENATE(C897,E897,G897,I897)</f>
        <v>12</v>
      </c>
    </row>
    <row r="898" spans="1:17" x14ac:dyDescent="0.25">
      <c r="A898">
        <v>897</v>
      </c>
      <c r="B898">
        <v>99.089634000000004</v>
      </c>
      <c r="C898" s="2">
        <v>1</v>
      </c>
      <c r="D898">
        <v>104.42606400000001</v>
      </c>
      <c r="E898" s="4">
        <v>2</v>
      </c>
      <c r="P898">
        <v>2</v>
      </c>
      <c r="Q898" t="str">
        <f>CONCATENATE(C898,E898,G898,I898)</f>
        <v>12</v>
      </c>
    </row>
    <row r="899" spans="1:17" x14ac:dyDescent="0.25">
      <c r="A899">
        <v>898</v>
      </c>
      <c r="D899">
        <v>104.41392900000001</v>
      </c>
      <c r="E899" s="4">
        <v>2</v>
      </c>
      <c r="P899">
        <v>1</v>
      </c>
      <c r="Q899" t="str">
        <f>CONCATENATE(C899,E899,G899,I899)</f>
        <v>2</v>
      </c>
    </row>
    <row r="900" spans="1:17" x14ac:dyDescent="0.25">
      <c r="A900">
        <v>899</v>
      </c>
      <c r="D900">
        <v>104.41486800000001</v>
      </c>
      <c r="E900" s="4">
        <v>2</v>
      </c>
      <c r="P900">
        <v>1</v>
      </c>
      <c r="Q900" t="str">
        <f>CONCATENATE(C900,E900,G900,I900)</f>
        <v>2</v>
      </c>
    </row>
    <row r="901" spans="1:17" x14ac:dyDescent="0.25">
      <c r="A901">
        <v>900</v>
      </c>
      <c r="D901">
        <v>104.45700100000001</v>
      </c>
      <c r="E901" s="4">
        <v>2</v>
      </c>
      <c r="P901">
        <v>1</v>
      </c>
      <c r="Q901" t="str">
        <f>CONCATENATE(C901,E901,G901,I901)</f>
        <v>2</v>
      </c>
    </row>
    <row r="902" spans="1:17" x14ac:dyDescent="0.25">
      <c r="A902">
        <v>901</v>
      </c>
      <c r="D902">
        <v>104.38773400000001</v>
      </c>
      <c r="E902" s="4">
        <v>2</v>
      </c>
      <c r="F902">
        <v>102.41653900000001</v>
      </c>
      <c r="G902" s="5">
        <v>3</v>
      </c>
      <c r="P902">
        <v>2</v>
      </c>
      <c r="Q902" t="str">
        <f>CONCATENATE(C902,E902,G902,I902)</f>
        <v>23</v>
      </c>
    </row>
    <row r="903" spans="1:17" x14ac:dyDescent="0.25">
      <c r="A903">
        <v>902</v>
      </c>
      <c r="D903">
        <v>104.38773400000001</v>
      </c>
      <c r="E903" s="4">
        <v>2</v>
      </c>
      <c r="F903">
        <v>102.40841300000001</v>
      </c>
      <c r="G903" s="5">
        <v>3</v>
      </c>
      <c r="P903">
        <v>2</v>
      </c>
      <c r="Q903" t="str">
        <f>CONCATENATE(C903,E903,G903,I903)</f>
        <v>23</v>
      </c>
    </row>
    <row r="904" spans="1:17" x14ac:dyDescent="0.25">
      <c r="A904">
        <v>903</v>
      </c>
      <c r="F904">
        <v>102.43200300000001</v>
      </c>
      <c r="G904" s="5">
        <v>3</v>
      </c>
      <c r="H904">
        <v>104.473145</v>
      </c>
      <c r="I904" s="3">
        <v>4</v>
      </c>
      <c r="P904">
        <v>2</v>
      </c>
      <c r="Q904" t="str">
        <f>CONCATENATE(C904,E904,G904,I904)</f>
        <v>34</v>
      </c>
    </row>
    <row r="905" spans="1:17" x14ac:dyDescent="0.25">
      <c r="A905">
        <v>904</v>
      </c>
      <c r="F905">
        <v>102.41424600000001</v>
      </c>
      <c r="G905" s="5">
        <v>3</v>
      </c>
      <c r="H905">
        <v>104.48543600000001</v>
      </c>
      <c r="I905" s="3">
        <v>4</v>
      </c>
      <c r="P905">
        <v>2</v>
      </c>
      <c r="Q905" t="str">
        <f>CONCATENATE(C905,E905,G905,I905)</f>
        <v>34</v>
      </c>
    </row>
    <row r="906" spans="1:17" x14ac:dyDescent="0.25">
      <c r="A906">
        <v>905</v>
      </c>
      <c r="F906">
        <v>102.40674600000001</v>
      </c>
      <c r="G906" s="5">
        <v>3</v>
      </c>
      <c r="H906">
        <v>104.44507300000001</v>
      </c>
      <c r="I906" s="3">
        <v>4</v>
      </c>
      <c r="P906">
        <v>2</v>
      </c>
      <c r="Q906" t="str">
        <f>CONCATENATE(C906,E906,G906,I906)</f>
        <v>34</v>
      </c>
    </row>
    <row r="907" spans="1:17" x14ac:dyDescent="0.25">
      <c r="A907">
        <v>906</v>
      </c>
      <c r="F907">
        <v>102.40216500000001</v>
      </c>
      <c r="G907" s="5">
        <v>3</v>
      </c>
      <c r="H907">
        <v>104.494236</v>
      </c>
      <c r="I907" s="3">
        <v>4</v>
      </c>
      <c r="P907">
        <v>2</v>
      </c>
      <c r="Q907" t="str">
        <f>CONCATENATE(C907,E907,G907,I907)</f>
        <v>34</v>
      </c>
    </row>
    <row r="908" spans="1:17" x14ac:dyDescent="0.25">
      <c r="A908">
        <v>907</v>
      </c>
      <c r="F908">
        <v>102.39487100000001</v>
      </c>
      <c r="G908" s="5">
        <v>3</v>
      </c>
      <c r="H908">
        <v>104.51449600000001</v>
      </c>
      <c r="I908" s="3">
        <v>4</v>
      </c>
      <c r="P908">
        <v>2</v>
      </c>
      <c r="Q908" t="str">
        <f>CONCATENATE(C908,E908,G908,I908)</f>
        <v>34</v>
      </c>
    </row>
    <row r="909" spans="1:17" x14ac:dyDescent="0.25">
      <c r="A909">
        <v>908</v>
      </c>
      <c r="F909">
        <v>102.356801</v>
      </c>
      <c r="G909" s="5">
        <v>3</v>
      </c>
      <c r="H909">
        <v>104.529133</v>
      </c>
      <c r="I909" s="3">
        <v>4</v>
      </c>
      <c r="P909">
        <v>2</v>
      </c>
      <c r="Q909" t="str">
        <f>CONCATENATE(C909,E909,G909,I909)</f>
        <v>34</v>
      </c>
    </row>
    <row r="910" spans="1:17" x14ac:dyDescent="0.25">
      <c r="A910">
        <v>909</v>
      </c>
      <c r="B910">
        <v>121.711167</v>
      </c>
      <c r="C910" s="2">
        <v>1</v>
      </c>
      <c r="F910">
        <v>102.37352000000001</v>
      </c>
      <c r="G910" s="5">
        <v>3</v>
      </c>
      <c r="H910">
        <v>104.49079900000001</v>
      </c>
      <c r="I910" s="3">
        <v>4</v>
      </c>
      <c r="P910">
        <v>3</v>
      </c>
      <c r="Q910" t="str">
        <f>CONCATENATE(C910,E910,G910,I910)</f>
        <v>134</v>
      </c>
    </row>
    <row r="911" spans="1:17" x14ac:dyDescent="0.25">
      <c r="A911">
        <v>910</v>
      </c>
      <c r="B911">
        <v>121.69252400000001</v>
      </c>
      <c r="C911" s="2">
        <v>1</v>
      </c>
      <c r="F911">
        <v>102.37352000000001</v>
      </c>
      <c r="G911" s="5">
        <v>3</v>
      </c>
      <c r="H911">
        <v>104.50074400000001</v>
      </c>
      <c r="I911" s="3">
        <v>4</v>
      </c>
      <c r="P911">
        <v>3</v>
      </c>
      <c r="Q911" t="str">
        <f>CONCATENATE(C911,E911,G911,I911)</f>
        <v>134</v>
      </c>
    </row>
    <row r="912" spans="1:17" x14ac:dyDescent="0.25">
      <c r="A912">
        <v>911</v>
      </c>
      <c r="B912">
        <v>121.738511</v>
      </c>
      <c r="C912" s="2">
        <v>1</v>
      </c>
      <c r="H912">
        <v>104.511425</v>
      </c>
      <c r="I912" s="3">
        <v>4</v>
      </c>
      <c r="P912">
        <v>2</v>
      </c>
      <c r="Q912" t="str">
        <f>CONCATENATE(C912,E912,G912,I912)</f>
        <v>14</v>
      </c>
    </row>
    <row r="913" spans="1:17" x14ac:dyDescent="0.25">
      <c r="A913">
        <v>912</v>
      </c>
      <c r="B913">
        <v>121.72439600000001</v>
      </c>
      <c r="C913" s="2">
        <v>1</v>
      </c>
      <c r="H913">
        <v>104.473145</v>
      </c>
      <c r="I913" s="3">
        <v>4</v>
      </c>
      <c r="P913">
        <v>2</v>
      </c>
      <c r="Q913" t="str">
        <f>CONCATENATE(C913,E913,G913,I913)</f>
        <v>14</v>
      </c>
    </row>
    <row r="914" spans="1:17" x14ac:dyDescent="0.25">
      <c r="A914">
        <v>913</v>
      </c>
      <c r="B914">
        <v>121.777726</v>
      </c>
      <c r="C914" s="2">
        <v>1</v>
      </c>
      <c r="P914">
        <v>1</v>
      </c>
      <c r="Q914" t="str">
        <f>CONCATENATE(C914,E914,G914,I914)</f>
        <v>1</v>
      </c>
    </row>
    <row r="915" spans="1:17" x14ac:dyDescent="0.25">
      <c r="A915">
        <v>914</v>
      </c>
      <c r="B915">
        <v>121.788769</v>
      </c>
      <c r="C915" s="2">
        <v>1</v>
      </c>
      <c r="P915">
        <v>1</v>
      </c>
      <c r="Q915" t="str">
        <f>CONCATENATE(C915,E915,G915,I915)</f>
        <v>1</v>
      </c>
    </row>
    <row r="916" spans="1:17" x14ac:dyDescent="0.25">
      <c r="A916">
        <v>915</v>
      </c>
      <c r="B916">
        <v>121.79585299999999</v>
      </c>
      <c r="C916" s="2">
        <v>1</v>
      </c>
      <c r="P916">
        <v>1</v>
      </c>
      <c r="Q916" t="str">
        <f>CONCATENATE(C916,E916,G916,I916)</f>
        <v>1</v>
      </c>
    </row>
    <row r="917" spans="1:17" x14ac:dyDescent="0.25">
      <c r="A917">
        <v>916</v>
      </c>
      <c r="B917">
        <v>121.81725700000001</v>
      </c>
      <c r="C917" s="2">
        <v>1</v>
      </c>
      <c r="P917">
        <v>1</v>
      </c>
      <c r="Q917" t="str">
        <f>CONCATENATE(C917,E917,G917,I917)</f>
        <v>1</v>
      </c>
    </row>
    <row r="918" spans="1:17" x14ac:dyDescent="0.25">
      <c r="A918">
        <v>917</v>
      </c>
      <c r="B918">
        <v>121.836941</v>
      </c>
      <c r="C918" s="2">
        <v>1</v>
      </c>
      <c r="D918">
        <v>128.32799600000001</v>
      </c>
      <c r="E918" s="4">
        <v>2</v>
      </c>
      <c r="P918">
        <v>2</v>
      </c>
      <c r="Q918" t="str">
        <f>CONCATENATE(C918,E918,G918,I918)</f>
        <v>12</v>
      </c>
    </row>
    <row r="919" spans="1:17" x14ac:dyDescent="0.25">
      <c r="A919">
        <v>918</v>
      </c>
      <c r="B919">
        <v>121.711167</v>
      </c>
      <c r="C919" s="2">
        <v>1</v>
      </c>
      <c r="D919">
        <v>128.334092</v>
      </c>
      <c r="E919" s="4">
        <v>2</v>
      </c>
      <c r="P919">
        <v>2</v>
      </c>
      <c r="Q919" t="str">
        <f>CONCATENATE(C919,E919,G919,I919)</f>
        <v>12</v>
      </c>
    </row>
    <row r="920" spans="1:17" x14ac:dyDescent="0.25">
      <c r="A920">
        <v>919</v>
      </c>
      <c r="D920">
        <v>128.30065200000001</v>
      </c>
      <c r="E920" s="4">
        <v>2</v>
      </c>
      <c r="P920">
        <v>1</v>
      </c>
      <c r="Q920" t="str">
        <f>CONCATENATE(C920,E920,G920,I920)</f>
        <v>2</v>
      </c>
    </row>
    <row r="921" spans="1:17" x14ac:dyDescent="0.25">
      <c r="A921">
        <v>920</v>
      </c>
      <c r="D921">
        <v>128.29601700000001</v>
      </c>
      <c r="E921" s="4">
        <v>2</v>
      </c>
      <c r="P921">
        <v>1</v>
      </c>
      <c r="Q921" t="str">
        <f>CONCATENATE(C921,E921,G921,I921)</f>
        <v>2</v>
      </c>
    </row>
    <row r="922" spans="1:17" x14ac:dyDescent="0.25">
      <c r="A922">
        <v>921</v>
      </c>
      <c r="D922">
        <v>128.28398900000002</v>
      </c>
      <c r="E922" s="4">
        <v>2</v>
      </c>
      <c r="P922">
        <v>1</v>
      </c>
      <c r="Q922" t="str">
        <f>CONCATENATE(C922,E922,G922,I922)</f>
        <v>2</v>
      </c>
    </row>
    <row r="923" spans="1:17" x14ac:dyDescent="0.25">
      <c r="A923">
        <v>922</v>
      </c>
      <c r="D923">
        <v>128.25643600000001</v>
      </c>
      <c r="E923" s="4">
        <v>2</v>
      </c>
      <c r="P923">
        <v>1</v>
      </c>
      <c r="Q923" t="str">
        <f>CONCATENATE(C923,E923,G923,I923)</f>
        <v>2</v>
      </c>
    </row>
    <row r="924" spans="1:17" x14ac:dyDescent="0.25">
      <c r="A924">
        <v>923</v>
      </c>
      <c r="D924">
        <v>128.24810500000001</v>
      </c>
      <c r="E924" s="4">
        <v>2</v>
      </c>
      <c r="P924">
        <v>1</v>
      </c>
      <c r="Q924" t="str">
        <f>CONCATENATE(C924,E924,G924,I924)</f>
        <v>2</v>
      </c>
    </row>
    <row r="925" spans="1:17" x14ac:dyDescent="0.25">
      <c r="A925">
        <v>924</v>
      </c>
      <c r="D925">
        <v>128.28773899999999</v>
      </c>
      <c r="E925" s="4">
        <v>2</v>
      </c>
      <c r="F925">
        <v>125.57919000000001</v>
      </c>
      <c r="G925" s="5">
        <v>3</v>
      </c>
      <c r="P925">
        <v>2</v>
      </c>
      <c r="Q925" t="str">
        <f>CONCATENATE(C925,E925,G925,I925)</f>
        <v>23</v>
      </c>
    </row>
    <row r="926" spans="1:17" x14ac:dyDescent="0.25">
      <c r="A926">
        <v>925</v>
      </c>
      <c r="D926">
        <v>128.32799600000001</v>
      </c>
      <c r="E926" s="4">
        <v>2</v>
      </c>
      <c r="F926">
        <v>125.61752000000001</v>
      </c>
      <c r="G926" s="5">
        <v>3</v>
      </c>
      <c r="P926">
        <v>2</v>
      </c>
      <c r="Q926" t="str">
        <f>CONCATENATE(C926,E926,G926,I926)</f>
        <v>23</v>
      </c>
    </row>
    <row r="927" spans="1:17" x14ac:dyDescent="0.25">
      <c r="A927">
        <v>926</v>
      </c>
      <c r="F927">
        <v>125.659649</v>
      </c>
      <c r="G927" s="5">
        <v>3</v>
      </c>
      <c r="H927">
        <v>127.97739100000001</v>
      </c>
      <c r="I927" s="3">
        <v>4</v>
      </c>
      <c r="P927">
        <v>2</v>
      </c>
      <c r="Q927" t="str">
        <f>CONCATENATE(C927,E927,G927,I927)</f>
        <v>34</v>
      </c>
    </row>
    <row r="928" spans="1:17" x14ac:dyDescent="0.25">
      <c r="A928">
        <v>927</v>
      </c>
      <c r="F928">
        <v>125.679963</v>
      </c>
      <c r="G928" s="5">
        <v>3</v>
      </c>
      <c r="H928">
        <v>128.024991</v>
      </c>
      <c r="I928" s="3">
        <v>4</v>
      </c>
      <c r="P928">
        <v>2</v>
      </c>
      <c r="Q928" t="str">
        <f>CONCATENATE(C928,E928,G928,I928)</f>
        <v>34</v>
      </c>
    </row>
    <row r="929" spans="1:17" x14ac:dyDescent="0.25">
      <c r="A929">
        <v>928</v>
      </c>
      <c r="F929">
        <v>125.65277900000001</v>
      </c>
      <c r="G929" s="5">
        <v>3</v>
      </c>
      <c r="H929">
        <v>127.99369100000001</v>
      </c>
      <c r="I929" s="3">
        <v>4</v>
      </c>
      <c r="P929">
        <v>2</v>
      </c>
      <c r="Q929" t="str">
        <f>CONCATENATE(C929,E929,G929,I929)</f>
        <v>34</v>
      </c>
    </row>
    <row r="930" spans="1:17" x14ac:dyDescent="0.25">
      <c r="A930">
        <v>929</v>
      </c>
      <c r="F930">
        <v>125.665539</v>
      </c>
      <c r="G930" s="5">
        <v>3</v>
      </c>
      <c r="H930">
        <v>127.988747</v>
      </c>
      <c r="I930" s="3">
        <v>4</v>
      </c>
      <c r="P930">
        <v>2</v>
      </c>
      <c r="Q930" t="str">
        <f>CONCATENATE(C930,E930,G930,I930)</f>
        <v>34</v>
      </c>
    </row>
    <row r="931" spans="1:17" x14ac:dyDescent="0.25">
      <c r="A931">
        <v>930</v>
      </c>
      <c r="F931">
        <v>125.628243</v>
      </c>
      <c r="G931" s="5">
        <v>3</v>
      </c>
      <c r="H931">
        <v>127.978173</v>
      </c>
      <c r="I931" s="3">
        <v>4</v>
      </c>
      <c r="P931">
        <v>2</v>
      </c>
      <c r="Q931" t="str">
        <f>CONCATENATE(C931,E931,G931,I931)</f>
        <v>34</v>
      </c>
    </row>
    <row r="932" spans="1:17" x14ac:dyDescent="0.25">
      <c r="A932">
        <v>931</v>
      </c>
      <c r="B932">
        <v>150.210713</v>
      </c>
      <c r="C932" s="2">
        <v>1</v>
      </c>
      <c r="F932">
        <v>125.63163400000001</v>
      </c>
      <c r="G932" s="5">
        <v>3</v>
      </c>
      <c r="H932">
        <v>127.980153</v>
      </c>
      <c r="I932" s="3">
        <v>4</v>
      </c>
      <c r="P932">
        <v>3</v>
      </c>
      <c r="Q932" t="str">
        <f>CONCATENATE(C932,E932,G932,I932)</f>
        <v>134</v>
      </c>
    </row>
    <row r="933" spans="1:17" x14ac:dyDescent="0.25">
      <c r="A933">
        <v>932</v>
      </c>
      <c r="B933">
        <v>150.189437</v>
      </c>
      <c r="C933" s="2">
        <v>1</v>
      </c>
      <c r="F933">
        <v>125.60809</v>
      </c>
      <c r="G933" s="5">
        <v>3</v>
      </c>
      <c r="H933">
        <v>127.994889</v>
      </c>
      <c r="I933" s="3">
        <v>4</v>
      </c>
      <c r="P933">
        <v>3</v>
      </c>
      <c r="Q933" t="str">
        <f>CONCATENATE(C933,E933,G933,I933)</f>
        <v>134</v>
      </c>
    </row>
    <row r="934" spans="1:17" x14ac:dyDescent="0.25">
      <c r="A934">
        <v>933</v>
      </c>
      <c r="B934">
        <v>150.19406500000002</v>
      </c>
      <c r="C934" s="2">
        <v>1</v>
      </c>
      <c r="H934">
        <v>127.98515</v>
      </c>
      <c r="I934" s="3">
        <v>4</v>
      </c>
      <c r="P934">
        <v>2</v>
      </c>
      <c r="Q934" t="str">
        <f>CONCATENATE(C934,E934,G934,I934)</f>
        <v>14</v>
      </c>
    </row>
    <row r="935" spans="1:17" x14ac:dyDescent="0.25">
      <c r="A935">
        <v>934</v>
      </c>
      <c r="B935">
        <v>150.176726</v>
      </c>
      <c r="C935" s="2">
        <v>1</v>
      </c>
      <c r="H935">
        <v>128.01478600000002</v>
      </c>
      <c r="I935" s="3">
        <v>4</v>
      </c>
      <c r="P935">
        <v>2</v>
      </c>
      <c r="Q935" t="str">
        <f>CONCATENATE(C935,E935,G935,I935)</f>
        <v>14</v>
      </c>
    </row>
    <row r="936" spans="1:17" x14ac:dyDescent="0.25">
      <c r="A936">
        <v>935</v>
      </c>
      <c r="B936">
        <v>150.169545</v>
      </c>
      <c r="C936" s="2">
        <v>1</v>
      </c>
      <c r="H936">
        <v>127.97739100000001</v>
      </c>
      <c r="I936" s="3">
        <v>4</v>
      </c>
      <c r="P936">
        <v>2</v>
      </c>
      <c r="Q936" t="str">
        <f>CONCATENATE(C936,E936,G936,I936)</f>
        <v>14</v>
      </c>
    </row>
    <row r="937" spans="1:17" x14ac:dyDescent="0.25">
      <c r="A937">
        <v>936</v>
      </c>
      <c r="B937">
        <v>150.26666699999998</v>
      </c>
      <c r="C937" s="2">
        <v>1</v>
      </c>
      <c r="H937">
        <v>127.97739100000001</v>
      </c>
      <c r="I937" s="3">
        <v>4</v>
      </c>
      <c r="P937">
        <v>2</v>
      </c>
      <c r="Q937" t="str">
        <f>CONCATENATE(C937,E937,G937,I937)</f>
        <v>14</v>
      </c>
    </row>
    <row r="938" spans="1:17" x14ac:dyDescent="0.25">
      <c r="A938">
        <v>937</v>
      </c>
      <c r="B938">
        <v>150.235286</v>
      </c>
      <c r="C938" s="2">
        <v>1</v>
      </c>
      <c r="P938">
        <v>1</v>
      </c>
      <c r="Q938" t="str">
        <f>CONCATENATE(C938,E938,G938,I938)</f>
        <v>1</v>
      </c>
    </row>
    <row r="939" spans="1:17" x14ac:dyDescent="0.25">
      <c r="A939">
        <v>938</v>
      </c>
      <c r="B939">
        <v>150.24448799999999</v>
      </c>
      <c r="C939" s="2">
        <v>1</v>
      </c>
      <c r="D939">
        <v>154.326438</v>
      </c>
      <c r="E939" s="4">
        <v>2</v>
      </c>
      <c r="P939">
        <v>2</v>
      </c>
      <c r="Q939" t="str">
        <f>CONCATENATE(C939,E939,G939,I939)</f>
        <v>12</v>
      </c>
    </row>
    <row r="940" spans="1:17" x14ac:dyDescent="0.25">
      <c r="A940">
        <v>939</v>
      </c>
      <c r="B940">
        <v>150.21874500000001</v>
      </c>
      <c r="C940" s="2">
        <v>1</v>
      </c>
      <c r="D940">
        <v>154.35037299999999</v>
      </c>
      <c r="E940" s="4">
        <v>2</v>
      </c>
      <c r="P940">
        <v>2</v>
      </c>
      <c r="Q940" t="str">
        <f>CONCATENATE(C940,E940,G940,I940)</f>
        <v>12</v>
      </c>
    </row>
    <row r="941" spans="1:17" x14ac:dyDescent="0.25">
      <c r="A941">
        <v>940</v>
      </c>
      <c r="B941">
        <v>150.220979</v>
      </c>
      <c r="C941" s="2">
        <v>1</v>
      </c>
      <c r="D941">
        <v>154.31713000000002</v>
      </c>
      <c r="E941" s="4">
        <v>2</v>
      </c>
      <c r="P941">
        <v>2</v>
      </c>
      <c r="Q941" t="str">
        <f>CONCATENATE(C941,E941,G941,I941)</f>
        <v>12</v>
      </c>
    </row>
    <row r="942" spans="1:17" x14ac:dyDescent="0.25">
      <c r="A942">
        <v>941</v>
      </c>
      <c r="B942">
        <v>150.220979</v>
      </c>
      <c r="C942" s="2">
        <v>1</v>
      </c>
      <c r="D942">
        <v>154.31096000000002</v>
      </c>
      <c r="E942" s="4">
        <v>2</v>
      </c>
      <c r="P942">
        <v>2</v>
      </c>
      <c r="Q942" t="str">
        <f>CONCATENATE(C942,E942,G942,I942)</f>
        <v>12</v>
      </c>
    </row>
    <row r="943" spans="1:17" x14ac:dyDescent="0.25">
      <c r="A943">
        <v>942</v>
      </c>
      <c r="D943">
        <v>154.30026900000001</v>
      </c>
      <c r="E943" s="4">
        <v>2</v>
      </c>
      <c r="P943">
        <v>1</v>
      </c>
      <c r="Q943" t="str">
        <f>CONCATENATE(C943,E943,G943,I943)</f>
        <v>2</v>
      </c>
    </row>
    <row r="944" spans="1:17" x14ac:dyDescent="0.25">
      <c r="A944">
        <v>943</v>
      </c>
      <c r="D944">
        <v>154.284738</v>
      </c>
      <c r="E944" s="4">
        <v>2</v>
      </c>
      <c r="P944">
        <v>1</v>
      </c>
      <c r="Q944" t="str">
        <f>CONCATENATE(C944,E944,G944,I944)</f>
        <v>2</v>
      </c>
    </row>
    <row r="945" spans="1:17" x14ac:dyDescent="0.25">
      <c r="A945">
        <v>944</v>
      </c>
      <c r="D945">
        <v>154.32798</v>
      </c>
      <c r="E945" s="4">
        <v>2</v>
      </c>
      <c r="P945">
        <v>1</v>
      </c>
      <c r="Q945" t="str">
        <f>CONCATENATE(C945,E945,G945,I945)</f>
        <v>2</v>
      </c>
    </row>
    <row r="946" spans="1:17" x14ac:dyDescent="0.25">
      <c r="A946">
        <v>945</v>
      </c>
      <c r="D946">
        <v>154.335746</v>
      </c>
      <c r="E946" s="4">
        <v>2</v>
      </c>
      <c r="P946">
        <v>1</v>
      </c>
      <c r="Q946" t="str">
        <f>CONCATENATE(C946,E946,G946,I946)</f>
        <v>2</v>
      </c>
    </row>
    <row r="947" spans="1:17" x14ac:dyDescent="0.25">
      <c r="A947">
        <v>946</v>
      </c>
      <c r="D947">
        <v>154.31197</v>
      </c>
      <c r="E947" s="4">
        <v>2</v>
      </c>
      <c r="F947">
        <v>152.249853</v>
      </c>
      <c r="G947" s="5">
        <v>3</v>
      </c>
      <c r="P947">
        <v>2</v>
      </c>
      <c r="Q947" t="str">
        <f>CONCATENATE(C947,E947,G947,I947)</f>
        <v>23</v>
      </c>
    </row>
    <row r="948" spans="1:17" x14ac:dyDescent="0.25">
      <c r="A948">
        <v>947</v>
      </c>
      <c r="D948">
        <v>154.33548000000002</v>
      </c>
      <c r="E948" s="4">
        <v>2</v>
      </c>
      <c r="F948">
        <v>152.240758</v>
      </c>
      <c r="G948" s="5">
        <v>3</v>
      </c>
      <c r="P948">
        <v>2</v>
      </c>
      <c r="Q948" t="str">
        <f>CONCATENATE(C948,E948,G948,I948)</f>
        <v>23</v>
      </c>
    </row>
    <row r="949" spans="1:17" x14ac:dyDescent="0.25">
      <c r="A949">
        <v>948</v>
      </c>
      <c r="D949">
        <v>154.33292700000001</v>
      </c>
      <c r="E949" s="4">
        <v>2</v>
      </c>
      <c r="F949">
        <v>152.22735399999999</v>
      </c>
      <c r="G949" s="5">
        <v>3</v>
      </c>
      <c r="P949">
        <v>2</v>
      </c>
      <c r="Q949" t="str">
        <f>CONCATENATE(C949,E949,G949,I949)</f>
        <v>23</v>
      </c>
    </row>
    <row r="950" spans="1:17" x14ac:dyDescent="0.25">
      <c r="A950">
        <v>949</v>
      </c>
      <c r="F950">
        <v>152.26549</v>
      </c>
      <c r="G950" s="5">
        <v>3</v>
      </c>
      <c r="P950">
        <v>1</v>
      </c>
      <c r="Q950" t="str">
        <f>CONCATENATE(C950,E950,G950,I950)</f>
        <v>3</v>
      </c>
    </row>
    <row r="951" spans="1:17" x14ac:dyDescent="0.25">
      <c r="A951">
        <v>950</v>
      </c>
      <c r="F951">
        <v>152.24182200000001</v>
      </c>
      <c r="G951" s="5">
        <v>3</v>
      </c>
      <c r="H951">
        <v>154.278728</v>
      </c>
      <c r="I951" s="3">
        <v>4</v>
      </c>
      <c r="P951">
        <v>2</v>
      </c>
      <c r="Q951" t="str">
        <f>CONCATENATE(C951,E951,G951,I951)</f>
        <v>34</v>
      </c>
    </row>
    <row r="952" spans="1:17" x14ac:dyDescent="0.25">
      <c r="A952">
        <v>951</v>
      </c>
      <c r="F952">
        <v>152.24756600000001</v>
      </c>
      <c r="G952" s="5">
        <v>3</v>
      </c>
      <c r="H952">
        <v>154.26915400000001</v>
      </c>
      <c r="I952" s="3">
        <v>4</v>
      </c>
      <c r="P952">
        <v>2</v>
      </c>
      <c r="Q952" t="str">
        <f>CONCATENATE(C952,E952,G952,I952)</f>
        <v>34</v>
      </c>
    </row>
    <row r="953" spans="1:17" x14ac:dyDescent="0.25">
      <c r="A953">
        <v>952</v>
      </c>
      <c r="F953">
        <v>152.201718</v>
      </c>
      <c r="G953" s="5">
        <v>3</v>
      </c>
      <c r="H953">
        <v>154.26378199999999</v>
      </c>
      <c r="I953" s="3">
        <v>4</v>
      </c>
      <c r="P953">
        <v>2</v>
      </c>
      <c r="Q953" t="str">
        <f>CONCATENATE(C953,E953,G953,I953)</f>
        <v>34</v>
      </c>
    </row>
    <row r="954" spans="1:17" x14ac:dyDescent="0.25">
      <c r="A954">
        <v>953</v>
      </c>
      <c r="F954">
        <v>152.06651199999999</v>
      </c>
      <c r="G954" s="5">
        <v>3</v>
      </c>
      <c r="H954">
        <v>154.27011100000001</v>
      </c>
      <c r="I954" s="3">
        <v>4</v>
      </c>
      <c r="P954">
        <v>2</v>
      </c>
      <c r="Q954" t="str">
        <f>CONCATENATE(C954,E954,G954,I954)</f>
        <v>34</v>
      </c>
    </row>
    <row r="955" spans="1:17" x14ac:dyDescent="0.25">
      <c r="A955">
        <v>954</v>
      </c>
      <c r="B955">
        <v>164.853714</v>
      </c>
      <c r="C955" s="2">
        <v>1</v>
      </c>
      <c r="F955">
        <v>152.249853</v>
      </c>
      <c r="G955" s="5">
        <v>3</v>
      </c>
      <c r="H955">
        <v>154.22873000000001</v>
      </c>
      <c r="I955" s="3">
        <v>4</v>
      </c>
      <c r="P955">
        <v>3</v>
      </c>
      <c r="Q955" t="str">
        <f>CONCATENATE(C955,E955,G955,I955)</f>
        <v>134</v>
      </c>
    </row>
    <row r="956" spans="1:17" x14ac:dyDescent="0.25">
      <c r="A956">
        <v>955</v>
      </c>
      <c r="B956">
        <v>164.79488800000001</v>
      </c>
      <c r="C956" s="2">
        <v>1</v>
      </c>
      <c r="F956">
        <v>152.249853</v>
      </c>
      <c r="G956" s="5">
        <v>3</v>
      </c>
      <c r="H956">
        <v>154.22277400000002</v>
      </c>
      <c r="I956" s="3">
        <v>4</v>
      </c>
      <c r="P956">
        <v>3</v>
      </c>
      <c r="Q956" t="str">
        <f>CONCATENATE(C956,E956,G956,I956)</f>
        <v>134</v>
      </c>
    </row>
    <row r="957" spans="1:17" x14ac:dyDescent="0.25">
      <c r="A957">
        <v>956</v>
      </c>
      <c r="B957">
        <v>164.800633</v>
      </c>
      <c r="C957" s="2">
        <v>1</v>
      </c>
      <c r="F957">
        <v>152.249853</v>
      </c>
      <c r="G957" s="5">
        <v>3</v>
      </c>
      <c r="H957">
        <v>154.21559300000001</v>
      </c>
      <c r="I957" s="3">
        <v>4</v>
      </c>
      <c r="P957">
        <v>3</v>
      </c>
      <c r="Q957" t="str">
        <f>CONCATENATE(C957,E957,G957,I957)</f>
        <v>134</v>
      </c>
    </row>
    <row r="958" spans="1:17" x14ac:dyDescent="0.25">
      <c r="A958">
        <v>957</v>
      </c>
      <c r="B958">
        <v>164.78680400000002</v>
      </c>
      <c r="C958" s="2">
        <v>1</v>
      </c>
      <c r="H958">
        <v>154.156713</v>
      </c>
      <c r="I958" s="3">
        <v>4</v>
      </c>
      <c r="P958">
        <v>2</v>
      </c>
      <c r="Q958" t="str">
        <f>CONCATENATE(C958,E958,G958,I958)</f>
        <v>14</v>
      </c>
    </row>
    <row r="959" spans="1:17" x14ac:dyDescent="0.25">
      <c r="A959">
        <v>958</v>
      </c>
      <c r="B959">
        <v>164.821482</v>
      </c>
      <c r="C959" s="2">
        <v>1</v>
      </c>
      <c r="H959">
        <v>154.15724499999999</v>
      </c>
      <c r="I959" s="3">
        <v>4</v>
      </c>
      <c r="P959">
        <v>2</v>
      </c>
      <c r="Q959" t="str">
        <f>CONCATENATE(C959,E959,G959,I959)</f>
        <v>14</v>
      </c>
    </row>
    <row r="960" spans="1:17" x14ac:dyDescent="0.25">
      <c r="A960">
        <v>959</v>
      </c>
      <c r="B960">
        <v>164.80361199999999</v>
      </c>
      <c r="C960" s="2">
        <v>1</v>
      </c>
      <c r="H960">
        <v>154.278728</v>
      </c>
      <c r="I960" s="3">
        <v>4</v>
      </c>
      <c r="P960">
        <v>2</v>
      </c>
      <c r="Q960" t="str">
        <f>CONCATENATE(C960,E960,G960,I960)</f>
        <v>14</v>
      </c>
    </row>
    <row r="961" spans="1:17" x14ac:dyDescent="0.25">
      <c r="A961">
        <v>960</v>
      </c>
      <c r="B961">
        <v>164.81015200000002</v>
      </c>
      <c r="C961" s="2">
        <v>1</v>
      </c>
      <c r="H961">
        <v>154.278728</v>
      </c>
      <c r="I961" s="3">
        <v>4</v>
      </c>
      <c r="P961">
        <v>2</v>
      </c>
      <c r="Q961" t="str">
        <f>CONCATENATE(C961,E961,G961,I961)</f>
        <v>14</v>
      </c>
    </row>
    <row r="962" spans="1:17" x14ac:dyDescent="0.25">
      <c r="A962">
        <v>961</v>
      </c>
      <c r="B962">
        <v>164.833504</v>
      </c>
      <c r="C962" s="2">
        <v>1</v>
      </c>
      <c r="H962">
        <v>154.278728</v>
      </c>
      <c r="I962" s="3">
        <v>4</v>
      </c>
      <c r="P962">
        <v>2</v>
      </c>
      <c r="Q962" t="str">
        <f>CONCATENATE(C962,E962,G962,I962)</f>
        <v>14</v>
      </c>
    </row>
    <row r="963" spans="1:17" x14ac:dyDescent="0.25">
      <c r="A963">
        <v>962</v>
      </c>
      <c r="B963">
        <v>164.799622</v>
      </c>
      <c r="C963" s="2">
        <v>1</v>
      </c>
      <c r="P963">
        <v>1</v>
      </c>
      <c r="Q963" t="str">
        <f>CONCATENATE(C963,E963,G963,I963)</f>
        <v>1</v>
      </c>
    </row>
    <row r="964" spans="1:17" x14ac:dyDescent="0.25">
      <c r="A964">
        <v>963</v>
      </c>
      <c r="B964">
        <v>164.79531300000002</v>
      </c>
      <c r="C964" s="2">
        <v>1</v>
      </c>
      <c r="P964">
        <v>1</v>
      </c>
      <c r="Q964" t="str">
        <f>CONCATENATE(C964,E964,G964,I964)</f>
        <v>1</v>
      </c>
    </row>
    <row r="965" spans="1:17" x14ac:dyDescent="0.25">
      <c r="A965">
        <v>964</v>
      </c>
      <c r="B965">
        <v>164.795208</v>
      </c>
      <c r="C965" s="2">
        <v>1</v>
      </c>
      <c r="D965">
        <v>171.83231000000001</v>
      </c>
      <c r="E965" s="4">
        <v>2</v>
      </c>
      <c r="P965">
        <v>2</v>
      </c>
      <c r="Q965" t="str">
        <f>CONCATENATE(C965,E965,G965,I965)</f>
        <v>12</v>
      </c>
    </row>
    <row r="966" spans="1:17" x14ac:dyDescent="0.25">
      <c r="A966">
        <v>965</v>
      </c>
      <c r="B966">
        <v>164.786272</v>
      </c>
      <c r="C966" s="2">
        <v>1</v>
      </c>
      <c r="D966">
        <v>171.869169</v>
      </c>
      <c r="E966" s="4">
        <v>2</v>
      </c>
      <c r="P966">
        <v>2</v>
      </c>
      <c r="Q966" t="str">
        <f>CONCATENATE(C966,E966,G966,I966)</f>
        <v>12</v>
      </c>
    </row>
    <row r="967" spans="1:17" x14ac:dyDescent="0.25">
      <c r="A967">
        <v>966</v>
      </c>
      <c r="B967">
        <v>164.81770499999999</v>
      </c>
      <c r="C967" s="2">
        <v>1</v>
      </c>
      <c r="D967">
        <v>171.85183000000001</v>
      </c>
      <c r="E967" s="4">
        <v>2</v>
      </c>
      <c r="P967">
        <v>2</v>
      </c>
      <c r="Q967" t="str">
        <f>CONCATENATE(C967,E967,G967,I967)</f>
        <v>12</v>
      </c>
    </row>
    <row r="968" spans="1:17" x14ac:dyDescent="0.25">
      <c r="A968">
        <v>967</v>
      </c>
      <c r="D968">
        <v>171.89890100000002</v>
      </c>
      <c r="E968" s="4">
        <v>2</v>
      </c>
      <c r="P968">
        <v>1</v>
      </c>
      <c r="Q968" t="str">
        <f>CONCATENATE(C968,E968,G968,I968)</f>
        <v>2</v>
      </c>
    </row>
    <row r="969" spans="1:17" x14ac:dyDescent="0.25">
      <c r="A969">
        <v>968</v>
      </c>
      <c r="D969">
        <v>171.91427300000001</v>
      </c>
      <c r="E969" s="4">
        <v>2</v>
      </c>
      <c r="P969">
        <v>1</v>
      </c>
      <c r="Q969" t="str">
        <f>CONCATENATE(C969,E969,G969,I969)</f>
        <v>2</v>
      </c>
    </row>
    <row r="970" spans="1:17" x14ac:dyDescent="0.25">
      <c r="A970">
        <v>969</v>
      </c>
      <c r="D970">
        <v>171.92937900000001</v>
      </c>
      <c r="E970" s="4">
        <v>2</v>
      </c>
      <c r="P970">
        <v>1</v>
      </c>
      <c r="Q970" t="str">
        <f>CONCATENATE(C970,E970,G970,I970)</f>
        <v>2</v>
      </c>
    </row>
    <row r="971" spans="1:17" x14ac:dyDescent="0.25">
      <c r="A971">
        <v>970</v>
      </c>
      <c r="D971">
        <v>171.91257100000001</v>
      </c>
      <c r="E971" s="4">
        <v>2</v>
      </c>
      <c r="F971">
        <v>166.56048000000001</v>
      </c>
      <c r="G971" s="5">
        <v>3</v>
      </c>
      <c r="P971">
        <v>2</v>
      </c>
      <c r="Q971" t="str">
        <f>CONCATENATE(C971,E971,G971,I971)</f>
        <v>23</v>
      </c>
    </row>
    <row r="972" spans="1:17" x14ac:dyDescent="0.25">
      <c r="A972">
        <v>971</v>
      </c>
      <c r="D972">
        <v>171.92140000000001</v>
      </c>
      <c r="E972" s="4">
        <v>2</v>
      </c>
      <c r="F972">
        <v>166.57920300000001</v>
      </c>
      <c r="G972" s="5">
        <v>3</v>
      </c>
      <c r="P972">
        <v>2</v>
      </c>
      <c r="Q972" t="str">
        <f>CONCATENATE(C972,E972,G972,I972)</f>
        <v>23</v>
      </c>
    </row>
    <row r="973" spans="1:17" x14ac:dyDescent="0.25">
      <c r="A973">
        <v>972</v>
      </c>
      <c r="D973">
        <v>171.94480300000001</v>
      </c>
      <c r="E973" s="4">
        <v>2</v>
      </c>
      <c r="F973">
        <v>166.573353</v>
      </c>
      <c r="G973" s="5">
        <v>3</v>
      </c>
      <c r="P973">
        <v>2</v>
      </c>
      <c r="Q973" t="str">
        <f>CONCATENATE(C973,E973,G973,I973)</f>
        <v>23</v>
      </c>
    </row>
    <row r="974" spans="1:17" x14ac:dyDescent="0.25">
      <c r="A974">
        <v>973</v>
      </c>
      <c r="D974">
        <v>171.957674</v>
      </c>
      <c r="E974" s="4">
        <v>2</v>
      </c>
      <c r="F974">
        <v>166.58643599999999</v>
      </c>
      <c r="G974" s="5">
        <v>3</v>
      </c>
      <c r="P974">
        <v>2</v>
      </c>
      <c r="Q974" t="str">
        <f>CONCATENATE(C974,E974,G974,I974)</f>
        <v>23</v>
      </c>
    </row>
    <row r="975" spans="1:17" x14ac:dyDescent="0.25">
      <c r="A975">
        <v>974</v>
      </c>
      <c r="D975">
        <v>171.94331399999999</v>
      </c>
      <c r="E975" s="4">
        <v>2</v>
      </c>
      <c r="F975">
        <v>166.580851</v>
      </c>
      <c r="G975" s="5">
        <v>3</v>
      </c>
      <c r="P975">
        <v>2</v>
      </c>
      <c r="Q975" t="str">
        <f>CONCATENATE(C975,E975,G975,I975)</f>
        <v>23</v>
      </c>
    </row>
    <row r="976" spans="1:17" x14ac:dyDescent="0.25">
      <c r="A976">
        <v>975</v>
      </c>
      <c r="D976">
        <v>171.83231000000001</v>
      </c>
      <c r="E976" s="4">
        <v>2</v>
      </c>
      <c r="F976">
        <v>166.567395</v>
      </c>
      <c r="G976" s="5">
        <v>3</v>
      </c>
      <c r="H976">
        <v>170.25989700000002</v>
      </c>
      <c r="I976" s="3">
        <v>4</v>
      </c>
      <c r="P976">
        <v>3</v>
      </c>
      <c r="Q976" t="str">
        <f>CONCATENATE(C976,E976,G976,I976)</f>
        <v>234</v>
      </c>
    </row>
    <row r="977" spans="1:17" x14ac:dyDescent="0.25">
      <c r="A977">
        <v>976</v>
      </c>
      <c r="F977">
        <v>166.588829</v>
      </c>
      <c r="G977" s="5">
        <v>3</v>
      </c>
      <c r="H977">
        <v>170.32681100000002</v>
      </c>
      <c r="I977" s="3">
        <v>4</v>
      </c>
      <c r="P977">
        <v>2</v>
      </c>
      <c r="Q977" t="str">
        <f>CONCATENATE(C977,E977,G977,I977)</f>
        <v>34</v>
      </c>
    </row>
    <row r="978" spans="1:17" x14ac:dyDescent="0.25">
      <c r="A978">
        <v>977</v>
      </c>
      <c r="F978">
        <v>166.57367199999999</v>
      </c>
      <c r="G978" s="5">
        <v>3</v>
      </c>
      <c r="H978">
        <v>170.25862100000001</v>
      </c>
      <c r="I978" s="3">
        <v>4</v>
      </c>
      <c r="P978">
        <v>2</v>
      </c>
      <c r="Q978" t="str">
        <f>CONCATENATE(C978,E978,G978,I978)</f>
        <v>34</v>
      </c>
    </row>
    <row r="979" spans="1:17" x14ac:dyDescent="0.25">
      <c r="A979">
        <v>978</v>
      </c>
      <c r="F979">
        <v>166.52069499999999</v>
      </c>
      <c r="G979" s="5">
        <v>3</v>
      </c>
      <c r="H979">
        <v>170.25739900000002</v>
      </c>
      <c r="I979" s="3">
        <v>4</v>
      </c>
      <c r="P979">
        <v>2</v>
      </c>
      <c r="Q979" t="str">
        <f>CONCATENATE(C979,E979,G979,I979)</f>
        <v>34</v>
      </c>
    </row>
    <row r="980" spans="1:17" x14ac:dyDescent="0.25">
      <c r="A980">
        <v>979</v>
      </c>
      <c r="F980">
        <v>166.56760800000001</v>
      </c>
      <c r="G980" s="5">
        <v>3</v>
      </c>
      <c r="H980">
        <v>170.24984599999999</v>
      </c>
      <c r="I980" s="3">
        <v>4</v>
      </c>
      <c r="P980">
        <v>2</v>
      </c>
      <c r="Q980" t="str">
        <f>CONCATENATE(C980,E980,G980,I980)</f>
        <v>34</v>
      </c>
    </row>
    <row r="981" spans="1:17" x14ac:dyDescent="0.25">
      <c r="A981">
        <v>980</v>
      </c>
      <c r="F981">
        <v>166.575852</v>
      </c>
      <c r="G981" s="5">
        <v>3</v>
      </c>
      <c r="H981">
        <v>170.21750700000001</v>
      </c>
      <c r="I981" s="3">
        <v>4</v>
      </c>
      <c r="P981">
        <v>2</v>
      </c>
      <c r="Q981" t="str">
        <f>CONCATENATE(C981,E981,G981,I981)</f>
        <v>34</v>
      </c>
    </row>
    <row r="982" spans="1:17" x14ac:dyDescent="0.25">
      <c r="A982">
        <v>981</v>
      </c>
      <c r="F982">
        <v>166.575852</v>
      </c>
      <c r="G982" s="5">
        <v>3</v>
      </c>
      <c r="H982">
        <v>170.21373199999999</v>
      </c>
      <c r="I982" s="3">
        <v>4</v>
      </c>
      <c r="P982">
        <v>2</v>
      </c>
      <c r="Q982" t="str">
        <f>CONCATENATE(C982,E982,G982,I982)</f>
        <v>34</v>
      </c>
    </row>
    <row r="983" spans="1:17" x14ac:dyDescent="0.25">
      <c r="A983">
        <v>982</v>
      </c>
      <c r="H983">
        <v>170.20963699999999</v>
      </c>
      <c r="I983" s="3">
        <v>4</v>
      </c>
      <c r="P983">
        <v>1</v>
      </c>
      <c r="Q983" t="str">
        <f>CONCATENATE(C983,E983,G983,I983)</f>
        <v>4</v>
      </c>
    </row>
    <row r="984" spans="1:17" x14ac:dyDescent="0.25">
      <c r="A984">
        <v>983</v>
      </c>
      <c r="B984">
        <v>186.651949</v>
      </c>
      <c r="C984" s="2">
        <v>1</v>
      </c>
      <c r="H984">
        <v>170.18947800000001</v>
      </c>
      <c r="I984" s="3">
        <v>4</v>
      </c>
      <c r="P984">
        <v>2</v>
      </c>
      <c r="Q984" t="str">
        <f>CONCATENATE(C984,E984,G984,I984)</f>
        <v>14</v>
      </c>
    </row>
    <row r="985" spans="1:17" x14ac:dyDescent="0.25">
      <c r="A985">
        <v>984</v>
      </c>
      <c r="B985">
        <v>186.721949</v>
      </c>
      <c r="C985" s="2">
        <v>1</v>
      </c>
      <c r="H985">
        <v>170.25989700000002</v>
      </c>
      <c r="I985" s="3">
        <v>4</v>
      </c>
      <c r="P985">
        <v>2</v>
      </c>
      <c r="Q985" t="str">
        <f>CONCATENATE(C985,E985,G985,I985)</f>
        <v>14</v>
      </c>
    </row>
    <row r="986" spans="1:17" x14ac:dyDescent="0.25">
      <c r="A986">
        <v>985</v>
      </c>
      <c r="B986">
        <v>186.70577800000001</v>
      </c>
      <c r="C986" s="2">
        <v>1</v>
      </c>
      <c r="H986">
        <v>170.25989700000002</v>
      </c>
      <c r="I986" s="3">
        <v>4</v>
      </c>
      <c r="P986">
        <v>2</v>
      </c>
      <c r="Q986" t="str">
        <f>CONCATENATE(C986,E986,G986,I986)</f>
        <v>14</v>
      </c>
    </row>
    <row r="987" spans="1:17" x14ac:dyDescent="0.25">
      <c r="A987">
        <v>986</v>
      </c>
      <c r="B987">
        <v>186.74311700000001</v>
      </c>
      <c r="C987" s="2">
        <v>1</v>
      </c>
      <c r="P987">
        <v>1</v>
      </c>
      <c r="Q987" t="str">
        <f>CONCATENATE(C987,E987,G987,I987)</f>
        <v>1</v>
      </c>
    </row>
    <row r="988" spans="1:17" x14ac:dyDescent="0.25">
      <c r="A988">
        <v>987</v>
      </c>
      <c r="B988">
        <v>186.721892</v>
      </c>
      <c r="C988" s="2">
        <v>1</v>
      </c>
      <c r="P988">
        <v>1</v>
      </c>
      <c r="Q988" t="str">
        <f>CONCATENATE(C988,E988,G988,I988)</f>
        <v>1</v>
      </c>
    </row>
    <row r="989" spans="1:17" x14ac:dyDescent="0.25">
      <c r="A989">
        <v>988</v>
      </c>
      <c r="B989">
        <v>186.72822400000001</v>
      </c>
      <c r="C989" s="2">
        <v>1</v>
      </c>
      <c r="P989">
        <v>1</v>
      </c>
      <c r="Q989" t="str">
        <f>CONCATENATE(C989,E989,G989,I989)</f>
        <v>1</v>
      </c>
    </row>
    <row r="990" spans="1:17" x14ac:dyDescent="0.25">
      <c r="A990">
        <v>989</v>
      </c>
      <c r="B990">
        <v>186.7946</v>
      </c>
      <c r="C990" s="2">
        <v>1</v>
      </c>
      <c r="P990">
        <v>1</v>
      </c>
      <c r="Q990" t="str">
        <f>CONCATENATE(C990,E990,G990,I990)</f>
        <v>1</v>
      </c>
    </row>
    <row r="991" spans="1:17" x14ac:dyDescent="0.25">
      <c r="A991">
        <v>990</v>
      </c>
      <c r="B991">
        <v>186.77045700000002</v>
      </c>
      <c r="C991" s="2">
        <v>1</v>
      </c>
      <c r="D991">
        <v>193.00217700000002</v>
      </c>
      <c r="E991" s="4">
        <v>2</v>
      </c>
      <c r="P991">
        <v>2</v>
      </c>
      <c r="Q991" t="str">
        <f>CONCATENATE(C991,E991,G991,I991)</f>
        <v>12</v>
      </c>
    </row>
    <row r="992" spans="1:17" x14ac:dyDescent="0.25">
      <c r="A992">
        <v>991</v>
      </c>
      <c r="B992">
        <v>186.79939100000001</v>
      </c>
      <c r="C992" s="2">
        <v>1</v>
      </c>
      <c r="D992">
        <v>192.99483700000002</v>
      </c>
      <c r="E992" s="4">
        <v>2</v>
      </c>
      <c r="P992">
        <v>2</v>
      </c>
      <c r="Q992" t="str">
        <f>CONCATENATE(C992,E992,G992,I992)</f>
        <v>12</v>
      </c>
    </row>
    <row r="993" spans="1:17" x14ac:dyDescent="0.25">
      <c r="A993">
        <v>992</v>
      </c>
      <c r="B993">
        <v>186.806837</v>
      </c>
      <c r="C993" s="2">
        <v>1</v>
      </c>
      <c r="D993">
        <v>192.99121700000001</v>
      </c>
      <c r="E993" s="4">
        <v>2</v>
      </c>
      <c r="P993">
        <v>2</v>
      </c>
      <c r="Q993" t="str">
        <f>CONCATENATE(C993,E993,G993,I993)</f>
        <v>12</v>
      </c>
    </row>
    <row r="994" spans="1:17" x14ac:dyDescent="0.25">
      <c r="A994">
        <v>993</v>
      </c>
      <c r="B994">
        <v>186.61200500000001</v>
      </c>
      <c r="C994" s="2">
        <v>1</v>
      </c>
      <c r="D994">
        <v>192.974253</v>
      </c>
      <c r="E994" s="4">
        <v>2</v>
      </c>
      <c r="P994">
        <v>2</v>
      </c>
      <c r="Q994" t="str">
        <f>CONCATENATE(C994,E994,G994,I994)</f>
        <v>12</v>
      </c>
    </row>
    <row r="995" spans="1:17" x14ac:dyDescent="0.25">
      <c r="A995">
        <v>994</v>
      </c>
      <c r="D995">
        <v>193.01047399999999</v>
      </c>
      <c r="E995" s="4">
        <v>2</v>
      </c>
      <c r="P995">
        <v>1</v>
      </c>
      <c r="Q995" t="str">
        <f>CONCATENATE(C995,E995,G995,I995)</f>
        <v>2</v>
      </c>
    </row>
    <row r="996" spans="1:17" x14ac:dyDescent="0.25">
      <c r="A996">
        <v>995</v>
      </c>
      <c r="D996">
        <v>193.01350600000001</v>
      </c>
      <c r="E996" s="4">
        <v>2</v>
      </c>
      <c r="P996">
        <v>1</v>
      </c>
      <c r="Q996" t="str">
        <f>CONCATENATE(C996,E996,G996,I996)</f>
        <v>2</v>
      </c>
    </row>
    <row r="997" spans="1:17" x14ac:dyDescent="0.25">
      <c r="A997">
        <v>996</v>
      </c>
      <c r="D997">
        <v>192.99983800000001</v>
      </c>
      <c r="E997" s="4">
        <v>2</v>
      </c>
      <c r="P997">
        <v>1</v>
      </c>
      <c r="Q997" t="str">
        <f>CONCATENATE(C997,E997,G997,I997)</f>
        <v>2</v>
      </c>
    </row>
    <row r="998" spans="1:17" x14ac:dyDescent="0.25">
      <c r="A998">
        <v>997</v>
      </c>
      <c r="D998">
        <v>193.00553000000002</v>
      </c>
      <c r="E998" s="4">
        <v>2</v>
      </c>
      <c r="F998">
        <v>189.112505</v>
      </c>
      <c r="G998" s="5">
        <v>3</v>
      </c>
      <c r="P998">
        <v>2</v>
      </c>
      <c r="Q998" t="str">
        <f>CONCATENATE(C998,E998,G998,I998)</f>
        <v>23</v>
      </c>
    </row>
    <row r="999" spans="1:17" x14ac:dyDescent="0.25">
      <c r="A999">
        <v>998</v>
      </c>
      <c r="D999">
        <v>193.03584499999999</v>
      </c>
      <c r="E999" s="4">
        <v>2</v>
      </c>
      <c r="F999">
        <v>189.13186100000001</v>
      </c>
      <c r="G999" s="5">
        <v>3</v>
      </c>
      <c r="P999">
        <v>2</v>
      </c>
      <c r="Q999" t="str">
        <f>CONCATENATE(C999,E999,G999,I999)</f>
        <v>23</v>
      </c>
    </row>
    <row r="1000" spans="1:17" x14ac:dyDescent="0.25">
      <c r="A1000">
        <v>999</v>
      </c>
      <c r="D1000">
        <v>192.96489200000002</v>
      </c>
      <c r="E1000" s="4">
        <v>2</v>
      </c>
      <c r="F1000">
        <v>189.09963099999999</v>
      </c>
      <c r="G1000" s="5">
        <v>3</v>
      </c>
      <c r="P1000">
        <v>2</v>
      </c>
      <c r="Q1000" t="str">
        <f>CONCATENATE(C1000,E1000,G1000,I1000)</f>
        <v>23</v>
      </c>
    </row>
    <row r="1001" spans="1:17" x14ac:dyDescent="0.25">
      <c r="A1001">
        <v>1000</v>
      </c>
      <c r="F1001">
        <v>189.08346399999999</v>
      </c>
      <c r="G1001" s="5">
        <v>3</v>
      </c>
      <c r="H1001">
        <v>191.83719100000002</v>
      </c>
      <c r="I1001" s="3">
        <v>4</v>
      </c>
      <c r="P1001">
        <v>2</v>
      </c>
      <c r="Q1001" t="str">
        <f>CONCATENATE(C1001,E1001,G1001,I1001)</f>
        <v>34</v>
      </c>
    </row>
    <row r="1002" spans="1:17" x14ac:dyDescent="0.25">
      <c r="A1002">
        <v>1001</v>
      </c>
      <c r="F1002">
        <v>189.08931200000001</v>
      </c>
      <c r="G1002" s="5">
        <v>3</v>
      </c>
      <c r="H1002">
        <v>191.85798500000001</v>
      </c>
      <c r="I1002" s="3">
        <v>4</v>
      </c>
      <c r="P1002">
        <v>2</v>
      </c>
      <c r="Q1002" t="str">
        <f>CONCATENATE(C1002,E1002,G1002,I1002)</f>
        <v>34</v>
      </c>
    </row>
    <row r="1003" spans="1:17" x14ac:dyDescent="0.25">
      <c r="A1003">
        <v>1002</v>
      </c>
      <c r="F1003">
        <v>189.09825000000001</v>
      </c>
      <c r="G1003" s="5">
        <v>3</v>
      </c>
      <c r="H1003">
        <v>191.77213900000001</v>
      </c>
      <c r="I1003" s="3">
        <v>4</v>
      </c>
      <c r="P1003">
        <v>2</v>
      </c>
      <c r="Q1003" t="str">
        <f>CONCATENATE(C1003,E1003,G1003,I1003)</f>
        <v>34</v>
      </c>
    </row>
    <row r="1004" spans="1:17" x14ac:dyDescent="0.25">
      <c r="A1004">
        <v>1003</v>
      </c>
      <c r="F1004">
        <v>189.120161</v>
      </c>
      <c r="G1004" s="5">
        <v>3</v>
      </c>
      <c r="H1004">
        <v>191.78634099999999</v>
      </c>
      <c r="I1004" s="3">
        <v>4</v>
      </c>
      <c r="P1004">
        <v>2</v>
      </c>
      <c r="Q1004" t="str">
        <f>CONCATENATE(C1004,E1004,G1004,I1004)</f>
        <v>34</v>
      </c>
    </row>
    <row r="1005" spans="1:17" x14ac:dyDescent="0.25">
      <c r="A1005">
        <v>1004</v>
      </c>
      <c r="F1005">
        <v>189.125269</v>
      </c>
      <c r="G1005" s="5">
        <v>3</v>
      </c>
      <c r="H1005">
        <v>191.813895</v>
      </c>
      <c r="I1005" s="3">
        <v>4</v>
      </c>
      <c r="P1005">
        <v>2</v>
      </c>
      <c r="Q1005" t="str">
        <f>CONCATENATE(C1005,E1005,G1005,I1005)</f>
        <v>34</v>
      </c>
    </row>
    <row r="1006" spans="1:17" x14ac:dyDescent="0.25">
      <c r="A1006">
        <v>1005</v>
      </c>
      <c r="F1006">
        <v>189.110747</v>
      </c>
      <c r="G1006" s="5">
        <v>3</v>
      </c>
      <c r="H1006">
        <v>191.82841300000001</v>
      </c>
      <c r="I1006" s="3">
        <v>4</v>
      </c>
      <c r="P1006">
        <v>2</v>
      </c>
      <c r="Q1006" t="str">
        <f>CONCATENATE(C1006,E1006,G1006,I1006)</f>
        <v>34</v>
      </c>
    </row>
    <row r="1007" spans="1:17" x14ac:dyDescent="0.25">
      <c r="A1007">
        <v>1006</v>
      </c>
      <c r="F1007">
        <v>189.13457700000001</v>
      </c>
      <c r="G1007" s="5">
        <v>3</v>
      </c>
      <c r="H1007">
        <v>191.84266500000001</v>
      </c>
      <c r="I1007" s="3">
        <v>4</v>
      </c>
      <c r="P1007">
        <v>2</v>
      </c>
      <c r="Q1007" t="str">
        <f>CONCATENATE(C1007,E1007,G1007,I1007)</f>
        <v>34</v>
      </c>
    </row>
    <row r="1008" spans="1:17" x14ac:dyDescent="0.25">
      <c r="A1008">
        <v>1007</v>
      </c>
      <c r="B1008">
        <v>207.93936400000001</v>
      </c>
      <c r="C1008" s="2">
        <v>1</v>
      </c>
      <c r="F1008">
        <v>189.13457700000001</v>
      </c>
      <c r="G1008" s="5">
        <v>3</v>
      </c>
      <c r="H1008">
        <v>191.86112400000002</v>
      </c>
      <c r="I1008" s="3">
        <v>4</v>
      </c>
      <c r="P1008">
        <v>3</v>
      </c>
      <c r="Q1008" t="str">
        <f>CONCATENATE(C1008,E1008,G1008,I1008)</f>
        <v>134</v>
      </c>
    </row>
    <row r="1009" spans="1:17" x14ac:dyDescent="0.25">
      <c r="A1009">
        <v>1008</v>
      </c>
      <c r="B1009">
        <v>207.97435999999999</v>
      </c>
      <c r="C1009" s="2">
        <v>1</v>
      </c>
      <c r="H1009">
        <v>191.86633499999999</v>
      </c>
      <c r="I1009" s="3">
        <v>4</v>
      </c>
      <c r="P1009">
        <v>2</v>
      </c>
      <c r="Q1009" t="str">
        <f>CONCATENATE(C1009,E1009,G1009,I1009)</f>
        <v>14</v>
      </c>
    </row>
    <row r="1010" spans="1:17" x14ac:dyDescent="0.25">
      <c r="A1010">
        <v>1009</v>
      </c>
      <c r="B1010">
        <v>207.98478499999999</v>
      </c>
      <c r="C1010" s="2">
        <v>1</v>
      </c>
      <c r="H1010">
        <v>191.83719100000002</v>
      </c>
      <c r="I1010" s="3">
        <v>4</v>
      </c>
      <c r="P1010">
        <v>2</v>
      </c>
      <c r="Q1010" t="str">
        <f>CONCATENATE(C1010,E1010,G1010,I1010)</f>
        <v>14</v>
      </c>
    </row>
    <row r="1011" spans="1:17" x14ac:dyDescent="0.25">
      <c r="A1011">
        <v>1010</v>
      </c>
      <c r="B1011">
        <v>207.939898</v>
      </c>
      <c r="C1011" s="2">
        <v>1</v>
      </c>
      <c r="P1011">
        <v>1</v>
      </c>
      <c r="Q1011" t="str">
        <f>CONCATENATE(C1011,E1011,G1011,I1011)</f>
        <v>1</v>
      </c>
    </row>
    <row r="1012" spans="1:17" x14ac:dyDescent="0.25">
      <c r="A1012">
        <v>1011</v>
      </c>
      <c r="B1012">
        <v>207.96197000000001</v>
      </c>
      <c r="C1012" s="2">
        <v>1</v>
      </c>
      <c r="P1012">
        <v>1</v>
      </c>
      <c r="Q1012" t="str">
        <f>CONCATENATE(C1012,E1012,G1012,I1012)</f>
        <v>1</v>
      </c>
    </row>
    <row r="1013" spans="1:17" x14ac:dyDescent="0.25">
      <c r="A1013">
        <v>1012</v>
      </c>
      <c r="B1013">
        <v>207.97595799999999</v>
      </c>
      <c r="C1013" s="2">
        <v>1</v>
      </c>
      <c r="P1013">
        <v>1</v>
      </c>
      <c r="Q1013" t="str">
        <f>CONCATENATE(C1013,E1013,G1013,I1013)</f>
        <v>1</v>
      </c>
    </row>
    <row r="1014" spans="1:17" x14ac:dyDescent="0.25">
      <c r="A1014">
        <v>1013</v>
      </c>
      <c r="B1014">
        <v>207.95595800000001</v>
      </c>
      <c r="C1014" s="2">
        <v>1</v>
      </c>
      <c r="D1014">
        <v>213.99160499999999</v>
      </c>
      <c r="E1014" s="4">
        <v>2</v>
      </c>
      <c r="P1014">
        <v>2</v>
      </c>
      <c r="Q1014" t="str">
        <f>CONCATENATE(C1014,E1014,G1014,I1014)</f>
        <v>12</v>
      </c>
    </row>
    <row r="1015" spans="1:17" x14ac:dyDescent="0.25">
      <c r="A1015">
        <v>1014</v>
      </c>
      <c r="B1015">
        <v>207.99196800000001</v>
      </c>
      <c r="C1015" s="2">
        <v>1</v>
      </c>
      <c r="D1015">
        <v>214.040076</v>
      </c>
      <c r="E1015" s="4">
        <v>2</v>
      </c>
      <c r="P1015">
        <v>2</v>
      </c>
      <c r="Q1015" t="str">
        <f>CONCATENATE(C1015,E1015,G1015,I1015)</f>
        <v>12</v>
      </c>
    </row>
    <row r="1016" spans="1:17" x14ac:dyDescent="0.25">
      <c r="A1016">
        <v>1015</v>
      </c>
      <c r="B1016">
        <v>208.03106100000002</v>
      </c>
      <c r="C1016" s="2">
        <v>1</v>
      </c>
      <c r="D1016">
        <v>214.06707499999999</v>
      </c>
      <c r="E1016" s="4">
        <v>2</v>
      </c>
      <c r="P1016">
        <v>2</v>
      </c>
      <c r="Q1016" t="str">
        <f>CONCATENATE(C1016,E1016,G1016,I1016)</f>
        <v>12</v>
      </c>
    </row>
    <row r="1017" spans="1:17" x14ac:dyDescent="0.25">
      <c r="A1017">
        <v>1016</v>
      </c>
      <c r="B1017">
        <v>208.02079600000002</v>
      </c>
      <c r="C1017" s="2">
        <v>1</v>
      </c>
      <c r="D1017">
        <v>214.059023</v>
      </c>
      <c r="E1017" s="4">
        <v>2</v>
      </c>
      <c r="P1017">
        <v>2</v>
      </c>
      <c r="Q1017" t="str">
        <f>CONCATENATE(C1017,E1017,G1017,I1017)</f>
        <v>12</v>
      </c>
    </row>
    <row r="1018" spans="1:17" x14ac:dyDescent="0.25">
      <c r="A1018">
        <v>1017</v>
      </c>
      <c r="B1018">
        <v>207.93936400000001</v>
      </c>
      <c r="C1018" s="2">
        <v>1</v>
      </c>
      <c r="D1018">
        <v>214.01013</v>
      </c>
      <c r="E1018" s="4">
        <v>2</v>
      </c>
      <c r="P1018">
        <v>2</v>
      </c>
      <c r="Q1018" t="str">
        <f>CONCATENATE(C1018,E1018,G1018,I1018)</f>
        <v>12</v>
      </c>
    </row>
    <row r="1019" spans="1:17" x14ac:dyDescent="0.25">
      <c r="A1019">
        <v>1018</v>
      </c>
      <c r="D1019">
        <v>214.00486799999999</v>
      </c>
      <c r="E1019" s="4">
        <v>2</v>
      </c>
      <c r="P1019">
        <v>1</v>
      </c>
      <c r="Q1019" t="str">
        <f>CONCATENATE(C1019,E1019,G1019,I1019)</f>
        <v>2</v>
      </c>
    </row>
    <row r="1020" spans="1:17" x14ac:dyDescent="0.25">
      <c r="A1020">
        <v>1019</v>
      </c>
      <c r="D1020">
        <v>214.06870599999999</v>
      </c>
      <c r="E1020" s="4">
        <v>2</v>
      </c>
      <c r="P1020">
        <v>1</v>
      </c>
      <c r="Q1020" t="str">
        <f>CONCATENATE(C1020,E1020,G1020,I1020)</f>
        <v>2</v>
      </c>
    </row>
    <row r="1021" spans="1:17" x14ac:dyDescent="0.25">
      <c r="A1021">
        <v>1020</v>
      </c>
      <c r="D1021">
        <v>214.124966</v>
      </c>
      <c r="E1021" s="4">
        <v>2</v>
      </c>
      <c r="P1021">
        <v>1</v>
      </c>
      <c r="Q1021" t="str">
        <f>CONCATENATE(C1021,E1021,G1021,I1021)</f>
        <v>2</v>
      </c>
    </row>
    <row r="1022" spans="1:17" x14ac:dyDescent="0.25">
      <c r="A1022">
        <v>1021</v>
      </c>
      <c r="D1022">
        <v>214.116388</v>
      </c>
      <c r="E1022" s="4">
        <v>2</v>
      </c>
      <c r="F1022">
        <v>210.47688099999999</v>
      </c>
      <c r="G1022" s="5">
        <v>3</v>
      </c>
      <c r="P1022">
        <v>2</v>
      </c>
      <c r="Q1022" t="str">
        <f>CONCATENATE(C1022,E1022,G1022,I1022)</f>
        <v>23</v>
      </c>
    </row>
    <row r="1023" spans="1:17" x14ac:dyDescent="0.25">
      <c r="A1023">
        <v>1022</v>
      </c>
      <c r="D1023">
        <v>214.01812999999999</v>
      </c>
      <c r="E1023" s="4">
        <v>2</v>
      </c>
      <c r="F1023">
        <v>210.526186</v>
      </c>
      <c r="G1023" s="5">
        <v>3</v>
      </c>
      <c r="P1023">
        <v>2</v>
      </c>
      <c r="Q1023" t="str">
        <f>CONCATENATE(C1023,E1023,G1023,I1023)</f>
        <v>23</v>
      </c>
    </row>
    <row r="1024" spans="1:17" x14ac:dyDescent="0.25">
      <c r="A1024">
        <v>1023</v>
      </c>
      <c r="D1024">
        <v>212.897063</v>
      </c>
      <c r="E1024" s="4">
        <v>2</v>
      </c>
      <c r="F1024">
        <v>210.58022500000001</v>
      </c>
      <c r="G1024" s="5">
        <v>3</v>
      </c>
      <c r="H1024">
        <v>212.25879500000002</v>
      </c>
      <c r="I1024" s="3">
        <v>4</v>
      </c>
      <c r="P1024">
        <v>3</v>
      </c>
      <c r="Q1024" t="str">
        <f>CONCATENATE(C1024,E1024,G1024,I1024)</f>
        <v>234</v>
      </c>
    </row>
    <row r="1025" spans="1:17" x14ac:dyDescent="0.25">
      <c r="A1025">
        <v>1024</v>
      </c>
      <c r="F1025">
        <v>210.643362</v>
      </c>
      <c r="G1025" s="5">
        <v>3</v>
      </c>
      <c r="H1025">
        <v>213.47752800000001</v>
      </c>
      <c r="I1025" s="3">
        <v>4</v>
      </c>
      <c r="P1025">
        <v>2</v>
      </c>
      <c r="Q1025" t="str">
        <f>CONCATENATE(C1025,E1025,G1025,I1025)</f>
        <v>34</v>
      </c>
    </row>
    <row r="1026" spans="1:17" x14ac:dyDescent="0.25">
      <c r="A1026">
        <v>1025</v>
      </c>
      <c r="F1026">
        <v>210.60591700000001</v>
      </c>
      <c r="G1026" s="5">
        <v>3</v>
      </c>
      <c r="H1026">
        <v>213.42884699999999</v>
      </c>
      <c r="I1026" s="3">
        <v>4</v>
      </c>
      <c r="P1026">
        <v>2</v>
      </c>
      <c r="Q1026" t="str">
        <f>CONCATENATE(C1026,E1026,G1026,I1026)</f>
        <v>34</v>
      </c>
    </row>
    <row r="1027" spans="1:17" x14ac:dyDescent="0.25">
      <c r="A1027">
        <v>1026</v>
      </c>
      <c r="F1027">
        <v>210.59533500000001</v>
      </c>
      <c r="G1027" s="5">
        <v>3</v>
      </c>
      <c r="H1027">
        <v>213.41095300000001</v>
      </c>
      <c r="I1027" s="3">
        <v>4</v>
      </c>
      <c r="P1027">
        <v>2</v>
      </c>
      <c r="Q1027" t="str">
        <f>CONCATENATE(C1027,E1027,G1027,I1027)</f>
        <v>34</v>
      </c>
    </row>
    <row r="1028" spans="1:17" x14ac:dyDescent="0.25">
      <c r="A1028">
        <v>1027</v>
      </c>
      <c r="F1028">
        <v>210.591925</v>
      </c>
      <c r="G1028" s="5">
        <v>3</v>
      </c>
      <c r="H1028">
        <v>213.384534</v>
      </c>
      <c r="I1028" s="3">
        <v>4</v>
      </c>
      <c r="P1028">
        <v>2</v>
      </c>
      <c r="Q1028" t="str">
        <f>CONCATENATE(C1028,E1028,G1028,I1028)</f>
        <v>34</v>
      </c>
    </row>
    <row r="1029" spans="1:17" x14ac:dyDescent="0.25">
      <c r="A1029">
        <v>1028</v>
      </c>
      <c r="F1029">
        <v>210.59570500000001</v>
      </c>
      <c r="G1029" s="5">
        <v>3</v>
      </c>
      <c r="H1029">
        <v>213.381744</v>
      </c>
      <c r="I1029" s="3">
        <v>4</v>
      </c>
      <c r="P1029">
        <v>2</v>
      </c>
      <c r="Q1029" t="str">
        <f>CONCATENATE(C1029,E1029,G1029,I1029)</f>
        <v>34</v>
      </c>
    </row>
    <row r="1030" spans="1:17" x14ac:dyDescent="0.25">
      <c r="A1030">
        <v>1029</v>
      </c>
      <c r="F1030">
        <v>210.622195</v>
      </c>
      <c r="G1030" s="5">
        <v>3</v>
      </c>
      <c r="H1030">
        <v>213.43268900000001</v>
      </c>
      <c r="I1030" s="3">
        <v>4</v>
      </c>
      <c r="P1030">
        <v>2</v>
      </c>
      <c r="Q1030" t="str">
        <f>CONCATENATE(C1030,E1030,G1030,I1030)</f>
        <v>34</v>
      </c>
    </row>
    <row r="1031" spans="1:17" x14ac:dyDescent="0.25">
      <c r="A1031">
        <v>1030</v>
      </c>
      <c r="B1031">
        <v>225.57364699999999</v>
      </c>
      <c r="C1031" s="2">
        <v>1</v>
      </c>
      <c r="F1031">
        <v>210.47688099999999</v>
      </c>
      <c r="G1031" s="5">
        <v>3</v>
      </c>
      <c r="H1031">
        <v>213.36432400000001</v>
      </c>
      <c r="I1031" s="3">
        <v>4</v>
      </c>
      <c r="P1031">
        <v>3</v>
      </c>
      <c r="Q1031" t="str">
        <f>CONCATENATE(C1031,E1031,G1031,I1031)</f>
        <v>134</v>
      </c>
    </row>
    <row r="1032" spans="1:17" x14ac:dyDescent="0.25">
      <c r="A1032">
        <v>1031</v>
      </c>
      <c r="B1032">
        <v>225.58190999999999</v>
      </c>
      <c r="C1032" s="2">
        <v>1</v>
      </c>
      <c r="F1032">
        <v>210.47688099999999</v>
      </c>
      <c r="G1032" s="5">
        <v>3</v>
      </c>
      <c r="H1032">
        <v>213.37863899999999</v>
      </c>
      <c r="I1032" s="3">
        <v>4</v>
      </c>
      <c r="P1032">
        <v>3</v>
      </c>
      <c r="Q1032" t="str">
        <f>CONCATENATE(C1032,E1032,G1032,I1032)</f>
        <v>134</v>
      </c>
    </row>
    <row r="1033" spans="1:17" x14ac:dyDescent="0.25">
      <c r="A1033">
        <v>1032</v>
      </c>
      <c r="B1033">
        <v>225.60522499999999</v>
      </c>
      <c r="C1033" s="2">
        <v>1</v>
      </c>
      <c r="F1033">
        <v>210.47688099999999</v>
      </c>
      <c r="G1033" s="5">
        <v>3</v>
      </c>
      <c r="H1033">
        <v>213.38342800000001</v>
      </c>
      <c r="I1033" s="3">
        <v>4</v>
      </c>
      <c r="P1033">
        <v>3</v>
      </c>
      <c r="Q1033" t="str">
        <f>CONCATENATE(C1033,E1033,G1033,I1033)</f>
        <v>134</v>
      </c>
    </row>
    <row r="1034" spans="1:17" x14ac:dyDescent="0.25">
      <c r="A1034">
        <v>1033</v>
      </c>
      <c r="B1034">
        <v>225.594435</v>
      </c>
      <c r="C1034" s="2">
        <v>1</v>
      </c>
      <c r="H1034">
        <v>213.38863900000001</v>
      </c>
      <c r="I1034" s="3">
        <v>4</v>
      </c>
      <c r="P1034">
        <v>2</v>
      </c>
      <c r="Q1034" t="str">
        <f>CONCATENATE(C1034,E1034,G1034,I1034)</f>
        <v>14</v>
      </c>
    </row>
    <row r="1035" spans="1:17" x14ac:dyDescent="0.25">
      <c r="A1035">
        <v>1034</v>
      </c>
      <c r="B1035">
        <v>225.60448700000001</v>
      </c>
      <c r="C1035" s="2">
        <v>1</v>
      </c>
      <c r="H1035">
        <v>213.27654000000001</v>
      </c>
      <c r="I1035" s="3">
        <v>4</v>
      </c>
      <c r="P1035">
        <v>2</v>
      </c>
      <c r="Q1035" t="str">
        <f>CONCATENATE(C1035,E1035,G1035,I1035)</f>
        <v>14</v>
      </c>
    </row>
    <row r="1036" spans="1:17" x14ac:dyDescent="0.25">
      <c r="A1036">
        <v>1035</v>
      </c>
      <c r="B1036">
        <v>225.59848700000001</v>
      </c>
      <c r="C1036" s="2">
        <v>1</v>
      </c>
      <c r="P1036">
        <v>1</v>
      </c>
      <c r="Q1036" t="str">
        <f>CONCATENATE(C1036,E1036,G1036,I1036)</f>
        <v>1</v>
      </c>
    </row>
    <row r="1037" spans="1:17" x14ac:dyDescent="0.25">
      <c r="A1037">
        <v>1036</v>
      </c>
      <c r="B1037">
        <v>225.61048700000001</v>
      </c>
      <c r="C1037" s="2">
        <v>1</v>
      </c>
      <c r="P1037">
        <v>1</v>
      </c>
      <c r="Q1037" t="str">
        <f>CONCATENATE(C1037,E1037,G1037,I1037)</f>
        <v>1</v>
      </c>
    </row>
    <row r="1038" spans="1:17" x14ac:dyDescent="0.25">
      <c r="A1038">
        <v>1037</v>
      </c>
      <c r="B1038">
        <v>225.625539</v>
      </c>
      <c r="C1038" s="2">
        <v>1</v>
      </c>
      <c r="D1038">
        <v>230.74778000000001</v>
      </c>
      <c r="E1038" s="4">
        <v>2</v>
      </c>
      <c r="P1038">
        <v>2</v>
      </c>
      <c r="Q1038" t="str">
        <f>CONCATENATE(C1038,E1038,G1038,I1038)</f>
        <v>12</v>
      </c>
    </row>
    <row r="1039" spans="1:17" x14ac:dyDescent="0.25">
      <c r="A1039">
        <v>1038</v>
      </c>
      <c r="B1039">
        <v>225.62848600000001</v>
      </c>
      <c r="C1039" s="2">
        <v>1</v>
      </c>
      <c r="D1039">
        <v>230.76483400000001</v>
      </c>
      <c r="E1039" s="4">
        <v>2</v>
      </c>
      <c r="P1039">
        <v>2</v>
      </c>
      <c r="Q1039" t="str">
        <f>CONCATENATE(C1039,E1039,G1039,I1039)</f>
        <v>12</v>
      </c>
    </row>
    <row r="1040" spans="1:17" x14ac:dyDescent="0.25">
      <c r="A1040">
        <v>1039</v>
      </c>
      <c r="B1040">
        <v>225.55222699999999</v>
      </c>
      <c r="C1040" s="2">
        <v>1</v>
      </c>
      <c r="D1040">
        <v>230.76678100000001</v>
      </c>
      <c r="E1040" s="4">
        <v>2</v>
      </c>
      <c r="P1040">
        <v>2</v>
      </c>
      <c r="Q1040" t="str">
        <f>CONCATENATE(C1040,E1040,G1040,I1040)</f>
        <v>12</v>
      </c>
    </row>
    <row r="1041" spans="1:17" x14ac:dyDescent="0.25">
      <c r="A1041">
        <v>1040</v>
      </c>
      <c r="B1041">
        <v>225.57364699999999</v>
      </c>
      <c r="C1041" s="2">
        <v>1</v>
      </c>
      <c r="D1041">
        <v>230.77167600000001</v>
      </c>
      <c r="E1041" s="4">
        <v>2</v>
      </c>
      <c r="P1041">
        <v>2</v>
      </c>
      <c r="Q1041" t="str">
        <f>CONCATENATE(C1041,E1041,G1041,I1041)</f>
        <v>12</v>
      </c>
    </row>
    <row r="1042" spans="1:17" x14ac:dyDescent="0.25">
      <c r="A1042">
        <v>1041</v>
      </c>
      <c r="D1042">
        <v>230.76046400000001</v>
      </c>
      <c r="E1042" s="4">
        <v>2</v>
      </c>
      <c r="P1042">
        <v>1</v>
      </c>
      <c r="Q1042" t="str">
        <f>CONCATENATE(C1042,E1042,G1042,I1042)</f>
        <v>2</v>
      </c>
    </row>
    <row r="1043" spans="1:17" x14ac:dyDescent="0.25">
      <c r="A1043">
        <v>1042</v>
      </c>
      <c r="D1043">
        <v>230.74151799999999</v>
      </c>
      <c r="E1043" s="4">
        <v>2</v>
      </c>
      <c r="P1043">
        <v>1</v>
      </c>
      <c r="Q1043" t="str">
        <f>CONCATENATE(C1043,E1043,G1043,I1043)</f>
        <v>2</v>
      </c>
    </row>
    <row r="1044" spans="1:17" x14ac:dyDescent="0.25">
      <c r="A1044">
        <v>1043</v>
      </c>
      <c r="D1044">
        <v>230.71904599999999</v>
      </c>
      <c r="E1044" s="4">
        <v>2</v>
      </c>
      <c r="P1044">
        <v>1</v>
      </c>
      <c r="Q1044" t="str">
        <f>CONCATENATE(C1044,E1044,G1044,I1044)</f>
        <v>2</v>
      </c>
    </row>
    <row r="1045" spans="1:17" x14ac:dyDescent="0.25">
      <c r="A1045">
        <v>1044</v>
      </c>
      <c r="D1045">
        <v>230.70057299999999</v>
      </c>
      <c r="E1045" s="4">
        <v>2</v>
      </c>
      <c r="P1045">
        <v>1</v>
      </c>
      <c r="Q1045" t="str">
        <f>CONCATENATE(C1045,E1045,G1045,I1045)</f>
        <v>2</v>
      </c>
    </row>
    <row r="1046" spans="1:17" x14ac:dyDescent="0.25">
      <c r="A1046">
        <v>1045</v>
      </c>
      <c r="D1046">
        <v>230.729941</v>
      </c>
      <c r="E1046" s="4">
        <v>2</v>
      </c>
      <c r="F1046">
        <v>228.40470099999999</v>
      </c>
      <c r="G1046" s="5">
        <v>3</v>
      </c>
      <c r="P1046">
        <v>2</v>
      </c>
      <c r="Q1046" t="str">
        <f>CONCATENATE(C1046,E1046,G1046,I1046)</f>
        <v>23</v>
      </c>
    </row>
    <row r="1047" spans="1:17" x14ac:dyDescent="0.25">
      <c r="A1047">
        <v>1046</v>
      </c>
      <c r="D1047">
        <v>230.73130800000001</v>
      </c>
      <c r="E1047" s="4">
        <v>2</v>
      </c>
      <c r="F1047">
        <v>228.392438</v>
      </c>
      <c r="G1047" s="5">
        <v>3</v>
      </c>
      <c r="P1047">
        <v>2</v>
      </c>
      <c r="Q1047" t="str">
        <f>CONCATENATE(C1047,E1047,G1047,I1047)</f>
        <v>23</v>
      </c>
    </row>
    <row r="1048" spans="1:17" x14ac:dyDescent="0.25">
      <c r="A1048">
        <v>1047</v>
      </c>
      <c r="D1048">
        <v>230.73693900000001</v>
      </c>
      <c r="E1048" s="4">
        <v>2</v>
      </c>
      <c r="F1048">
        <v>228.38280800000001</v>
      </c>
      <c r="G1048" s="5">
        <v>3</v>
      </c>
      <c r="P1048">
        <v>2</v>
      </c>
      <c r="Q1048" t="str">
        <f>CONCATENATE(C1048,E1048,G1048,I1048)</f>
        <v>23</v>
      </c>
    </row>
    <row r="1049" spans="1:17" x14ac:dyDescent="0.25">
      <c r="A1049">
        <v>1048</v>
      </c>
      <c r="F1049">
        <v>228.44780399999999</v>
      </c>
      <c r="G1049" s="5">
        <v>3</v>
      </c>
      <c r="P1049">
        <v>1</v>
      </c>
      <c r="Q1049" t="str">
        <f>CONCATENATE(C1049,E1049,G1049,I1049)</f>
        <v>3</v>
      </c>
    </row>
    <row r="1050" spans="1:17" x14ac:dyDescent="0.25">
      <c r="A1050">
        <v>1049</v>
      </c>
      <c r="F1050">
        <v>228.439593</v>
      </c>
      <c r="G1050" s="5">
        <v>3</v>
      </c>
      <c r="H1050">
        <v>231.17112599999999</v>
      </c>
      <c r="I1050" s="3">
        <v>4</v>
      </c>
      <c r="P1050">
        <v>2</v>
      </c>
      <c r="Q1050" t="str">
        <f>CONCATENATE(C1050,E1050,G1050,I1050)</f>
        <v>34</v>
      </c>
    </row>
    <row r="1051" spans="1:17" x14ac:dyDescent="0.25">
      <c r="A1051">
        <v>1050</v>
      </c>
      <c r="F1051">
        <v>228.378229</v>
      </c>
      <c r="G1051" s="5">
        <v>3</v>
      </c>
      <c r="H1051">
        <v>231.157128</v>
      </c>
      <c r="I1051" s="3">
        <v>4</v>
      </c>
      <c r="P1051">
        <v>2</v>
      </c>
      <c r="Q1051" t="str">
        <f>CONCATENATE(C1051,E1051,G1051,I1051)</f>
        <v>34</v>
      </c>
    </row>
    <row r="1052" spans="1:17" x14ac:dyDescent="0.25">
      <c r="A1052">
        <v>1051</v>
      </c>
      <c r="F1052">
        <v>228.390702</v>
      </c>
      <c r="G1052" s="5">
        <v>3</v>
      </c>
      <c r="H1052">
        <v>231.140128</v>
      </c>
      <c r="I1052" s="3">
        <v>4</v>
      </c>
      <c r="P1052">
        <v>2</v>
      </c>
      <c r="Q1052" t="str">
        <f>CONCATENATE(C1052,E1052,G1052,I1052)</f>
        <v>34</v>
      </c>
    </row>
    <row r="1053" spans="1:17" x14ac:dyDescent="0.25">
      <c r="A1053">
        <v>1052</v>
      </c>
      <c r="F1053">
        <v>228.40343799999999</v>
      </c>
      <c r="G1053" s="5">
        <v>3</v>
      </c>
      <c r="H1053">
        <v>231.13923299999999</v>
      </c>
      <c r="I1053" s="3">
        <v>4</v>
      </c>
      <c r="P1053">
        <v>2</v>
      </c>
      <c r="Q1053" t="str">
        <f>CONCATENATE(C1053,E1053,G1053,I1053)</f>
        <v>34</v>
      </c>
    </row>
    <row r="1054" spans="1:17" x14ac:dyDescent="0.25">
      <c r="A1054">
        <v>1053</v>
      </c>
      <c r="B1054">
        <v>244.674746</v>
      </c>
      <c r="C1054" s="2">
        <v>1</v>
      </c>
      <c r="F1054">
        <v>228.332232</v>
      </c>
      <c r="G1054" s="5">
        <v>3</v>
      </c>
      <c r="H1054">
        <v>231.153389</v>
      </c>
      <c r="I1054" s="3">
        <v>4</v>
      </c>
      <c r="P1054">
        <v>3</v>
      </c>
      <c r="Q1054" t="str">
        <f>CONCATENATE(C1054,E1054,G1054,I1054)</f>
        <v>134</v>
      </c>
    </row>
    <row r="1055" spans="1:17" x14ac:dyDescent="0.25">
      <c r="A1055">
        <v>1054</v>
      </c>
      <c r="B1055">
        <v>244.677008</v>
      </c>
      <c r="C1055" s="2">
        <v>1</v>
      </c>
      <c r="F1055">
        <v>228.32723200000001</v>
      </c>
      <c r="G1055" s="5">
        <v>3</v>
      </c>
      <c r="H1055">
        <v>231.13665399999999</v>
      </c>
      <c r="I1055" s="3">
        <v>4</v>
      </c>
      <c r="P1055">
        <v>3</v>
      </c>
      <c r="Q1055" t="str">
        <f>CONCATENATE(C1055,E1055,G1055,I1055)</f>
        <v>134</v>
      </c>
    </row>
    <row r="1056" spans="1:17" x14ac:dyDescent="0.25">
      <c r="A1056">
        <v>1055</v>
      </c>
      <c r="B1056">
        <v>244.683798</v>
      </c>
      <c r="C1056" s="2">
        <v>1</v>
      </c>
      <c r="F1056">
        <v>228.43064699999999</v>
      </c>
      <c r="G1056" s="5">
        <v>3</v>
      </c>
      <c r="H1056">
        <v>231.10128800000001</v>
      </c>
      <c r="I1056" s="3">
        <v>4</v>
      </c>
      <c r="P1056">
        <v>3</v>
      </c>
      <c r="Q1056" t="str">
        <f>CONCATENATE(C1056,E1056,G1056,I1056)</f>
        <v>134</v>
      </c>
    </row>
    <row r="1057" spans="1:17" x14ac:dyDescent="0.25">
      <c r="A1057">
        <v>1056</v>
      </c>
      <c r="B1057">
        <v>244.70337499999999</v>
      </c>
      <c r="C1057" s="2">
        <v>1</v>
      </c>
      <c r="H1057">
        <v>231.12460200000001</v>
      </c>
      <c r="I1057" s="3">
        <v>4</v>
      </c>
      <c r="P1057">
        <v>2</v>
      </c>
      <c r="Q1057" t="str">
        <f>CONCATENATE(C1057,E1057,G1057,I1057)</f>
        <v>14</v>
      </c>
    </row>
    <row r="1058" spans="1:17" x14ac:dyDescent="0.25">
      <c r="A1058">
        <v>1057</v>
      </c>
      <c r="B1058">
        <v>244.68122</v>
      </c>
      <c r="C1058" s="2">
        <v>1</v>
      </c>
      <c r="H1058">
        <v>231.12528700000001</v>
      </c>
      <c r="I1058" s="3">
        <v>4</v>
      </c>
      <c r="P1058">
        <v>2</v>
      </c>
      <c r="Q1058" t="str">
        <f>CONCATENATE(C1058,E1058,G1058,I1058)</f>
        <v>14</v>
      </c>
    </row>
    <row r="1059" spans="1:17" x14ac:dyDescent="0.25">
      <c r="A1059">
        <v>1058</v>
      </c>
      <c r="B1059">
        <v>244.652064</v>
      </c>
      <c r="C1059" s="2">
        <v>1</v>
      </c>
      <c r="H1059">
        <v>231.06760500000001</v>
      </c>
      <c r="I1059" s="3">
        <v>4</v>
      </c>
      <c r="P1059">
        <v>2</v>
      </c>
      <c r="Q1059" t="str">
        <f>CONCATENATE(C1059,E1059,G1059,I1059)</f>
        <v>14</v>
      </c>
    </row>
    <row r="1060" spans="1:17" x14ac:dyDescent="0.25">
      <c r="A1060">
        <v>1059</v>
      </c>
      <c r="B1060">
        <v>244.677008</v>
      </c>
      <c r="C1060" s="2">
        <v>1</v>
      </c>
      <c r="H1060">
        <v>231.07523800000001</v>
      </c>
      <c r="I1060" s="3">
        <v>4</v>
      </c>
      <c r="P1060">
        <v>2</v>
      </c>
      <c r="Q1060" t="str">
        <f>CONCATENATE(C1060,E1060,G1060,I1060)</f>
        <v>14</v>
      </c>
    </row>
    <row r="1061" spans="1:17" x14ac:dyDescent="0.25">
      <c r="A1061">
        <v>1060</v>
      </c>
      <c r="B1061">
        <v>244.66785300000001</v>
      </c>
      <c r="C1061" s="2">
        <v>1</v>
      </c>
      <c r="H1061">
        <v>231.09776199999999</v>
      </c>
      <c r="I1061" s="3">
        <v>4</v>
      </c>
      <c r="P1061">
        <v>2</v>
      </c>
      <c r="Q1061" t="str">
        <f>CONCATENATE(C1061,E1061,G1061,I1061)</f>
        <v>14</v>
      </c>
    </row>
    <row r="1062" spans="1:17" x14ac:dyDescent="0.25">
      <c r="A1062">
        <v>1061</v>
      </c>
      <c r="B1062">
        <v>244.70221900000001</v>
      </c>
      <c r="C1062" s="2">
        <v>1</v>
      </c>
      <c r="H1062">
        <v>231.16901999999999</v>
      </c>
      <c r="I1062" s="3">
        <v>4</v>
      </c>
      <c r="P1062">
        <v>2</v>
      </c>
      <c r="Q1062" t="str">
        <f>CONCATENATE(C1062,E1062,G1062,I1062)</f>
        <v>14</v>
      </c>
    </row>
    <row r="1063" spans="1:17" x14ac:dyDescent="0.25">
      <c r="A1063">
        <v>1062</v>
      </c>
      <c r="B1063">
        <v>244.67484899999999</v>
      </c>
      <c r="C1063" s="2">
        <v>1</v>
      </c>
      <c r="D1063">
        <v>250.740408</v>
      </c>
      <c r="E1063" s="4">
        <v>2</v>
      </c>
      <c r="H1063">
        <v>231.16901999999999</v>
      </c>
      <c r="I1063" s="3">
        <v>4</v>
      </c>
      <c r="P1063">
        <v>3</v>
      </c>
      <c r="Q1063" t="str">
        <f>CONCATENATE(C1063,E1063,G1063,I1063)</f>
        <v>124</v>
      </c>
    </row>
    <row r="1064" spans="1:17" x14ac:dyDescent="0.25">
      <c r="A1064">
        <v>1063</v>
      </c>
      <c r="B1064">
        <v>244.69574599999999</v>
      </c>
      <c r="C1064" s="2">
        <v>1</v>
      </c>
      <c r="D1064">
        <v>250.75719699999999</v>
      </c>
      <c r="E1064" s="4">
        <v>2</v>
      </c>
      <c r="P1064">
        <v>2</v>
      </c>
      <c r="Q1064" t="str">
        <f>CONCATENATE(C1064,E1064,G1064,I1064)</f>
        <v>12</v>
      </c>
    </row>
    <row r="1065" spans="1:17" x14ac:dyDescent="0.25">
      <c r="A1065">
        <v>1064</v>
      </c>
      <c r="B1065">
        <v>244.68422200000001</v>
      </c>
      <c r="C1065" s="2">
        <v>1</v>
      </c>
      <c r="D1065">
        <v>250.741885</v>
      </c>
      <c r="E1065" s="4">
        <v>2</v>
      </c>
      <c r="P1065">
        <v>2</v>
      </c>
      <c r="Q1065" t="str">
        <f>CONCATENATE(C1065,E1065,G1065,I1065)</f>
        <v>12</v>
      </c>
    </row>
    <row r="1066" spans="1:17" x14ac:dyDescent="0.25">
      <c r="A1066">
        <v>1065</v>
      </c>
      <c r="B1066">
        <v>244.73469</v>
      </c>
      <c r="C1066" s="2">
        <v>1</v>
      </c>
      <c r="D1066">
        <v>250.74567300000001</v>
      </c>
      <c r="E1066" s="4">
        <v>2</v>
      </c>
      <c r="P1066">
        <v>2</v>
      </c>
      <c r="Q1066" t="str">
        <f>CONCATENATE(C1066,E1066,G1066,I1066)</f>
        <v>12</v>
      </c>
    </row>
    <row r="1067" spans="1:17" x14ac:dyDescent="0.25">
      <c r="A1067">
        <v>1066</v>
      </c>
      <c r="B1067">
        <v>244.71837500000001</v>
      </c>
      <c r="C1067" s="2">
        <v>1</v>
      </c>
      <c r="D1067">
        <v>250.75220000000002</v>
      </c>
      <c r="E1067" s="4">
        <v>2</v>
      </c>
      <c r="P1067">
        <v>2</v>
      </c>
      <c r="Q1067" t="str">
        <f>CONCATENATE(C1067,E1067,G1067,I1067)</f>
        <v>12</v>
      </c>
    </row>
    <row r="1068" spans="1:17" x14ac:dyDescent="0.25">
      <c r="A1068">
        <v>1067</v>
      </c>
      <c r="B1068">
        <v>244.71837500000001</v>
      </c>
      <c r="C1068" s="2">
        <v>1</v>
      </c>
      <c r="D1068">
        <v>250.76646299999999</v>
      </c>
      <c r="E1068" s="4">
        <v>2</v>
      </c>
      <c r="P1068">
        <v>2</v>
      </c>
      <c r="Q1068" t="str">
        <f>CONCATENATE(C1068,E1068,G1068,I1068)</f>
        <v>12</v>
      </c>
    </row>
    <row r="1069" spans="1:17" x14ac:dyDescent="0.25">
      <c r="A1069">
        <v>1068</v>
      </c>
      <c r="D1069">
        <v>250.74972400000001</v>
      </c>
      <c r="E1069" s="4">
        <v>2</v>
      </c>
      <c r="P1069">
        <v>1</v>
      </c>
      <c r="Q1069" t="str">
        <f>CONCATENATE(C1069,E1069,G1069,I1069)</f>
        <v>2</v>
      </c>
    </row>
    <row r="1070" spans="1:17" x14ac:dyDescent="0.25">
      <c r="A1070">
        <v>1069</v>
      </c>
      <c r="D1070">
        <v>250.76088200000001</v>
      </c>
      <c r="E1070" s="4">
        <v>2</v>
      </c>
      <c r="P1070">
        <v>1</v>
      </c>
      <c r="Q1070" t="str">
        <f>CONCATENATE(C1070,E1070,G1070,I1070)</f>
        <v>2</v>
      </c>
    </row>
    <row r="1071" spans="1:17" x14ac:dyDescent="0.25">
      <c r="A1071">
        <v>1070</v>
      </c>
      <c r="D1071">
        <v>250.72135800000001</v>
      </c>
      <c r="E1071" s="4">
        <v>2</v>
      </c>
      <c r="F1071">
        <v>246.64353</v>
      </c>
      <c r="G1071" s="5">
        <v>3</v>
      </c>
      <c r="P1071">
        <v>2</v>
      </c>
      <c r="Q1071" t="str">
        <f>CONCATENATE(C1071,E1071,G1071,I1071)</f>
        <v>23</v>
      </c>
    </row>
    <row r="1072" spans="1:17" x14ac:dyDescent="0.25">
      <c r="A1072">
        <v>1071</v>
      </c>
      <c r="D1072">
        <v>250.74067199999999</v>
      </c>
      <c r="E1072" s="4">
        <v>2</v>
      </c>
      <c r="F1072">
        <v>246.68189899999999</v>
      </c>
      <c r="G1072" s="5">
        <v>3</v>
      </c>
      <c r="P1072">
        <v>2</v>
      </c>
      <c r="Q1072" t="str">
        <f>CONCATENATE(C1072,E1072,G1072,I1072)</f>
        <v>23</v>
      </c>
    </row>
    <row r="1073" spans="1:17" x14ac:dyDescent="0.25">
      <c r="A1073">
        <v>1072</v>
      </c>
      <c r="D1073">
        <v>250.75261899999998</v>
      </c>
      <c r="E1073" s="4">
        <v>2</v>
      </c>
      <c r="F1073">
        <v>246.684111</v>
      </c>
      <c r="G1073" s="5">
        <v>3</v>
      </c>
      <c r="P1073">
        <v>2</v>
      </c>
      <c r="Q1073" t="str">
        <f>CONCATENATE(C1073,E1073,G1073,I1073)</f>
        <v>23</v>
      </c>
    </row>
    <row r="1074" spans="1:17" x14ac:dyDescent="0.25">
      <c r="A1074">
        <v>1073</v>
      </c>
      <c r="D1074">
        <v>250.73572799999999</v>
      </c>
      <c r="E1074" s="4">
        <v>2</v>
      </c>
      <c r="F1074">
        <v>246.66574299999999</v>
      </c>
      <c r="G1074" s="5">
        <v>3</v>
      </c>
      <c r="P1074">
        <v>2</v>
      </c>
      <c r="Q1074" t="str">
        <f>CONCATENATE(C1074,E1074,G1074,I1074)</f>
        <v>23</v>
      </c>
    </row>
    <row r="1075" spans="1:17" x14ac:dyDescent="0.25">
      <c r="A1075">
        <v>1074</v>
      </c>
      <c r="D1075">
        <v>250.72867400000001</v>
      </c>
      <c r="E1075" s="4">
        <v>2</v>
      </c>
      <c r="F1075">
        <v>246.68300099999999</v>
      </c>
      <c r="G1075" s="5">
        <v>3</v>
      </c>
      <c r="P1075">
        <v>2</v>
      </c>
      <c r="Q1075" t="str">
        <f>CONCATENATE(C1075,E1075,G1075,I1075)</f>
        <v>23</v>
      </c>
    </row>
    <row r="1076" spans="1:17" x14ac:dyDescent="0.25">
      <c r="A1076">
        <v>1075</v>
      </c>
      <c r="D1076">
        <v>250.75693699999999</v>
      </c>
      <c r="E1076" s="4">
        <v>2</v>
      </c>
      <c r="F1076">
        <v>246.675532</v>
      </c>
      <c r="G1076" s="5">
        <v>3</v>
      </c>
      <c r="P1076">
        <v>2</v>
      </c>
      <c r="Q1076" t="str">
        <f>CONCATENATE(C1076,E1076,G1076,I1076)</f>
        <v>23</v>
      </c>
    </row>
    <row r="1077" spans="1:17" x14ac:dyDescent="0.25">
      <c r="A1077">
        <v>1076</v>
      </c>
      <c r="D1077">
        <v>250.75693699999999</v>
      </c>
      <c r="E1077" s="4">
        <v>2</v>
      </c>
      <c r="F1077">
        <v>246.68489700000001</v>
      </c>
      <c r="G1077" s="5">
        <v>3</v>
      </c>
      <c r="P1077">
        <v>2</v>
      </c>
      <c r="Q1077" t="str">
        <f>CONCATENATE(C1077,E1077,G1077,I1077)</f>
        <v>23</v>
      </c>
    </row>
    <row r="1078" spans="1:17" x14ac:dyDescent="0.25">
      <c r="A1078">
        <v>1077</v>
      </c>
      <c r="F1078">
        <v>246.687476</v>
      </c>
      <c r="G1078" s="5">
        <v>3</v>
      </c>
      <c r="P1078">
        <v>1</v>
      </c>
      <c r="Q1078" t="str">
        <f>CONCATENATE(C1078,E1078,G1078,I1078)</f>
        <v>3</v>
      </c>
    </row>
    <row r="1079" spans="1:17" x14ac:dyDescent="0.25">
      <c r="A1079">
        <v>1078</v>
      </c>
      <c r="F1079">
        <v>246.703371</v>
      </c>
      <c r="G1079" s="5">
        <v>3</v>
      </c>
      <c r="H1079">
        <v>251.025813</v>
      </c>
      <c r="I1079" s="3">
        <v>4</v>
      </c>
      <c r="J1079">
        <v>235.604039</v>
      </c>
      <c r="K1079" t="s">
        <v>22</v>
      </c>
      <c r="Q1079" t="str">
        <f>CONCATENATE(C1079,E1079,G1079,I1079)</f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6ADF0-D7E8-48F1-B0E9-FD8DF5625C6D}">
  <dimension ref="A1:F1079"/>
  <sheetViews>
    <sheetView workbookViewId="0">
      <selection sqref="A1:H1048576"/>
    </sheetView>
  </sheetViews>
  <sheetFormatPr defaultRowHeight="15" x14ac:dyDescent="0.25"/>
  <sheetData>
    <row r="1" spans="1:6" x14ac:dyDescent="0.25">
      <c r="A1">
        <v>200</v>
      </c>
      <c r="F1" t="s">
        <v>9</v>
      </c>
    </row>
    <row r="2" spans="1:6" x14ac:dyDescent="0.25">
      <c r="A2">
        <v>1</v>
      </c>
    </row>
    <row r="3" spans="1:6" x14ac:dyDescent="0.25">
      <c r="A3">
        <v>2</v>
      </c>
    </row>
    <row r="4" spans="1:6" x14ac:dyDescent="0.25">
      <c r="A4">
        <v>3</v>
      </c>
      <c r="F4" t="s">
        <v>22</v>
      </c>
    </row>
    <row r="5" spans="1:6" x14ac:dyDescent="0.25">
      <c r="A5">
        <v>4</v>
      </c>
      <c r="B5" s="2">
        <v>1</v>
      </c>
    </row>
    <row r="6" spans="1:6" x14ac:dyDescent="0.25">
      <c r="A6">
        <v>5</v>
      </c>
      <c r="B6" s="2">
        <v>1</v>
      </c>
      <c r="E6" s="3">
        <v>4</v>
      </c>
    </row>
    <row r="7" spans="1:6" x14ac:dyDescent="0.25">
      <c r="A7">
        <v>6</v>
      </c>
      <c r="B7" s="2">
        <v>1</v>
      </c>
      <c r="E7" s="3">
        <v>4</v>
      </c>
    </row>
    <row r="8" spans="1:6" x14ac:dyDescent="0.25">
      <c r="A8">
        <v>7</v>
      </c>
      <c r="B8" s="2">
        <v>1</v>
      </c>
      <c r="E8" s="3">
        <v>4</v>
      </c>
    </row>
    <row r="9" spans="1:6" x14ac:dyDescent="0.25">
      <c r="A9">
        <v>8</v>
      </c>
      <c r="B9" s="2">
        <v>1</v>
      </c>
      <c r="E9" s="3">
        <v>4</v>
      </c>
    </row>
    <row r="10" spans="1:6" x14ac:dyDescent="0.25">
      <c r="A10">
        <v>9</v>
      </c>
      <c r="B10" s="2">
        <v>1</v>
      </c>
      <c r="E10" s="3">
        <v>4</v>
      </c>
    </row>
    <row r="11" spans="1:6" x14ac:dyDescent="0.25">
      <c r="A11">
        <v>10</v>
      </c>
      <c r="B11" s="2">
        <v>1</v>
      </c>
      <c r="E11" s="3">
        <v>4</v>
      </c>
    </row>
    <row r="12" spans="1:6" x14ac:dyDescent="0.25">
      <c r="A12">
        <v>11</v>
      </c>
      <c r="B12" s="2">
        <v>1</v>
      </c>
      <c r="E12" s="3">
        <v>4</v>
      </c>
    </row>
    <row r="13" spans="1:6" x14ac:dyDescent="0.25">
      <c r="A13">
        <v>12</v>
      </c>
      <c r="B13" s="2">
        <v>1</v>
      </c>
      <c r="E13" s="3">
        <v>4</v>
      </c>
    </row>
    <row r="14" spans="1:6" x14ac:dyDescent="0.25">
      <c r="A14">
        <v>13</v>
      </c>
      <c r="B14" s="2">
        <v>1</v>
      </c>
      <c r="E14" s="3">
        <v>4</v>
      </c>
    </row>
    <row r="15" spans="1:6" x14ac:dyDescent="0.25">
      <c r="A15">
        <v>14</v>
      </c>
      <c r="B15" s="2">
        <v>1</v>
      </c>
      <c r="E15" s="3">
        <v>4</v>
      </c>
    </row>
    <row r="16" spans="1:6" x14ac:dyDescent="0.25">
      <c r="A16">
        <v>15</v>
      </c>
      <c r="B16" s="2">
        <v>1</v>
      </c>
      <c r="E16" s="3">
        <v>4</v>
      </c>
    </row>
    <row r="17" spans="1:5" x14ac:dyDescent="0.25">
      <c r="A17">
        <v>16</v>
      </c>
      <c r="B17" s="2">
        <v>1</v>
      </c>
      <c r="E17" s="3">
        <v>4</v>
      </c>
    </row>
    <row r="18" spans="1:5" x14ac:dyDescent="0.25">
      <c r="A18">
        <v>17</v>
      </c>
      <c r="B18" s="2">
        <v>1</v>
      </c>
      <c r="E18" s="3">
        <v>4</v>
      </c>
    </row>
    <row r="19" spans="1:5" x14ac:dyDescent="0.25">
      <c r="A19">
        <v>18</v>
      </c>
      <c r="B19" s="2">
        <v>1</v>
      </c>
      <c r="E19" s="3">
        <v>4</v>
      </c>
    </row>
    <row r="20" spans="1:5" x14ac:dyDescent="0.25">
      <c r="A20">
        <v>19</v>
      </c>
      <c r="B20" s="2">
        <v>1</v>
      </c>
      <c r="C20" s="4">
        <v>2</v>
      </c>
      <c r="E20" s="3">
        <v>4</v>
      </c>
    </row>
    <row r="21" spans="1:5" x14ac:dyDescent="0.25">
      <c r="A21">
        <v>20</v>
      </c>
      <c r="C21" s="4">
        <v>2</v>
      </c>
      <c r="E21" s="3">
        <v>4</v>
      </c>
    </row>
    <row r="22" spans="1:5" x14ac:dyDescent="0.25">
      <c r="A22">
        <v>21</v>
      </c>
      <c r="C22" s="4">
        <v>2</v>
      </c>
      <c r="D22" s="5">
        <v>3</v>
      </c>
      <c r="E22" s="3">
        <v>4</v>
      </c>
    </row>
    <row r="23" spans="1:5" x14ac:dyDescent="0.25">
      <c r="A23">
        <v>22</v>
      </c>
      <c r="C23" s="4">
        <v>2</v>
      </c>
      <c r="D23" s="5">
        <v>3</v>
      </c>
    </row>
    <row r="24" spans="1:5" x14ac:dyDescent="0.25">
      <c r="A24">
        <v>23</v>
      </c>
      <c r="C24" s="4">
        <v>2</v>
      </c>
      <c r="D24" s="5">
        <v>3</v>
      </c>
    </row>
    <row r="25" spans="1:5" x14ac:dyDescent="0.25">
      <c r="A25">
        <v>24</v>
      </c>
      <c r="C25" s="4">
        <v>2</v>
      </c>
      <c r="D25" s="5">
        <v>3</v>
      </c>
    </row>
    <row r="26" spans="1:5" x14ac:dyDescent="0.25">
      <c r="A26">
        <v>25</v>
      </c>
      <c r="C26" s="4">
        <v>2</v>
      </c>
      <c r="D26" s="5">
        <v>3</v>
      </c>
    </row>
    <row r="27" spans="1:5" x14ac:dyDescent="0.25">
      <c r="A27">
        <v>26</v>
      </c>
      <c r="C27" s="4">
        <v>2</v>
      </c>
      <c r="D27" s="5">
        <v>3</v>
      </c>
    </row>
    <row r="28" spans="1:5" x14ac:dyDescent="0.25">
      <c r="A28">
        <v>27</v>
      </c>
      <c r="C28" s="4">
        <v>2</v>
      </c>
      <c r="D28" s="5">
        <v>3</v>
      </c>
    </row>
    <row r="29" spans="1:5" x14ac:dyDescent="0.25">
      <c r="A29">
        <v>28</v>
      </c>
      <c r="C29" s="4">
        <v>2</v>
      </c>
      <c r="D29" s="5">
        <v>3</v>
      </c>
    </row>
    <row r="30" spans="1:5" x14ac:dyDescent="0.25">
      <c r="A30">
        <v>29</v>
      </c>
      <c r="C30" s="4">
        <v>2</v>
      </c>
      <c r="D30" s="5">
        <v>3</v>
      </c>
    </row>
    <row r="31" spans="1:5" x14ac:dyDescent="0.25">
      <c r="A31">
        <v>30</v>
      </c>
      <c r="C31" s="4">
        <v>2</v>
      </c>
      <c r="D31" s="5">
        <v>3</v>
      </c>
    </row>
    <row r="32" spans="1:5" x14ac:dyDescent="0.25">
      <c r="A32">
        <v>31</v>
      </c>
      <c r="C32" s="4">
        <v>2</v>
      </c>
      <c r="D32" s="5">
        <v>3</v>
      </c>
    </row>
    <row r="33" spans="1:5" x14ac:dyDescent="0.25">
      <c r="A33">
        <v>32</v>
      </c>
      <c r="C33" s="4">
        <v>2</v>
      </c>
      <c r="D33" s="5">
        <v>3</v>
      </c>
    </row>
    <row r="34" spans="1:5" x14ac:dyDescent="0.25">
      <c r="A34">
        <v>33</v>
      </c>
      <c r="C34" s="4">
        <v>2</v>
      </c>
      <c r="D34" s="5">
        <v>3</v>
      </c>
    </row>
    <row r="35" spans="1:5" x14ac:dyDescent="0.25">
      <c r="A35">
        <v>34</v>
      </c>
      <c r="D35" s="5">
        <v>3</v>
      </c>
    </row>
    <row r="36" spans="1:5" x14ac:dyDescent="0.25">
      <c r="A36">
        <v>35</v>
      </c>
      <c r="B36" s="2">
        <v>1</v>
      </c>
      <c r="D36" s="5">
        <v>3</v>
      </c>
      <c r="E36" s="3">
        <v>4</v>
      </c>
    </row>
    <row r="37" spans="1:5" x14ac:dyDescent="0.25">
      <c r="A37">
        <v>36</v>
      </c>
      <c r="B37" s="2">
        <v>1</v>
      </c>
      <c r="D37" s="5">
        <v>3</v>
      </c>
      <c r="E37" s="3">
        <v>4</v>
      </c>
    </row>
    <row r="38" spans="1:5" x14ac:dyDescent="0.25">
      <c r="A38">
        <v>37</v>
      </c>
      <c r="B38" s="2">
        <v>1</v>
      </c>
      <c r="E38" s="3">
        <v>4</v>
      </c>
    </row>
    <row r="39" spans="1:5" x14ac:dyDescent="0.25">
      <c r="A39">
        <v>38</v>
      </c>
      <c r="B39" s="2">
        <v>1</v>
      </c>
      <c r="E39" s="3">
        <v>4</v>
      </c>
    </row>
    <row r="40" spans="1:5" x14ac:dyDescent="0.25">
      <c r="A40">
        <v>39</v>
      </c>
      <c r="B40" s="2">
        <v>1</v>
      </c>
      <c r="E40" s="3">
        <v>4</v>
      </c>
    </row>
    <row r="41" spans="1:5" x14ac:dyDescent="0.25">
      <c r="A41">
        <v>40</v>
      </c>
      <c r="B41" s="2">
        <v>1</v>
      </c>
      <c r="E41" s="3">
        <v>4</v>
      </c>
    </row>
    <row r="42" spans="1:5" x14ac:dyDescent="0.25">
      <c r="A42">
        <v>41</v>
      </c>
      <c r="B42" s="2">
        <v>1</v>
      </c>
      <c r="E42" s="3">
        <v>4</v>
      </c>
    </row>
    <row r="43" spans="1:5" x14ac:dyDescent="0.25">
      <c r="A43">
        <v>42</v>
      </c>
      <c r="B43" s="2">
        <v>1</v>
      </c>
      <c r="E43" s="3">
        <v>4</v>
      </c>
    </row>
    <row r="44" spans="1:5" x14ac:dyDescent="0.25">
      <c r="A44">
        <v>43</v>
      </c>
      <c r="B44" s="2">
        <v>1</v>
      </c>
      <c r="E44" s="3">
        <v>4</v>
      </c>
    </row>
    <row r="45" spans="1:5" x14ac:dyDescent="0.25">
      <c r="A45">
        <v>44</v>
      </c>
      <c r="B45" s="2">
        <v>1</v>
      </c>
      <c r="E45" s="3">
        <v>4</v>
      </c>
    </row>
    <row r="46" spans="1:5" x14ac:dyDescent="0.25">
      <c r="A46">
        <v>45</v>
      </c>
      <c r="B46" s="2">
        <v>1</v>
      </c>
      <c r="E46" s="3">
        <v>4</v>
      </c>
    </row>
    <row r="47" spans="1:5" x14ac:dyDescent="0.25">
      <c r="A47">
        <v>46</v>
      </c>
      <c r="B47" s="2">
        <v>1</v>
      </c>
      <c r="E47" s="3">
        <v>4</v>
      </c>
    </row>
    <row r="48" spans="1:5" x14ac:dyDescent="0.25">
      <c r="A48">
        <v>47</v>
      </c>
      <c r="B48" s="2">
        <v>1</v>
      </c>
    </row>
    <row r="49" spans="1:5" x14ac:dyDescent="0.25">
      <c r="A49">
        <v>48</v>
      </c>
      <c r="C49" s="4">
        <v>2</v>
      </c>
    </row>
    <row r="50" spans="1:5" x14ac:dyDescent="0.25">
      <c r="A50">
        <v>49</v>
      </c>
      <c r="C50" s="4">
        <v>2</v>
      </c>
      <c r="D50" s="5">
        <v>3</v>
      </c>
    </row>
    <row r="51" spans="1:5" x14ac:dyDescent="0.25">
      <c r="A51">
        <v>50</v>
      </c>
      <c r="C51" s="4">
        <v>2</v>
      </c>
      <c r="D51" s="5">
        <v>3</v>
      </c>
    </row>
    <row r="52" spans="1:5" x14ac:dyDescent="0.25">
      <c r="A52">
        <v>51</v>
      </c>
      <c r="C52" s="4">
        <v>2</v>
      </c>
      <c r="D52" s="5">
        <v>3</v>
      </c>
    </row>
    <row r="53" spans="1:5" x14ac:dyDescent="0.25">
      <c r="A53">
        <v>52</v>
      </c>
      <c r="C53" s="4">
        <v>2</v>
      </c>
      <c r="D53" s="5">
        <v>3</v>
      </c>
    </row>
    <row r="54" spans="1:5" x14ac:dyDescent="0.25">
      <c r="A54">
        <v>53</v>
      </c>
      <c r="C54" s="4">
        <v>2</v>
      </c>
      <c r="D54" s="5">
        <v>3</v>
      </c>
    </row>
    <row r="55" spans="1:5" x14ac:dyDescent="0.25">
      <c r="A55">
        <v>54</v>
      </c>
      <c r="C55" s="4">
        <v>2</v>
      </c>
      <c r="D55" s="5">
        <v>3</v>
      </c>
    </row>
    <row r="56" spans="1:5" x14ac:dyDescent="0.25">
      <c r="A56">
        <v>55</v>
      </c>
      <c r="C56" s="4">
        <v>2</v>
      </c>
      <c r="D56" s="5">
        <v>3</v>
      </c>
    </row>
    <row r="57" spans="1:5" x14ac:dyDescent="0.25">
      <c r="A57">
        <v>56</v>
      </c>
      <c r="C57" s="4">
        <v>2</v>
      </c>
      <c r="D57" s="5">
        <v>3</v>
      </c>
    </row>
    <row r="58" spans="1:5" x14ac:dyDescent="0.25">
      <c r="A58">
        <v>57</v>
      </c>
      <c r="C58" s="4">
        <v>2</v>
      </c>
      <c r="D58" s="5">
        <v>3</v>
      </c>
    </row>
    <row r="59" spans="1:5" x14ac:dyDescent="0.25">
      <c r="A59">
        <v>58</v>
      </c>
      <c r="C59" s="4">
        <v>2</v>
      </c>
      <c r="D59" s="5">
        <v>3</v>
      </c>
    </row>
    <row r="60" spans="1:5" x14ac:dyDescent="0.25">
      <c r="A60">
        <v>59</v>
      </c>
      <c r="D60" s="5">
        <v>3</v>
      </c>
    </row>
    <row r="61" spans="1:5" x14ac:dyDescent="0.25">
      <c r="A61">
        <v>60</v>
      </c>
    </row>
    <row r="62" spans="1:5" x14ac:dyDescent="0.25">
      <c r="A62">
        <v>61</v>
      </c>
      <c r="B62" s="2">
        <v>1</v>
      </c>
    </row>
    <row r="63" spans="1:5" x14ac:dyDescent="0.25">
      <c r="A63">
        <v>62</v>
      </c>
      <c r="B63" s="2">
        <v>1</v>
      </c>
      <c r="E63" s="3">
        <v>4</v>
      </c>
    </row>
    <row r="64" spans="1:5" x14ac:dyDescent="0.25">
      <c r="A64">
        <v>63</v>
      </c>
      <c r="B64" s="2">
        <v>1</v>
      </c>
      <c r="E64" s="3">
        <v>4</v>
      </c>
    </row>
    <row r="65" spans="1:5" x14ac:dyDescent="0.25">
      <c r="A65">
        <v>64</v>
      </c>
      <c r="B65" s="2">
        <v>1</v>
      </c>
      <c r="E65" s="3">
        <v>4</v>
      </c>
    </row>
    <row r="66" spans="1:5" x14ac:dyDescent="0.25">
      <c r="A66">
        <v>65</v>
      </c>
      <c r="B66" s="2">
        <v>1</v>
      </c>
      <c r="E66" s="3">
        <v>4</v>
      </c>
    </row>
    <row r="67" spans="1:5" x14ac:dyDescent="0.25">
      <c r="A67">
        <v>66</v>
      </c>
      <c r="B67" s="2">
        <v>1</v>
      </c>
      <c r="E67" s="3">
        <v>4</v>
      </c>
    </row>
    <row r="68" spans="1:5" x14ac:dyDescent="0.25">
      <c r="A68">
        <v>67</v>
      </c>
      <c r="B68" s="2">
        <v>1</v>
      </c>
      <c r="E68" s="3">
        <v>4</v>
      </c>
    </row>
    <row r="69" spans="1:5" x14ac:dyDescent="0.25">
      <c r="A69">
        <v>68</v>
      </c>
      <c r="B69" s="2">
        <v>1</v>
      </c>
      <c r="E69" s="3">
        <v>4</v>
      </c>
    </row>
    <row r="70" spans="1:5" x14ac:dyDescent="0.25">
      <c r="A70">
        <v>69</v>
      </c>
      <c r="B70" s="2">
        <v>1</v>
      </c>
      <c r="E70" s="3">
        <v>4</v>
      </c>
    </row>
    <row r="71" spans="1:5" x14ac:dyDescent="0.25">
      <c r="A71">
        <v>70</v>
      </c>
      <c r="E71" s="3">
        <v>4</v>
      </c>
    </row>
    <row r="72" spans="1:5" x14ac:dyDescent="0.25">
      <c r="A72">
        <v>71</v>
      </c>
      <c r="E72" s="3">
        <v>4</v>
      </c>
    </row>
    <row r="73" spans="1:5" x14ac:dyDescent="0.25">
      <c r="A73">
        <v>72</v>
      </c>
      <c r="E73" s="3">
        <v>4</v>
      </c>
    </row>
    <row r="74" spans="1:5" x14ac:dyDescent="0.25">
      <c r="A74">
        <v>73</v>
      </c>
      <c r="C74" s="4">
        <v>2</v>
      </c>
      <c r="D74" s="5">
        <v>3</v>
      </c>
    </row>
    <row r="75" spans="1:5" x14ac:dyDescent="0.25">
      <c r="A75">
        <v>74</v>
      </c>
      <c r="C75" s="4">
        <v>2</v>
      </c>
      <c r="D75" s="5">
        <v>3</v>
      </c>
    </row>
    <row r="76" spans="1:5" x14ac:dyDescent="0.25">
      <c r="A76">
        <v>75</v>
      </c>
      <c r="C76" s="4">
        <v>2</v>
      </c>
      <c r="D76" s="5">
        <v>3</v>
      </c>
    </row>
    <row r="77" spans="1:5" x14ac:dyDescent="0.25">
      <c r="A77">
        <v>76</v>
      </c>
      <c r="C77" s="4">
        <v>2</v>
      </c>
      <c r="D77" s="5">
        <v>3</v>
      </c>
    </row>
    <row r="78" spans="1:5" x14ac:dyDescent="0.25">
      <c r="A78">
        <v>77</v>
      </c>
      <c r="C78" s="4">
        <v>2</v>
      </c>
      <c r="D78" s="5">
        <v>3</v>
      </c>
    </row>
    <row r="79" spans="1:5" x14ac:dyDescent="0.25">
      <c r="A79">
        <v>78</v>
      </c>
      <c r="C79" s="4">
        <v>2</v>
      </c>
      <c r="D79" s="5">
        <v>3</v>
      </c>
    </row>
    <row r="80" spans="1:5" x14ac:dyDescent="0.25">
      <c r="A80">
        <v>79</v>
      </c>
      <c r="C80" s="4">
        <v>2</v>
      </c>
      <c r="D80" s="5">
        <v>3</v>
      </c>
    </row>
    <row r="81" spans="1:5" x14ac:dyDescent="0.25">
      <c r="A81">
        <v>80</v>
      </c>
      <c r="C81" s="4">
        <v>2</v>
      </c>
      <c r="D81" s="5">
        <v>3</v>
      </c>
    </row>
    <row r="82" spans="1:5" x14ac:dyDescent="0.25">
      <c r="A82">
        <v>81</v>
      </c>
      <c r="C82" s="4">
        <v>2</v>
      </c>
      <c r="D82" s="5">
        <v>3</v>
      </c>
    </row>
    <row r="83" spans="1:5" x14ac:dyDescent="0.25">
      <c r="A83">
        <v>82</v>
      </c>
      <c r="C83" s="4">
        <v>2</v>
      </c>
      <c r="D83" s="5">
        <v>3</v>
      </c>
    </row>
    <row r="84" spans="1:5" x14ac:dyDescent="0.25">
      <c r="A84">
        <v>83</v>
      </c>
    </row>
    <row r="85" spans="1:5" x14ac:dyDescent="0.25">
      <c r="A85">
        <v>84</v>
      </c>
    </row>
    <row r="86" spans="1:5" x14ac:dyDescent="0.25">
      <c r="A86">
        <v>85</v>
      </c>
      <c r="B86" s="2">
        <v>1</v>
      </c>
      <c r="E86" s="3">
        <v>4</v>
      </c>
    </row>
    <row r="87" spans="1:5" x14ac:dyDescent="0.25">
      <c r="A87">
        <v>86</v>
      </c>
      <c r="B87" s="2">
        <v>1</v>
      </c>
      <c r="E87" s="3">
        <v>4</v>
      </c>
    </row>
    <row r="88" spans="1:5" x14ac:dyDescent="0.25">
      <c r="A88">
        <v>87</v>
      </c>
      <c r="B88" s="2">
        <v>1</v>
      </c>
      <c r="E88" s="3">
        <v>4</v>
      </c>
    </row>
    <row r="89" spans="1:5" x14ac:dyDescent="0.25">
      <c r="A89">
        <v>88</v>
      </c>
      <c r="B89" s="2">
        <v>1</v>
      </c>
      <c r="E89" s="3">
        <v>4</v>
      </c>
    </row>
    <row r="90" spans="1:5" x14ac:dyDescent="0.25">
      <c r="A90">
        <v>89</v>
      </c>
      <c r="B90" s="2">
        <v>1</v>
      </c>
      <c r="E90" s="3">
        <v>4</v>
      </c>
    </row>
    <row r="91" spans="1:5" x14ac:dyDescent="0.25">
      <c r="A91">
        <v>90</v>
      </c>
      <c r="B91" s="2">
        <v>1</v>
      </c>
      <c r="E91" s="3">
        <v>4</v>
      </c>
    </row>
    <row r="92" spans="1:5" x14ac:dyDescent="0.25">
      <c r="A92">
        <v>91</v>
      </c>
      <c r="B92" s="2">
        <v>1</v>
      </c>
      <c r="E92" s="3">
        <v>4</v>
      </c>
    </row>
    <row r="93" spans="1:5" x14ac:dyDescent="0.25">
      <c r="A93">
        <v>92</v>
      </c>
      <c r="B93" s="2">
        <v>1</v>
      </c>
      <c r="E93" s="3">
        <v>4</v>
      </c>
    </row>
    <row r="94" spans="1:5" x14ac:dyDescent="0.25">
      <c r="A94">
        <v>93</v>
      </c>
      <c r="E94" s="3">
        <v>4</v>
      </c>
    </row>
    <row r="95" spans="1:5" x14ac:dyDescent="0.25">
      <c r="A95">
        <v>94</v>
      </c>
      <c r="E95" s="3">
        <v>4</v>
      </c>
    </row>
    <row r="96" spans="1:5" x14ac:dyDescent="0.25">
      <c r="A96">
        <v>95</v>
      </c>
      <c r="C96" s="4">
        <v>2</v>
      </c>
    </row>
    <row r="97" spans="1:5" x14ac:dyDescent="0.25">
      <c r="A97">
        <v>96</v>
      </c>
      <c r="C97" s="4">
        <v>2</v>
      </c>
    </row>
    <row r="98" spans="1:5" x14ac:dyDescent="0.25">
      <c r="A98">
        <v>97</v>
      </c>
      <c r="C98" s="4">
        <v>2</v>
      </c>
    </row>
    <row r="99" spans="1:5" x14ac:dyDescent="0.25">
      <c r="A99">
        <v>98</v>
      </c>
      <c r="C99" s="4">
        <v>2</v>
      </c>
      <c r="D99" s="5">
        <v>3</v>
      </c>
    </row>
    <row r="100" spans="1:5" x14ac:dyDescent="0.25">
      <c r="A100">
        <v>99</v>
      </c>
      <c r="C100" s="4">
        <v>2</v>
      </c>
      <c r="D100" s="5">
        <v>3</v>
      </c>
    </row>
    <row r="101" spans="1:5" x14ac:dyDescent="0.25">
      <c r="A101">
        <v>100</v>
      </c>
      <c r="C101" s="4">
        <v>2</v>
      </c>
      <c r="D101" s="5">
        <v>3</v>
      </c>
    </row>
    <row r="102" spans="1:5" x14ac:dyDescent="0.25">
      <c r="A102">
        <v>101</v>
      </c>
      <c r="C102" s="4">
        <v>2</v>
      </c>
      <c r="D102" s="5">
        <v>3</v>
      </c>
    </row>
    <row r="103" spans="1:5" x14ac:dyDescent="0.25">
      <c r="A103">
        <v>102</v>
      </c>
      <c r="C103" s="4">
        <v>2</v>
      </c>
      <c r="D103" s="5">
        <v>3</v>
      </c>
    </row>
    <row r="104" spans="1:5" x14ac:dyDescent="0.25">
      <c r="A104">
        <v>103</v>
      </c>
      <c r="C104" s="4">
        <v>2</v>
      </c>
      <c r="D104" s="5">
        <v>3</v>
      </c>
    </row>
    <row r="105" spans="1:5" x14ac:dyDescent="0.25">
      <c r="A105">
        <v>104</v>
      </c>
      <c r="C105" s="4">
        <v>2</v>
      </c>
      <c r="D105" s="5">
        <v>3</v>
      </c>
    </row>
    <row r="106" spans="1:5" x14ac:dyDescent="0.25">
      <c r="A106">
        <v>105</v>
      </c>
      <c r="D106" s="5">
        <v>3</v>
      </c>
    </row>
    <row r="107" spans="1:5" x14ac:dyDescent="0.25">
      <c r="A107">
        <v>106</v>
      </c>
      <c r="D107" s="5">
        <v>3</v>
      </c>
    </row>
    <row r="108" spans="1:5" x14ac:dyDescent="0.25">
      <c r="A108">
        <v>107</v>
      </c>
      <c r="E108" s="3">
        <v>4</v>
      </c>
    </row>
    <row r="109" spans="1:5" x14ac:dyDescent="0.25">
      <c r="A109">
        <v>108</v>
      </c>
      <c r="B109" s="2">
        <v>1</v>
      </c>
      <c r="E109" s="3">
        <v>4</v>
      </c>
    </row>
    <row r="110" spans="1:5" x14ac:dyDescent="0.25">
      <c r="A110">
        <v>109</v>
      </c>
      <c r="B110" s="2">
        <v>1</v>
      </c>
      <c r="E110" s="3">
        <v>4</v>
      </c>
    </row>
    <row r="111" spans="1:5" x14ac:dyDescent="0.25">
      <c r="A111">
        <v>110</v>
      </c>
      <c r="B111" s="2">
        <v>1</v>
      </c>
      <c r="E111" s="3">
        <v>4</v>
      </c>
    </row>
    <row r="112" spans="1:5" x14ac:dyDescent="0.25">
      <c r="A112">
        <v>111</v>
      </c>
      <c r="B112" s="2">
        <v>1</v>
      </c>
      <c r="E112" s="3">
        <v>4</v>
      </c>
    </row>
    <row r="113" spans="1:5" x14ac:dyDescent="0.25">
      <c r="A113">
        <v>112</v>
      </c>
      <c r="B113" s="2">
        <v>1</v>
      </c>
      <c r="E113" s="3">
        <v>4</v>
      </c>
    </row>
    <row r="114" spans="1:5" x14ac:dyDescent="0.25">
      <c r="A114">
        <v>113</v>
      </c>
      <c r="B114" s="2">
        <v>1</v>
      </c>
      <c r="E114" s="3">
        <v>4</v>
      </c>
    </row>
    <row r="115" spans="1:5" x14ac:dyDescent="0.25">
      <c r="A115">
        <v>114</v>
      </c>
      <c r="B115" s="2">
        <v>1</v>
      </c>
      <c r="E115" s="3">
        <v>4</v>
      </c>
    </row>
    <row r="116" spans="1:5" x14ac:dyDescent="0.25">
      <c r="A116">
        <v>115</v>
      </c>
      <c r="B116" s="2">
        <v>1</v>
      </c>
      <c r="E116" s="3">
        <v>4</v>
      </c>
    </row>
    <row r="117" spans="1:5" x14ac:dyDescent="0.25">
      <c r="A117">
        <v>116</v>
      </c>
      <c r="B117" s="2">
        <v>1</v>
      </c>
    </row>
    <row r="118" spans="1:5" x14ac:dyDescent="0.25">
      <c r="A118">
        <v>117</v>
      </c>
      <c r="B118" s="2">
        <v>1</v>
      </c>
    </row>
    <row r="119" spans="1:5" x14ac:dyDescent="0.25">
      <c r="A119">
        <v>118</v>
      </c>
      <c r="C119" s="4">
        <v>2</v>
      </c>
    </row>
    <row r="120" spans="1:5" x14ac:dyDescent="0.25">
      <c r="A120">
        <v>119</v>
      </c>
      <c r="C120" s="4">
        <v>2</v>
      </c>
    </row>
    <row r="121" spans="1:5" x14ac:dyDescent="0.25">
      <c r="A121">
        <v>120</v>
      </c>
      <c r="C121" s="4">
        <v>2</v>
      </c>
    </row>
    <row r="122" spans="1:5" x14ac:dyDescent="0.25">
      <c r="A122">
        <v>121</v>
      </c>
      <c r="C122" s="4">
        <v>2</v>
      </c>
      <c r="D122" s="5">
        <v>3</v>
      </c>
    </row>
    <row r="123" spans="1:5" x14ac:dyDescent="0.25">
      <c r="A123">
        <v>122</v>
      </c>
      <c r="C123" s="4">
        <v>2</v>
      </c>
      <c r="D123" s="5">
        <v>3</v>
      </c>
    </row>
    <row r="124" spans="1:5" x14ac:dyDescent="0.25">
      <c r="A124">
        <v>123</v>
      </c>
      <c r="C124" s="4">
        <v>2</v>
      </c>
      <c r="D124" s="5">
        <v>3</v>
      </c>
    </row>
    <row r="125" spans="1:5" x14ac:dyDescent="0.25">
      <c r="A125">
        <v>124</v>
      </c>
      <c r="C125" s="4">
        <v>2</v>
      </c>
      <c r="D125" s="5">
        <v>3</v>
      </c>
    </row>
    <row r="126" spans="1:5" x14ac:dyDescent="0.25">
      <c r="A126">
        <v>125</v>
      </c>
      <c r="C126" s="4">
        <v>2</v>
      </c>
      <c r="D126" s="5">
        <v>3</v>
      </c>
    </row>
    <row r="127" spans="1:5" x14ac:dyDescent="0.25">
      <c r="A127">
        <v>126</v>
      </c>
      <c r="C127" s="4">
        <v>2</v>
      </c>
      <c r="D127" s="5">
        <v>3</v>
      </c>
    </row>
    <row r="128" spans="1:5" x14ac:dyDescent="0.25">
      <c r="A128">
        <v>127</v>
      </c>
      <c r="D128" s="5">
        <v>3</v>
      </c>
    </row>
    <row r="129" spans="1:5" x14ac:dyDescent="0.25">
      <c r="A129">
        <v>128</v>
      </c>
      <c r="D129" s="5">
        <v>3</v>
      </c>
    </row>
    <row r="130" spans="1:5" x14ac:dyDescent="0.25">
      <c r="A130">
        <v>129</v>
      </c>
      <c r="B130" s="2">
        <v>1</v>
      </c>
      <c r="D130" s="5">
        <v>3</v>
      </c>
      <c r="E130" s="3">
        <v>4</v>
      </c>
    </row>
    <row r="131" spans="1:5" x14ac:dyDescent="0.25">
      <c r="A131">
        <v>130</v>
      </c>
      <c r="B131" s="2">
        <v>1</v>
      </c>
      <c r="D131" s="5">
        <v>3</v>
      </c>
      <c r="E131" s="3">
        <v>4</v>
      </c>
    </row>
    <row r="132" spans="1:5" x14ac:dyDescent="0.25">
      <c r="A132">
        <v>131</v>
      </c>
      <c r="B132" s="2">
        <v>1</v>
      </c>
      <c r="E132" s="3">
        <v>4</v>
      </c>
    </row>
    <row r="133" spans="1:5" x14ac:dyDescent="0.25">
      <c r="A133">
        <v>132</v>
      </c>
      <c r="B133" s="2">
        <v>1</v>
      </c>
      <c r="E133" s="3">
        <v>4</v>
      </c>
    </row>
    <row r="134" spans="1:5" x14ac:dyDescent="0.25">
      <c r="A134">
        <v>133</v>
      </c>
      <c r="B134" s="2">
        <v>1</v>
      </c>
      <c r="E134" s="3">
        <v>4</v>
      </c>
    </row>
    <row r="135" spans="1:5" x14ac:dyDescent="0.25">
      <c r="A135">
        <v>134</v>
      </c>
      <c r="B135" s="2">
        <v>1</v>
      </c>
      <c r="E135" s="3">
        <v>4</v>
      </c>
    </row>
    <row r="136" spans="1:5" x14ac:dyDescent="0.25">
      <c r="A136">
        <v>135</v>
      </c>
      <c r="B136" s="2">
        <v>1</v>
      </c>
      <c r="E136" s="3">
        <v>4</v>
      </c>
    </row>
    <row r="137" spans="1:5" x14ac:dyDescent="0.25">
      <c r="A137">
        <v>136</v>
      </c>
      <c r="B137" s="2">
        <v>1</v>
      </c>
      <c r="E137" s="3">
        <v>4</v>
      </c>
    </row>
    <row r="138" spans="1:5" x14ac:dyDescent="0.25">
      <c r="A138">
        <v>137</v>
      </c>
      <c r="B138" s="2">
        <v>1</v>
      </c>
      <c r="E138" s="3">
        <v>4</v>
      </c>
    </row>
    <row r="139" spans="1:5" x14ac:dyDescent="0.25">
      <c r="A139">
        <v>138</v>
      </c>
      <c r="B139" s="2">
        <v>1</v>
      </c>
      <c r="E139" s="3">
        <v>4</v>
      </c>
    </row>
    <row r="140" spans="1:5" x14ac:dyDescent="0.25">
      <c r="A140">
        <v>139</v>
      </c>
      <c r="B140" s="2">
        <v>1</v>
      </c>
      <c r="C140" s="4">
        <v>2</v>
      </c>
    </row>
    <row r="141" spans="1:5" x14ac:dyDescent="0.25">
      <c r="A141">
        <v>140</v>
      </c>
      <c r="B141" s="2">
        <v>1</v>
      </c>
      <c r="C141" s="4">
        <v>2</v>
      </c>
    </row>
    <row r="142" spans="1:5" x14ac:dyDescent="0.25">
      <c r="A142">
        <v>141</v>
      </c>
      <c r="C142" s="4">
        <v>2</v>
      </c>
    </row>
    <row r="143" spans="1:5" x14ac:dyDescent="0.25">
      <c r="A143">
        <v>142</v>
      </c>
      <c r="C143" s="4">
        <v>2</v>
      </c>
    </row>
    <row r="144" spans="1:5" x14ac:dyDescent="0.25">
      <c r="A144">
        <v>143</v>
      </c>
      <c r="C144" s="4">
        <v>2</v>
      </c>
      <c r="D144" s="5">
        <v>3</v>
      </c>
    </row>
    <row r="145" spans="1:5" x14ac:dyDescent="0.25">
      <c r="A145">
        <v>144</v>
      </c>
      <c r="C145" s="4">
        <v>2</v>
      </c>
      <c r="D145" s="5">
        <v>3</v>
      </c>
    </row>
    <row r="146" spans="1:5" x14ac:dyDescent="0.25">
      <c r="A146">
        <v>145</v>
      </c>
      <c r="C146" s="4">
        <v>2</v>
      </c>
      <c r="D146" s="5">
        <v>3</v>
      </c>
    </row>
    <row r="147" spans="1:5" x14ac:dyDescent="0.25">
      <c r="A147">
        <v>146</v>
      </c>
      <c r="C147" s="4">
        <v>2</v>
      </c>
      <c r="D147" s="5">
        <v>3</v>
      </c>
    </row>
    <row r="148" spans="1:5" x14ac:dyDescent="0.25">
      <c r="A148">
        <v>147</v>
      </c>
      <c r="C148" s="4">
        <v>2</v>
      </c>
      <c r="D148" s="5">
        <v>3</v>
      </c>
    </row>
    <row r="149" spans="1:5" x14ac:dyDescent="0.25">
      <c r="A149">
        <v>148</v>
      </c>
      <c r="C149" s="4">
        <v>2</v>
      </c>
      <c r="D149" s="5">
        <v>3</v>
      </c>
    </row>
    <row r="150" spans="1:5" x14ac:dyDescent="0.25">
      <c r="A150">
        <v>149</v>
      </c>
      <c r="C150" s="4">
        <v>2</v>
      </c>
      <c r="D150" s="5">
        <v>3</v>
      </c>
    </row>
    <row r="151" spans="1:5" x14ac:dyDescent="0.25">
      <c r="A151">
        <v>150</v>
      </c>
      <c r="C151" s="4">
        <v>2</v>
      </c>
      <c r="D151" s="5">
        <v>3</v>
      </c>
    </row>
    <row r="152" spans="1:5" x14ac:dyDescent="0.25">
      <c r="A152">
        <v>151</v>
      </c>
      <c r="C152" s="4">
        <v>2</v>
      </c>
      <c r="D152" s="5">
        <v>3</v>
      </c>
    </row>
    <row r="153" spans="1:5" x14ac:dyDescent="0.25">
      <c r="A153">
        <v>152</v>
      </c>
      <c r="D153" s="5">
        <v>3</v>
      </c>
      <c r="E153" s="3">
        <v>4</v>
      </c>
    </row>
    <row r="154" spans="1:5" x14ac:dyDescent="0.25">
      <c r="A154">
        <v>153</v>
      </c>
      <c r="D154" s="5">
        <v>3</v>
      </c>
      <c r="E154" s="3">
        <v>4</v>
      </c>
    </row>
    <row r="155" spans="1:5" x14ac:dyDescent="0.25">
      <c r="A155">
        <v>154</v>
      </c>
      <c r="B155" s="2">
        <v>1</v>
      </c>
      <c r="D155" s="5">
        <v>3</v>
      </c>
      <c r="E155" s="3">
        <v>4</v>
      </c>
    </row>
    <row r="156" spans="1:5" x14ac:dyDescent="0.25">
      <c r="A156">
        <v>155</v>
      </c>
      <c r="B156" s="2">
        <v>1</v>
      </c>
      <c r="E156" s="3">
        <v>4</v>
      </c>
    </row>
    <row r="157" spans="1:5" x14ac:dyDescent="0.25">
      <c r="A157">
        <v>156</v>
      </c>
      <c r="B157" s="2">
        <v>1</v>
      </c>
      <c r="E157" s="3">
        <v>4</v>
      </c>
    </row>
    <row r="158" spans="1:5" x14ac:dyDescent="0.25">
      <c r="A158">
        <v>157</v>
      </c>
      <c r="B158" s="2">
        <v>1</v>
      </c>
      <c r="E158" s="3">
        <v>4</v>
      </c>
    </row>
    <row r="159" spans="1:5" x14ac:dyDescent="0.25">
      <c r="A159">
        <v>158</v>
      </c>
      <c r="B159" s="2">
        <v>1</v>
      </c>
      <c r="E159" s="3">
        <v>4</v>
      </c>
    </row>
    <row r="160" spans="1:5" x14ac:dyDescent="0.25">
      <c r="A160">
        <v>159</v>
      </c>
      <c r="B160" s="2">
        <v>1</v>
      </c>
      <c r="E160" s="3">
        <v>4</v>
      </c>
    </row>
    <row r="161" spans="1:5" x14ac:dyDescent="0.25">
      <c r="A161">
        <v>160</v>
      </c>
      <c r="B161" s="2">
        <v>1</v>
      </c>
      <c r="E161" s="3">
        <v>4</v>
      </c>
    </row>
    <row r="162" spans="1:5" x14ac:dyDescent="0.25">
      <c r="A162">
        <v>161</v>
      </c>
      <c r="B162" s="2">
        <v>1</v>
      </c>
      <c r="E162" s="3">
        <v>4</v>
      </c>
    </row>
    <row r="163" spans="1:5" x14ac:dyDescent="0.25">
      <c r="A163">
        <v>162</v>
      </c>
      <c r="B163" s="2">
        <v>1</v>
      </c>
      <c r="E163" s="3">
        <v>4</v>
      </c>
    </row>
    <row r="164" spans="1:5" x14ac:dyDescent="0.25">
      <c r="A164">
        <v>163</v>
      </c>
      <c r="B164" s="2">
        <v>1</v>
      </c>
      <c r="E164" s="3">
        <v>4</v>
      </c>
    </row>
    <row r="165" spans="1:5" x14ac:dyDescent="0.25">
      <c r="A165">
        <v>164</v>
      </c>
      <c r="B165" s="2">
        <v>1</v>
      </c>
    </row>
    <row r="166" spans="1:5" x14ac:dyDescent="0.25">
      <c r="A166">
        <v>165</v>
      </c>
      <c r="B166" s="2">
        <v>1</v>
      </c>
    </row>
    <row r="167" spans="1:5" x14ac:dyDescent="0.25">
      <c r="A167">
        <v>166</v>
      </c>
      <c r="B167" s="2">
        <v>1</v>
      </c>
      <c r="C167" s="4">
        <v>2</v>
      </c>
    </row>
    <row r="168" spans="1:5" x14ac:dyDescent="0.25">
      <c r="A168">
        <v>167</v>
      </c>
      <c r="C168" s="4">
        <v>2</v>
      </c>
    </row>
    <row r="169" spans="1:5" x14ac:dyDescent="0.25">
      <c r="A169">
        <v>168</v>
      </c>
      <c r="C169" s="4">
        <v>2</v>
      </c>
    </row>
    <row r="170" spans="1:5" x14ac:dyDescent="0.25">
      <c r="A170">
        <v>169</v>
      </c>
      <c r="C170" s="4">
        <v>2</v>
      </c>
      <c r="D170" s="5">
        <v>3</v>
      </c>
    </row>
    <row r="171" spans="1:5" x14ac:dyDescent="0.25">
      <c r="A171">
        <v>170</v>
      </c>
      <c r="C171" s="4">
        <v>2</v>
      </c>
      <c r="D171" s="5">
        <v>3</v>
      </c>
    </row>
    <row r="172" spans="1:5" x14ac:dyDescent="0.25">
      <c r="A172">
        <v>171</v>
      </c>
      <c r="C172" s="4">
        <v>2</v>
      </c>
      <c r="D172" s="5">
        <v>3</v>
      </c>
    </row>
    <row r="173" spans="1:5" x14ac:dyDescent="0.25">
      <c r="A173">
        <v>172</v>
      </c>
      <c r="C173" s="4">
        <v>2</v>
      </c>
      <c r="D173" s="5">
        <v>3</v>
      </c>
    </row>
    <row r="174" spans="1:5" x14ac:dyDescent="0.25">
      <c r="A174">
        <v>173</v>
      </c>
      <c r="C174" s="4">
        <v>2</v>
      </c>
      <c r="D174" s="5">
        <v>3</v>
      </c>
    </row>
    <row r="175" spans="1:5" x14ac:dyDescent="0.25">
      <c r="A175">
        <v>174</v>
      </c>
      <c r="C175" s="4">
        <v>2</v>
      </c>
      <c r="D175" s="5">
        <v>3</v>
      </c>
    </row>
    <row r="176" spans="1:5" x14ac:dyDescent="0.25">
      <c r="A176">
        <v>175</v>
      </c>
      <c r="C176" s="4">
        <v>2</v>
      </c>
      <c r="D176" s="5">
        <v>3</v>
      </c>
    </row>
    <row r="177" spans="1:5" x14ac:dyDescent="0.25">
      <c r="A177">
        <v>176</v>
      </c>
      <c r="C177" s="4">
        <v>2</v>
      </c>
      <c r="D177" s="5">
        <v>3</v>
      </c>
    </row>
    <row r="178" spans="1:5" x14ac:dyDescent="0.25">
      <c r="A178">
        <v>177</v>
      </c>
      <c r="D178" s="5">
        <v>3</v>
      </c>
    </row>
    <row r="179" spans="1:5" x14ac:dyDescent="0.25">
      <c r="A179">
        <v>178</v>
      </c>
      <c r="D179" s="5">
        <v>3</v>
      </c>
    </row>
    <row r="180" spans="1:5" x14ac:dyDescent="0.25">
      <c r="A180">
        <v>179</v>
      </c>
      <c r="D180" s="5">
        <v>3</v>
      </c>
    </row>
    <row r="181" spans="1:5" x14ac:dyDescent="0.25">
      <c r="A181">
        <v>180</v>
      </c>
      <c r="B181" s="2">
        <v>1</v>
      </c>
      <c r="E181" s="3">
        <v>4</v>
      </c>
    </row>
    <row r="182" spans="1:5" x14ac:dyDescent="0.25">
      <c r="A182">
        <v>181</v>
      </c>
      <c r="B182" s="2">
        <v>1</v>
      </c>
      <c r="E182" s="3">
        <v>4</v>
      </c>
    </row>
    <row r="183" spans="1:5" x14ac:dyDescent="0.25">
      <c r="A183">
        <v>182</v>
      </c>
      <c r="B183" s="2">
        <v>1</v>
      </c>
      <c r="E183" s="3">
        <v>4</v>
      </c>
    </row>
    <row r="184" spans="1:5" x14ac:dyDescent="0.25">
      <c r="A184">
        <v>183</v>
      </c>
      <c r="B184" s="2">
        <v>1</v>
      </c>
      <c r="E184" s="3">
        <v>4</v>
      </c>
    </row>
    <row r="185" spans="1:5" x14ac:dyDescent="0.25">
      <c r="A185">
        <v>184</v>
      </c>
      <c r="B185" s="2">
        <v>1</v>
      </c>
      <c r="E185" s="3">
        <v>4</v>
      </c>
    </row>
    <row r="186" spans="1:5" x14ac:dyDescent="0.25">
      <c r="A186">
        <v>185</v>
      </c>
      <c r="B186" s="2">
        <v>1</v>
      </c>
      <c r="E186" s="3">
        <v>4</v>
      </c>
    </row>
    <row r="187" spans="1:5" x14ac:dyDescent="0.25">
      <c r="A187">
        <v>186</v>
      </c>
      <c r="B187" s="2">
        <v>1</v>
      </c>
      <c r="E187" s="3">
        <v>4</v>
      </c>
    </row>
    <row r="188" spans="1:5" x14ac:dyDescent="0.25">
      <c r="A188">
        <v>187</v>
      </c>
      <c r="B188" s="2">
        <v>1</v>
      </c>
      <c r="E188" s="3">
        <v>4</v>
      </c>
    </row>
    <row r="189" spans="1:5" x14ac:dyDescent="0.25">
      <c r="A189">
        <v>188</v>
      </c>
      <c r="B189" s="2">
        <v>1</v>
      </c>
      <c r="E189" s="3">
        <v>4</v>
      </c>
    </row>
    <row r="190" spans="1:5" x14ac:dyDescent="0.25">
      <c r="A190">
        <v>189</v>
      </c>
      <c r="B190" s="2">
        <v>1</v>
      </c>
      <c r="E190" s="3">
        <v>4</v>
      </c>
    </row>
    <row r="191" spans="1:5" x14ac:dyDescent="0.25">
      <c r="A191">
        <v>190</v>
      </c>
      <c r="B191" s="2">
        <v>1</v>
      </c>
    </row>
    <row r="192" spans="1:5" x14ac:dyDescent="0.25">
      <c r="A192">
        <v>191</v>
      </c>
      <c r="C192" s="4">
        <v>2</v>
      </c>
    </row>
    <row r="193" spans="1:5" x14ac:dyDescent="0.25">
      <c r="A193">
        <v>192</v>
      </c>
      <c r="C193" s="4">
        <v>2</v>
      </c>
    </row>
    <row r="194" spans="1:5" x14ac:dyDescent="0.25">
      <c r="A194">
        <v>193</v>
      </c>
      <c r="C194" s="4">
        <v>2</v>
      </c>
    </row>
    <row r="195" spans="1:5" x14ac:dyDescent="0.25">
      <c r="A195">
        <v>194</v>
      </c>
      <c r="C195" s="4">
        <v>2</v>
      </c>
    </row>
    <row r="196" spans="1:5" x14ac:dyDescent="0.25">
      <c r="A196">
        <v>195</v>
      </c>
      <c r="C196" s="4">
        <v>2</v>
      </c>
      <c r="D196" s="5">
        <v>3</v>
      </c>
    </row>
    <row r="197" spans="1:5" x14ac:dyDescent="0.25">
      <c r="A197">
        <v>196</v>
      </c>
      <c r="C197" s="4">
        <v>2</v>
      </c>
      <c r="D197" s="5">
        <v>3</v>
      </c>
    </row>
    <row r="198" spans="1:5" x14ac:dyDescent="0.25">
      <c r="A198">
        <v>197</v>
      </c>
      <c r="C198" s="4">
        <v>2</v>
      </c>
      <c r="D198" s="5">
        <v>3</v>
      </c>
    </row>
    <row r="199" spans="1:5" x14ac:dyDescent="0.25">
      <c r="A199">
        <v>198</v>
      </c>
      <c r="C199" s="4">
        <v>2</v>
      </c>
      <c r="D199" s="5">
        <v>3</v>
      </c>
    </row>
    <row r="200" spans="1:5" x14ac:dyDescent="0.25">
      <c r="A200">
        <v>199</v>
      </c>
      <c r="C200" s="4">
        <v>2</v>
      </c>
      <c r="D200" s="5">
        <v>3</v>
      </c>
    </row>
    <row r="201" spans="1:5" x14ac:dyDescent="0.25">
      <c r="A201">
        <v>200</v>
      </c>
      <c r="C201" s="4">
        <v>2</v>
      </c>
      <c r="D201" s="5">
        <v>3</v>
      </c>
    </row>
    <row r="202" spans="1:5" x14ac:dyDescent="0.25">
      <c r="A202">
        <v>201</v>
      </c>
      <c r="D202" s="5">
        <v>3</v>
      </c>
    </row>
    <row r="203" spans="1:5" x14ac:dyDescent="0.25">
      <c r="A203">
        <v>202</v>
      </c>
      <c r="D203" s="5">
        <v>3</v>
      </c>
    </row>
    <row r="204" spans="1:5" x14ac:dyDescent="0.25">
      <c r="A204">
        <v>203</v>
      </c>
      <c r="D204" s="5">
        <v>3</v>
      </c>
      <c r="E204" s="3">
        <v>4</v>
      </c>
    </row>
    <row r="205" spans="1:5" x14ac:dyDescent="0.25">
      <c r="A205">
        <v>204</v>
      </c>
      <c r="B205" s="2">
        <v>1</v>
      </c>
      <c r="D205" s="5">
        <v>3</v>
      </c>
      <c r="E205" s="3">
        <v>4</v>
      </c>
    </row>
    <row r="206" spans="1:5" x14ac:dyDescent="0.25">
      <c r="A206">
        <v>205</v>
      </c>
      <c r="B206" s="2">
        <v>1</v>
      </c>
      <c r="D206" s="5">
        <v>3</v>
      </c>
      <c r="E206" s="3">
        <v>4</v>
      </c>
    </row>
    <row r="207" spans="1:5" x14ac:dyDescent="0.25">
      <c r="A207">
        <v>206</v>
      </c>
      <c r="B207" s="2">
        <v>1</v>
      </c>
      <c r="E207" s="3">
        <v>4</v>
      </c>
    </row>
    <row r="208" spans="1:5" x14ac:dyDescent="0.25">
      <c r="A208">
        <v>207</v>
      </c>
      <c r="B208" s="2">
        <v>1</v>
      </c>
      <c r="E208" s="3">
        <v>4</v>
      </c>
    </row>
    <row r="209" spans="1:5" x14ac:dyDescent="0.25">
      <c r="A209">
        <v>208</v>
      </c>
      <c r="B209" s="2">
        <v>1</v>
      </c>
      <c r="E209" s="3">
        <v>4</v>
      </c>
    </row>
    <row r="210" spans="1:5" x14ac:dyDescent="0.25">
      <c r="A210">
        <v>209</v>
      </c>
      <c r="B210" s="2">
        <v>1</v>
      </c>
      <c r="E210" s="3">
        <v>4</v>
      </c>
    </row>
    <row r="211" spans="1:5" x14ac:dyDescent="0.25">
      <c r="A211">
        <v>210</v>
      </c>
      <c r="B211" s="2">
        <v>1</v>
      </c>
      <c r="E211" s="3">
        <v>4</v>
      </c>
    </row>
    <row r="212" spans="1:5" x14ac:dyDescent="0.25">
      <c r="A212">
        <v>211</v>
      </c>
      <c r="B212" s="2">
        <v>1</v>
      </c>
      <c r="E212" s="3">
        <v>4</v>
      </c>
    </row>
    <row r="213" spans="1:5" x14ac:dyDescent="0.25">
      <c r="A213">
        <v>212</v>
      </c>
      <c r="B213" s="2">
        <v>1</v>
      </c>
      <c r="E213" s="3">
        <v>4</v>
      </c>
    </row>
    <row r="214" spans="1:5" x14ac:dyDescent="0.25">
      <c r="A214">
        <v>213</v>
      </c>
      <c r="B214" s="2">
        <v>1</v>
      </c>
      <c r="C214" s="4">
        <v>2</v>
      </c>
      <c r="E214" s="3">
        <v>4</v>
      </c>
    </row>
    <row r="215" spans="1:5" x14ac:dyDescent="0.25">
      <c r="A215">
        <v>214</v>
      </c>
      <c r="C215" s="4">
        <v>2</v>
      </c>
    </row>
    <row r="216" spans="1:5" x14ac:dyDescent="0.25">
      <c r="A216">
        <v>215</v>
      </c>
      <c r="C216" s="4">
        <v>2</v>
      </c>
    </row>
    <row r="217" spans="1:5" x14ac:dyDescent="0.25">
      <c r="A217">
        <v>216</v>
      </c>
      <c r="C217" s="4">
        <v>2</v>
      </c>
    </row>
    <row r="218" spans="1:5" x14ac:dyDescent="0.25">
      <c r="A218">
        <v>217</v>
      </c>
      <c r="C218" s="4">
        <v>2</v>
      </c>
    </row>
    <row r="219" spans="1:5" x14ac:dyDescent="0.25">
      <c r="A219">
        <v>218</v>
      </c>
      <c r="C219" s="4">
        <v>2</v>
      </c>
    </row>
    <row r="220" spans="1:5" x14ac:dyDescent="0.25">
      <c r="A220">
        <v>219</v>
      </c>
      <c r="C220" s="4">
        <v>2</v>
      </c>
      <c r="D220" s="5">
        <v>3</v>
      </c>
    </row>
    <row r="221" spans="1:5" x14ac:dyDescent="0.25">
      <c r="A221">
        <v>220</v>
      </c>
      <c r="C221" s="4">
        <v>2</v>
      </c>
      <c r="D221" s="5">
        <v>3</v>
      </c>
    </row>
    <row r="222" spans="1:5" x14ac:dyDescent="0.25">
      <c r="A222">
        <v>221</v>
      </c>
      <c r="C222" s="4">
        <v>2</v>
      </c>
      <c r="D222" s="5">
        <v>3</v>
      </c>
    </row>
    <row r="223" spans="1:5" x14ac:dyDescent="0.25">
      <c r="A223">
        <v>222</v>
      </c>
      <c r="C223" s="4">
        <v>2</v>
      </c>
      <c r="D223" s="5">
        <v>3</v>
      </c>
    </row>
    <row r="224" spans="1:5" x14ac:dyDescent="0.25">
      <c r="A224">
        <v>223</v>
      </c>
      <c r="C224" s="4">
        <v>2</v>
      </c>
      <c r="D224" s="5">
        <v>3</v>
      </c>
    </row>
    <row r="225" spans="1:5" x14ac:dyDescent="0.25">
      <c r="A225">
        <v>224</v>
      </c>
      <c r="D225" s="5">
        <v>3</v>
      </c>
      <c r="E225" s="3">
        <v>4</v>
      </c>
    </row>
    <row r="226" spans="1:5" x14ac:dyDescent="0.25">
      <c r="A226">
        <v>225</v>
      </c>
      <c r="D226" s="5">
        <v>3</v>
      </c>
      <c r="E226" s="3">
        <v>4</v>
      </c>
    </row>
    <row r="227" spans="1:5" x14ac:dyDescent="0.25">
      <c r="A227">
        <v>226</v>
      </c>
      <c r="D227" s="5">
        <v>3</v>
      </c>
      <c r="E227" s="3">
        <v>4</v>
      </c>
    </row>
    <row r="228" spans="1:5" x14ac:dyDescent="0.25">
      <c r="A228">
        <v>227</v>
      </c>
      <c r="B228" s="2">
        <v>1</v>
      </c>
      <c r="D228" s="5">
        <v>3</v>
      </c>
      <c r="E228" s="3">
        <v>4</v>
      </c>
    </row>
    <row r="229" spans="1:5" x14ac:dyDescent="0.25">
      <c r="A229">
        <v>228</v>
      </c>
      <c r="B229" s="2">
        <v>1</v>
      </c>
      <c r="D229" s="5">
        <v>3</v>
      </c>
      <c r="E229" s="3">
        <v>4</v>
      </c>
    </row>
    <row r="230" spans="1:5" x14ac:dyDescent="0.25">
      <c r="A230">
        <v>229</v>
      </c>
      <c r="B230" s="2">
        <v>1</v>
      </c>
      <c r="E230" s="3">
        <v>4</v>
      </c>
    </row>
    <row r="231" spans="1:5" x14ac:dyDescent="0.25">
      <c r="A231">
        <v>230</v>
      </c>
      <c r="B231" s="2">
        <v>1</v>
      </c>
      <c r="E231" s="3">
        <v>4</v>
      </c>
    </row>
    <row r="232" spans="1:5" x14ac:dyDescent="0.25">
      <c r="A232">
        <v>231</v>
      </c>
      <c r="B232" s="2">
        <v>1</v>
      </c>
      <c r="E232" s="3">
        <v>4</v>
      </c>
    </row>
    <row r="233" spans="1:5" x14ac:dyDescent="0.25">
      <c r="A233">
        <v>232</v>
      </c>
      <c r="B233" s="2">
        <v>1</v>
      </c>
      <c r="E233" s="3">
        <v>4</v>
      </c>
    </row>
    <row r="234" spans="1:5" x14ac:dyDescent="0.25">
      <c r="A234">
        <v>233</v>
      </c>
      <c r="B234" s="2">
        <v>1</v>
      </c>
      <c r="E234" s="3">
        <v>4</v>
      </c>
    </row>
    <row r="235" spans="1:5" x14ac:dyDescent="0.25">
      <c r="A235">
        <v>234</v>
      </c>
      <c r="B235" s="2">
        <v>1</v>
      </c>
      <c r="E235" s="3">
        <v>4</v>
      </c>
    </row>
    <row r="236" spans="1:5" x14ac:dyDescent="0.25">
      <c r="A236">
        <v>235</v>
      </c>
      <c r="B236" s="2">
        <v>1</v>
      </c>
    </row>
    <row r="237" spans="1:5" x14ac:dyDescent="0.25">
      <c r="A237">
        <v>236</v>
      </c>
      <c r="B237" s="2">
        <v>1</v>
      </c>
    </row>
    <row r="238" spans="1:5" x14ac:dyDescent="0.25">
      <c r="A238">
        <v>237</v>
      </c>
      <c r="B238" s="2">
        <v>1</v>
      </c>
      <c r="C238" s="4">
        <v>2</v>
      </c>
    </row>
    <row r="239" spans="1:5" x14ac:dyDescent="0.25">
      <c r="A239">
        <v>238</v>
      </c>
      <c r="B239" s="2">
        <v>1</v>
      </c>
      <c r="C239" s="4">
        <v>2</v>
      </c>
    </row>
    <row r="240" spans="1:5" x14ac:dyDescent="0.25">
      <c r="A240">
        <v>239</v>
      </c>
      <c r="C240" s="4">
        <v>2</v>
      </c>
    </row>
    <row r="241" spans="1:5" x14ac:dyDescent="0.25">
      <c r="A241">
        <v>240</v>
      </c>
      <c r="C241" s="4">
        <v>2</v>
      </c>
    </row>
    <row r="242" spans="1:5" x14ac:dyDescent="0.25">
      <c r="A242">
        <v>241</v>
      </c>
      <c r="C242" s="4">
        <v>2</v>
      </c>
    </row>
    <row r="243" spans="1:5" x14ac:dyDescent="0.25">
      <c r="A243">
        <v>242</v>
      </c>
      <c r="C243" s="4">
        <v>2</v>
      </c>
      <c r="D243" s="5">
        <v>3</v>
      </c>
    </row>
    <row r="244" spans="1:5" x14ac:dyDescent="0.25">
      <c r="A244">
        <v>243</v>
      </c>
      <c r="C244" s="4">
        <v>2</v>
      </c>
      <c r="D244" s="5">
        <v>3</v>
      </c>
    </row>
    <row r="245" spans="1:5" x14ac:dyDescent="0.25">
      <c r="A245">
        <v>244</v>
      </c>
      <c r="C245" s="4">
        <v>2</v>
      </c>
      <c r="D245" s="5">
        <v>3</v>
      </c>
    </row>
    <row r="246" spans="1:5" x14ac:dyDescent="0.25">
      <c r="A246">
        <v>245</v>
      </c>
      <c r="C246" s="4">
        <v>2</v>
      </c>
      <c r="D246" s="5">
        <v>3</v>
      </c>
    </row>
    <row r="247" spans="1:5" x14ac:dyDescent="0.25">
      <c r="A247">
        <v>246</v>
      </c>
      <c r="C247" s="4">
        <v>2</v>
      </c>
      <c r="D247" s="5">
        <v>3</v>
      </c>
    </row>
    <row r="248" spans="1:5" x14ac:dyDescent="0.25">
      <c r="A248">
        <v>247</v>
      </c>
      <c r="C248" s="4">
        <v>2</v>
      </c>
      <c r="D248" s="5">
        <v>3</v>
      </c>
      <c r="E248" s="3">
        <v>4</v>
      </c>
    </row>
    <row r="249" spans="1:5" x14ac:dyDescent="0.25">
      <c r="A249">
        <v>248</v>
      </c>
      <c r="D249" s="5">
        <v>3</v>
      </c>
      <c r="E249" s="3">
        <v>4</v>
      </c>
    </row>
    <row r="250" spans="1:5" x14ac:dyDescent="0.25">
      <c r="A250">
        <v>249</v>
      </c>
      <c r="D250" s="5">
        <v>3</v>
      </c>
      <c r="E250" s="3">
        <v>4</v>
      </c>
    </row>
    <row r="251" spans="1:5" x14ac:dyDescent="0.25">
      <c r="A251">
        <v>250</v>
      </c>
      <c r="D251" s="5">
        <v>3</v>
      </c>
      <c r="E251" s="3">
        <v>4</v>
      </c>
    </row>
    <row r="252" spans="1:5" x14ac:dyDescent="0.25">
      <c r="A252">
        <v>251</v>
      </c>
      <c r="B252" s="2">
        <v>1</v>
      </c>
      <c r="D252" s="5">
        <v>3</v>
      </c>
      <c r="E252" s="3">
        <v>4</v>
      </c>
    </row>
    <row r="253" spans="1:5" x14ac:dyDescent="0.25">
      <c r="A253">
        <v>252</v>
      </c>
      <c r="B253" s="2">
        <v>1</v>
      </c>
      <c r="D253" s="5">
        <v>3</v>
      </c>
      <c r="E253" s="3">
        <v>4</v>
      </c>
    </row>
    <row r="254" spans="1:5" x14ac:dyDescent="0.25">
      <c r="A254">
        <v>253</v>
      </c>
      <c r="B254" s="2">
        <v>1</v>
      </c>
      <c r="E254" s="3">
        <v>4</v>
      </c>
    </row>
    <row r="255" spans="1:5" x14ac:dyDescent="0.25">
      <c r="A255">
        <v>254</v>
      </c>
      <c r="B255" s="2">
        <v>1</v>
      </c>
      <c r="E255" s="3">
        <v>4</v>
      </c>
    </row>
    <row r="256" spans="1:5" x14ac:dyDescent="0.25">
      <c r="A256">
        <v>255</v>
      </c>
      <c r="B256" s="2">
        <v>1</v>
      </c>
      <c r="E256" s="3">
        <v>4</v>
      </c>
    </row>
    <row r="257" spans="1:5" x14ac:dyDescent="0.25">
      <c r="A257">
        <v>256</v>
      </c>
      <c r="B257" s="2">
        <v>1</v>
      </c>
      <c r="E257" s="3">
        <v>4</v>
      </c>
    </row>
    <row r="258" spans="1:5" x14ac:dyDescent="0.25">
      <c r="A258">
        <v>257</v>
      </c>
      <c r="B258" s="2">
        <v>1</v>
      </c>
      <c r="E258" s="3">
        <v>4</v>
      </c>
    </row>
    <row r="259" spans="1:5" x14ac:dyDescent="0.25">
      <c r="A259">
        <v>258</v>
      </c>
      <c r="B259" s="2">
        <v>1</v>
      </c>
      <c r="E259" s="3">
        <v>4</v>
      </c>
    </row>
    <row r="260" spans="1:5" x14ac:dyDescent="0.25">
      <c r="A260">
        <v>259</v>
      </c>
      <c r="B260" s="2">
        <v>1</v>
      </c>
      <c r="E260" s="3">
        <v>4</v>
      </c>
    </row>
    <row r="261" spans="1:5" x14ac:dyDescent="0.25">
      <c r="A261">
        <v>260</v>
      </c>
      <c r="B261" s="2">
        <v>1</v>
      </c>
    </row>
    <row r="262" spans="1:5" x14ac:dyDescent="0.25">
      <c r="A262">
        <v>261</v>
      </c>
      <c r="B262" s="2">
        <v>1</v>
      </c>
    </row>
    <row r="263" spans="1:5" x14ac:dyDescent="0.25">
      <c r="A263">
        <v>262</v>
      </c>
      <c r="B263" s="2">
        <v>1</v>
      </c>
      <c r="C263" s="4">
        <v>2</v>
      </c>
    </row>
    <row r="264" spans="1:5" x14ac:dyDescent="0.25">
      <c r="A264">
        <v>263</v>
      </c>
      <c r="B264" s="2">
        <v>1</v>
      </c>
      <c r="C264" s="4">
        <v>2</v>
      </c>
    </row>
    <row r="265" spans="1:5" x14ac:dyDescent="0.25">
      <c r="A265">
        <v>264</v>
      </c>
      <c r="B265" s="2">
        <v>1</v>
      </c>
      <c r="C265" s="4">
        <v>2</v>
      </c>
    </row>
    <row r="266" spans="1:5" x14ac:dyDescent="0.25">
      <c r="A266">
        <v>265</v>
      </c>
      <c r="C266" s="4">
        <v>2</v>
      </c>
    </row>
    <row r="267" spans="1:5" x14ac:dyDescent="0.25">
      <c r="A267">
        <v>266</v>
      </c>
      <c r="C267" s="4">
        <v>2</v>
      </c>
      <c r="D267" s="5">
        <v>3</v>
      </c>
    </row>
    <row r="268" spans="1:5" x14ac:dyDescent="0.25">
      <c r="A268">
        <v>267</v>
      </c>
      <c r="C268" s="4">
        <v>2</v>
      </c>
      <c r="D268" s="5">
        <v>3</v>
      </c>
    </row>
    <row r="269" spans="1:5" x14ac:dyDescent="0.25">
      <c r="A269">
        <v>268</v>
      </c>
      <c r="C269" s="4">
        <v>2</v>
      </c>
      <c r="D269" s="5">
        <v>3</v>
      </c>
    </row>
    <row r="270" spans="1:5" x14ac:dyDescent="0.25">
      <c r="A270">
        <v>269</v>
      </c>
      <c r="C270" s="4">
        <v>2</v>
      </c>
      <c r="D270" s="5">
        <v>3</v>
      </c>
    </row>
    <row r="271" spans="1:5" x14ac:dyDescent="0.25">
      <c r="A271">
        <v>270</v>
      </c>
      <c r="C271" s="4">
        <v>2</v>
      </c>
      <c r="D271" s="5">
        <v>3</v>
      </c>
    </row>
    <row r="272" spans="1:5" x14ac:dyDescent="0.25">
      <c r="A272">
        <v>271</v>
      </c>
      <c r="C272" s="4">
        <v>2</v>
      </c>
      <c r="D272" s="5">
        <v>3</v>
      </c>
    </row>
    <row r="273" spans="1:6" x14ac:dyDescent="0.25">
      <c r="A273">
        <v>272</v>
      </c>
      <c r="C273" s="4">
        <v>2</v>
      </c>
      <c r="D273" s="5">
        <v>3</v>
      </c>
    </row>
    <row r="274" spans="1:6" x14ac:dyDescent="0.25">
      <c r="A274">
        <v>273</v>
      </c>
      <c r="C274" s="4">
        <v>2</v>
      </c>
      <c r="D274" s="5">
        <v>3</v>
      </c>
    </row>
    <row r="275" spans="1:6" x14ac:dyDescent="0.25">
      <c r="A275">
        <v>274</v>
      </c>
      <c r="C275" s="4">
        <v>2</v>
      </c>
      <c r="D275" s="5">
        <v>3</v>
      </c>
    </row>
    <row r="276" spans="1:6" x14ac:dyDescent="0.25">
      <c r="A276">
        <v>275</v>
      </c>
      <c r="D276" s="5">
        <v>3</v>
      </c>
      <c r="E276" s="3">
        <v>4</v>
      </c>
    </row>
    <row r="277" spans="1:6" x14ac:dyDescent="0.25">
      <c r="A277">
        <v>276</v>
      </c>
      <c r="B277" s="2">
        <v>1</v>
      </c>
      <c r="D277" s="5">
        <v>3</v>
      </c>
      <c r="E277" s="3">
        <v>4</v>
      </c>
      <c r="F277" t="s">
        <v>22</v>
      </c>
    </row>
    <row r="278" spans="1:6" x14ac:dyDescent="0.25">
      <c r="A278">
        <v>277</v>
      </c>
    </row>
    <row r="279" spans="1:6" x14ac:dyDescent="0.25">
      <c r="A279">
        <v>278</v>
      </c>
      <c r="F279" t="s">
        <v>22</v>
      </c>
    </row>
    <row r="280" spans="1:6" x14ac:dyDescent="0.25">
      <c r="A280">
        <v>279</v>
      </c>
      <c r="B280" s="2">
        <v>1</v>
      </c>
    </row>
    <row r="281" spans="1:6" x14ac:dyDescent="0.25">
      <c r="A281">
        <v>280</v>
      </c>
      <c r="B281" s="2">
        <v>1</v>
      </c>
    </row>
    <row r="282" spans="1:6" x14ac:dyDescent="0.25">
      <c r="A282">
        <v>281</v>
      </c>
      <c r="B282" s="2">
        <v>1</v>
      </c>
    </row>
    <row r="283" spans="1:6" x14ac:dyDescent="0.25">
      <c r="A283">
        <v>282</v>
      </c>
      <c r="B283" s="2">
        <v>1</v>
      </c>
      <c r="E283" s="3">
        <v>4</v>
      </c>
    </row>
    <row r="284" spans="1:6" x14ac:dyDescent="0.25">
      <c r="A284">
        <v>283</v>
      </c>
      <c r="B284" s="2">
        <v>1</v>
      </c>
      <c r="E284" s="3">
        <v>4</v>
      </c>
    </row>
    <row r="285" spans="1:6" x14ac:dyDescent="0.25">
      <c r="A285">
        <v>284</v>
      </c>
      <c r="B285" s="2">
        <v>1</v>
      </c>
      <c r="E285" s="3">
        <v>4</v>
      </c>
    </row>
    <row r="286" spans="1:6" x14ac:dyDescent="0.25">
      <c r="A286">
        <v>285</v>
      </c>
      <c r="B286" s="2">
        <v>1</v>
      </c>
      <c r="E286" s="3">
        <v>4</v>
      </c>
    </row>
    <row r="287" spans="1:6" x14ac:dyDescent="0.25">
      <c r="A287">
        <v>286</v>
      </c>
      <c r="B287" s="2">
        <v>1</v>
      </c>
      <c r="E287" s="3">
        <v>4</v>
      </c>
    </row>
    <row r="288" spans="1:6" x14ac:dyDescent="0.25">
      <c r="A288">
        <v>287</v>
      </c>
      <c r="B288" s="2">
        <v>1</v>
      </c>
      <c r="E288" s="3">
        <v>4</v>
      </c>
    </row>
    <row r="289" spans="1:5" x14ac:dyDescent="0.25">
      <c r="A289">
        <v>288</v>
      </c>
      <c r="B289" s="2">
        <v>1</v>
      </c>
      <c r="E289" s="3">
        <v>4</v>
      </c>
    </row>
    <row r="290" spans="1:5" x14ac:dyDescent="0.25">
      <c r="A290">
        <v>289</v>
      </c>
      <c r="B290" s="2">
        <v>1</v>
      </c>
      <c r="E290" s="3">
        <v>4</v>
      </c>
    </row>
    <row r="291" spans="1:5" x14ac:dyDescent="0.25">
      <c r="A291">
        <v>290</v>
      </c>
      <c r="B291" s="2">
        <v>1</v>
      </c>
      <c r="E291" s="3">
        <v>4</v>
      </c>
    </row>
    <row r="292" spans="1:5" x14ac:dyDescent="0.25">
      <c r="A292">
        <v>291</v>
      </c>
      <c r="B292" s="2">
        <v>1</v>
      </c>
      <c r="E292" s="3">
        <v>4</v>
      </c>
    </row>
    <row r="293" spans="1:5" x14ac:dyDescent="0.25">
      <c r="A293">
        <v>292</v>
      </c>
      <c r="B293" s="2">
        <v>1</v>
      </c>
      <c r="E293" s="3">
        <v>4</v>
      </c>
    </row>
    <row r="294" spans="1:5" x14ac:dyDescent="0.25">
      <c r="A294">
        <v>293</v>
      </c>
      <c r="B294" s="2">
        <v>1</v>
      </c>
      <c r="E294" s="3">
        <v>4</v>
      </c>
    </row>
    <row r="295" spans="1:5" x14ac:dyDescent="0.25">
      <c r="A295">
        <v>294</v>
      </c>
      <c r="B295" s="2">
        <v>1</v>
      </c>
      <c r="E295" s="3">
        <v>4</v>
      </c>
    </row>
    <row r="296" spans="1:5" x14ac:dyDescent="0.25">
      <c r="A296">
        <v>295</v>
      </c>
      <c r="B296" s="2">
        <v>1</v>
      </c>
      <c r="E296" s="3">
        <v>4</v>
      </c>
    </row>
    <row r="297" spans="1:5" x14ac:dyDescent="0.25">
      <c r="A297">
        <v>296</v>
      </c>
      <c r="B297" s="2">
        <v>1</v>
      </c>
      <c r="E297" s="3">
        <v>4</v>
      </c>
    </row>
    <row r="298" spans="1:5" x14ac:dyDescent="0.25">
      <c r="A298">
        <v>297</v>
      </c>
      <c r="B298" s="2">
        <v>1</v>
      </c>
      <c r="E298" s="3">
        <v>4</v>
      </c>
    </row>
    <row r="299" spans="1:5" x14ac:dyDescent="0.25">
      <c r="A299">
        <v>298</v>
      </c>
      <c r="B299" s="2">
        <v>1</v>
      </c>
      <c r="E299" s="3">
        <v>4</v>
      </c>
    </row>
    <row r="300" spans="1:5" x14ac:dyDescent="0.25">
      <c r="A300">
        <v>299</v>
      </c>
      <c r="B300" s="2">
        <v>1</v>
      </c>
      <c r="C300" s="4">
        <v>2</v>
      </c>
      <c r="E300" s="3">
        <v>4</v>
      </c>
    </row>
    <row r="301" spans="1:5" x14ac:dyDescent="0.25">
      <c r="A301">
        <v>300</v>
      </c>
      <c r="B301" s="2">
        <v>1</v>
      </c>
      <c r="C301" s="4">
        <v>2</v>
      </c>
      <c r="E301" s="3">
        <v>4</v>
      </c>
    </row>
    <row r="302" spans="1:5" x14ac:dyDescent="0.25">
      <c r="A302">
        <v>301</v>
      </c>
      <c r="B302" s="2">
        <v>1</v>
      </c>
      <c r="C302" s="4">
        <v>2</v>
      </c>
      <c r="E302" s="3">
        <v>4</v>
      </c>
    </row>
    <row r="303" spans="1:5" x14ac:dyDescent="0.25">
      <c r="A303">
        <v>302</v>
      </c>
      <c r="B303" s="2">
        <v>1</v>
      </c>
      <c r="C303" s="4">
        <v>2</v>
      </c>
      <c r="E303" s="3">
        <v>4</v>
      </c>
    </row>
    <row r="304" spans="1:5" x14ac:dyDescent="0.25">
      <c r="A304">
        <v>303</v>
      </c>
      <c r="B304" s="2">
        <v>1</v>
      </c>
      <c r="C304" s="4">
        <v>2</v>
      </c>
      <c r="E304" s="3">
        <v>4</v>
      </c>
    </row>
    <row r="305" spans="1:5" x14ac:dyDescent="0.25">
      <c r="A305">
        <v>304</v>
      </c>
      <c r="C305" s="4">
        <v>2</v>
      </c>
      <c r="E305" s="3">
        <v>4</v>
      </c>
    </row>
    <row r="306" spans="1:5" x14ac:dyDescent="0.25">
      <c r="A306">
        <v>305</v>
      </c>
      <c r="C306" s="4">
        <v>2</v>
      </c>
      <c r="D306" s="5">
        <v>3</v>
      </c>
      <c r="E306" s="3">
        <v>4</v>
      </c>
    </row>
    <row r="307" spans="1:5" x14ac:dyDescent="0.25">
      <c r="A307">
        <v>306</v>
      </c>
      <c r="C307" s="4">
        <v>2</v>
      </c>
      <c r="D307" s="5">
        <v>3</v>
      </c>
      <c r="E307" s="3">
        <v>4</v>
      </c>
    </row>
    <row r="308" spans="1:5" x14ac:dyDescent="0.25">
      <c r="A308">
        <v>307</v>
      </c>
      <c r="C308" s="4">
        <v>2</v>
      </c>
      <c r="D308" s="5">
        <v>3</v>
      </c>
      <c r="E308" s="3">
        <v>4</v>
      </c>
    </row>
    <row r="309" spans="1:5" x14ac:dyDescent="0.25">
      <c r="A309">
        <v>308</v>
      </c>
      <c r="C309" s="4">
        <v>2</v>
      </c>
      <c r="D309" s="5">
        <v>3</v>
      </c>
    </row>
    <row r="310" spans="1:5" x14ac:dyDescent="0.25">
      <c r="A310">
        <v>309</v>
      </c>
      <c r="C310" s="4">
        <v>2</v>
      </c>
      <c r="D310" s="5">
        <v>3</v>
      </c>
    </row>
    <row r="311" spans="1:5" x14ac:dyDescent="0.25">
      <c r="A311">
        <v>310</v>
      </c>
      <c r="C311" s="4">
        <v>2</v>
      </c>
      <c r="D311" s="5">
        <v>3</v>
      </c>
    </row>
    <row r="312" spans="1:5" x14ac:dyDescent="0.25">
      <c r="A312">
        <v>311</v>
      </c>
      <c r="C312" s="4">
        <v>2</v>
      </c>
      <c r="D312" s="5">
        <v>3</v>
      </c>
    </row>
    <row r="313" spans="1:5" x14ac:dyDescent="0.25">
      <c r="A313">
        <v>312</v>
      </c>
      <c r="C313" s="4">
        <v>2</v>
      </c>
      <c r="D313" s="5">
        <v>3</v>
      </c>
    </row>
    <row r="314" spans="1:5" x14ac:dyDescent="0.25">
      <c r="A314">
        <v>313</v>
      </c>
      <c r="C314" s="4">
        <v>2</v>
      </c>
      <c r="D314" s="5">
        <v>3</v>
      </c>
    </row>
    <row r="315" spans="1:5" x14ac:dyDescent="0.25">
      <c r="A315">
        <v>314</v>
      </c>
      <c r="C315" s="4">
        <v>2</v>
      </c>
      <c r="D315" s="5">
        <v>3</v>
      </c>
    </row>
    <row r="316" spans="1:5" x14ac:dyDescent="0.25">
      <c r="A316">
        <v>315</v>
      </c>
      <c r="C316" s="4">
        <v>2</v>
      </c>
      <c r="D316" s="5">
        <v>3</v>
      </c>
    </row>
    <row r="317" spans="1:5" x14ac:dyDescent="0.25">
      <c r="A317">
        <v>316</v>
      </c>
      <c r="C317" s="4">
        <v>2</v>
      </c>
      <c r="D317" s="5">
        <v>3</v>
      </c>
    </row>
    <row r="318" spans="1:5" x14ac:dyDescent="0.25">
      <c r="A318">
        <v>317</v>
      </c>
      <c r="C318" s="4">
        <v>2</v>
      </c>
      <c r="D318" s="5">
        <v>3</v>
      </c>
    </row>
    <row r="319" spans="1:5" x14ac:dyDescent="0.25">
      <c r="A319">
        <v>318</v>
      </c>
      <c r="C319" s="4">
        <v>2</v>
      </c>
      <c r="D319" s="5">
        <v>3</v>
      </c>
    </row>
    <row r="320" spans="1:5" x14ac:dyDescent="0.25">
      <c r="A320">
        <v>319</v>
      </c>
      <c r="C320" s="4">
        <v>2</v>
      </c>
      <c r="D320" s="5">
        <v>3</v>
      </c>
    </row>
    <row r="321" spans="1:5" x14ac:dyDescent="0.25">
      <c r="A321">
        <v>320</v>
      </c>
      <c r="B321" s="2">
        <v>1</v>
      </c>
      <c r="D321" s="5">
        <v>3</v>
      </c>
    </row>
    <row r="322" spans="1:5" x14ac:dyDescent="0.25">
      <c r="A322">
        <v>321</v>
      </c>
      <c r="B322" s="2">
        <v>1</v>
      </c>
      <c r="D322" s="5">
        <v>3</v>
      </c>
    </row>
    <row r="323" spans="1:5" x14ac:dyDescent="0.25">
      <c r="A323">
        <v>322</v>
      </c>
      <c r="B323" s="2">
        <v>1</v>
      </c>
      <c r="D323" s="5">
        <v>3</v>
      </c>
    </row>
    <row r="324" spans="1:5" x14ac:dyDescent="0.25">
      <c r="A324">
        <v>323</v>
      </c>
      <c r="B324" s="2">
        <v>1</v>
      </c>
      <c r="D324" s="5">
        <v>3</v>
      </c>
      <c r="E324" s="3">
        <v>4</v>
      </c>
    </row>
    <row r="325" spans="1:5" x14ac:dyDescent="0.25">
      <c r="A325">
        <v>324</v>
      </c>
      <c r="B325" s="2">
        <v>1</v>
      </c>
      <c r="E325" s="3">
        <v>4</v>
      </c>
    </row>
    <row r="326" spans="1:5" x14ac:dyDescent="0.25">
      <c r="A326">
        <v>325</v>
      </c>
      <c r="B326" s="2">
        <v>1</v>
      </c>
      <c r="E326" s="3">
        <v>4</v>
      </c>
    </row>
    <row r="327" spans="1:5" x14ac:dyDescent="0.25">
      <c r="A327">
        <v>326</v>
      </c>
      <c r="B327" s="2">
        <v>1</v>
      </c>
      <c r="E327" s="3">
        <v>4</v>
      </c>
    </row>
    <row r="328" spans="1:5" x14ac:dyDescent="0.25">
      <c r="A328">
        <v>327</v>
      </c>
      <c r="B328" s="2">
        <v>1</v>
      </c>
      <c r="E328" s="3">
        <v>4</v>
      </c>
    </row>
    <row r="329" spans="1:5" x14ac:dyDescent="0.25">
      <c r="A329">
        <v>328</v>
      </c>
      <c r="B329" s="2">
        <v>1</v>
      </c>
      <c r="E329" s="3">
        <v>4</v>
      </c>
    </row>
    <row r="330" spans="1:5" x14ac:dyDescent="0.25">
      <c r="A330">
        <v>329</v>
      </c>
      <c r="B330" s="2">
        <v>1</v>
      </c>
      <c r="E330" s="3">
        <v>4</v>
      </c>
    </row>
    <row r="331" spans="1:5" x14ac:dyDescent="0.25">
      <c r="A331">
        <v>330</v>
      </c>
      <c r="B331" s="2">
        <v>1</v>
      </c>
      <c r="E331" s="3">
        <v>4</v>
      </c>
    </row>
    <row r="332" spans="1:5" x14ac:dyDescent="0.25">
      <c r="A332">
        <v>331</v>
      </c>
      <c r="B332" s="2">
        <v>1</v>
      </c>
      <c r="E332" s="3">
        <v>4</v>
      </c>
    </row>
    <row r="333" spans="1:5" x14ac:dyDescent="0.25">
      <c r="A333">
        <v>332</v>
      </c>
      <c r="B333" s="2">
        <v>1</v>
      </c>
      <c r="E333" s="3">
        <v>4</v>
      </c>
    </row>
    <row r="334" spans="1:5" x14ac:dyDescent="0.25">
      <c r="A334">
        <v>333</v>
      </c>
      <c r="B334" s="2">
        <v>1</v>
      </c>
      <c r="E334" s="3">
        <v>4</v>
      </c>
    </row>
    <row r="335" spans="1:5" x14ac:dyDescent="0.25">
      <c r="A335">
        <v>334</v>
      </c>
      <c r="E335" s="3">
        <v>4</v>
      </c>
    </row>
    <row r="336" spans="1:5" x14ac:dyDescent="0.25">
      <c r="A336">
        <v>335</v>
      </c>
      <c r="E336" s="3">
        <v>4</v>
      </c>
    </row>
    <row r="337" spans="1:5" x14ac:dyDescent="0.25">
      <c r="A337">
        <v>336</v>
      </c>
      <c r="C337" s="4">
        <v>2</v>
      </c>
      <c r="E337" s="3">
        <v>4</v>
      </c>
    </row>
    <row r="338" spans="1:5" x14ac:dyDescent="0.25">
      <c r="A338">
        <v>337</v>
      </c>
      <c r="C338" s="4">
        <v>2</v>
      </c>
      <c r="D338" s="5">
        <v>3</v>
      </c>
    </row>
    <row r="339" spans="1:5" x14ac:dyDescent="0.25">
      <c r="A339">
        <v>338</v>
      </c>
      <c r="C339" s="4">
        <v>2</v>
      </c>
      <c r="D339" s="5">
        <v>3</v>
      </c>
    </row>
    <row r="340" spans="1:5" x14ac:dyDescent="0.25">
      <c r="A340">
        <v>339</v>
      </c>
      <c r="C340" s="4">
        <v>2</v>
      </c>
      <c r="D340" s="5">
        <v>3</v>
      </c>
    </row>
    <row r="341" spans="1:5" x14ac:dyDescent="0.25">
      <c r="A341">
        <v>340</v>
      </c>
      <c r="C341" s="4">
        <v>2</v>
      </c>
      <c r="D341" s="5">
        <v>3</v>
      </c>
    </row>
    <row r="342" spans="1:5" x14ac:dyDescent="0.25">
      <c r="A342">
        <v>341</v>
      </c>
      <c r="C342" s="4">
        <v>2</v>
      </c>
      <c r="D342" s="5">
        <v>3</v>
      </c>
    </row>
    <row r="343" spans="1:5" x14ac:dyDescent="0.25">
      <c r="A343">
        <v>342</v>
      </c>
      <c r="C343" s="4">
        <v>2</v>
      </c>
      <c r="D343" s="5">
        <v>3</v>
      </c>
    </row>
    <row r="344" spans="1:5" x14ac:dyDescent="0.25">
      <c r="A344">
        <v>343</v>
      </c>
      <c r="C344" s="4">
        <v>2</v>
      </c>
      <c r="D344" s="5">
        <v>3</v>
      </c>
    </row>
    <row r="345" spans="1:5" x14ac:dyDescent="0.25">
      <c r="A345">
        <v>344</v>
      </c>
      <c r="C345" s="4">
        <v>2</v>
      </c>
      <c r="D345" s="5">
        <v>3</v>
      </c>
    </row>
    <row r="346" spans="1:5" x14ac:dyDescent="0.25">
      <c r="A346">
        <v>345</v>
      </c>
      <c r="C346" s="4">
        <v>2</v>
      </c>
      <c r="D346" s="5">
        <v>3</v>
      </c>
    </row>
    <row r="347" spans="1:5" x14ac:dyDescent="0.25">
      <c r="A347">
        <v>346</v>
      </c>
      <c r="C347" s="4">
        <v>2</v>
      </c>
      <c r="D347" s="5">
        <v>3</v>
      </c>
    </row>
    <row r="348" spans="1:5" x14ac:dyDescent="0.25">
      <c r="A348">
        <v>347</v>
      </c>
      <c r="B348" s="2">
        <v>1</v>
      </c>
      <c r="C348" s="4">
        <v>2</v>
      </c>
      <c r="D348" s="5">
        <v>3</v>
      </c>
    </row>
    <row r="349" spans="1:5" x14ac:dyDescent="0.25">
      <c r="A349">
        <v>348</v>
      </c>
      <c r="B349" s="2">
        <v>1</v>
      </c>
      <c r="C349" s="4">
        <v>2</v>
      </c>
      <c r="D349" s="5">
        <v>3</v>
      </c>
    </row>
    <row r="350" spans="1:5" x14ac:dyDescent="0.25">
      <c r="A350">
        <v>349</v>
      </c>
      <c r="B350" s="2">
        <v>1</v>
      </c>
    </row>
    <row r="351" spans="1:5" x14ac:dyDescent="0.25">
      <c r="A351">
        <v>350</v>
      </c>
      <c r="B351" s="2">
        <v>1</v>
      </c>
    </row>
    <row r="352" spans="1:5" x14ac:dyDescent="0.25">
      <c r="A352">
        <v>351</v>
      </c>
      <c r="B352" s="2">
        <v>1</v>
      </c>
    </row>
    <row r="353" spans="1:5" x14ac:dyDescent="0.25">
      <c r="A353">
        <v>352</v>
      </c>
      <c r="B353" s="2">
        <v>1</v>
      </c>
      <c r="E353" s="3">
        <v>4</v>
      </c>
    </row>
    <row r="354" spans="1:5" x14ac:dyDescent="0.25">
      <c r="A354">
        <v>353</v>
      </c>
      <c r="B354" s="2">
        <v>1</v>
      </c>
      <c r="E354" s="3">
        <v>4</v>
      </c>
    </row>
    <row r="355" spans="1:5" x14ac:dyDescent="0.25">
      <c r="A355">
        <v>354</v>
      </c>
      <c r="B355" s="2">
        <v>1</v>
      </c>
      <c r="E355" s="3">
        <v>4</v>
      </c>
    </row>
    <row r="356" spans="1:5" x14ac:dyDescent="0.25">
      <c r="A356">
        <v>355</v>
      </c>
      <c r="B356" s="2">
        <v>1</v>
      </c>
      <c r="E356" s="3">
        <v>4</v>
      </c>
    </row>
    <row r="357" spans="1:5" x14ac:dyDescent="0.25">
      <c r="A357">
        <v>356</v>
      </c>
      <c r="B357" s="2">
        <v>1</v>
      </c>
      <c r="E357" s="3">
        <v>4</v>
      </c>
    </row>
    <row r="358" spans="1:5" x14ac:dyDescent="0.25">
      <c r="A358">
        <v>357</v>
      </c>
      <c r="B358" s="2">
        <v>1</v>
      </c>
      <c r="E358" s="3">
        <v>4</v>
      </c>
    </row>
    <row r="359" spans="1:5" x14ac:dyDescent="0.25">
      <c r="A359">
        <v>358</v>
      </c>
      <c r="B359" s="2">
        <v>1</v>
      </c>
      <c r="E359" s="3">
        <v>4</v>
      </c>
    </row>
    <row r="360" spans="1:5" x14ac:dyDescent="0.25">
      <c r="A360">
        <v>359</v>
      </c>
      <c r="B360" s="2">
        <v>1</v>
      </c>
      <c r="E360" s="3">
        <v>4</v>
      </c>
    </row>
    <row r="361" spans="1:5" x14ac:dyDescent="0.25">
      <c r="A361">
        <v>360</v>
      </c>
      <c r="B361" s="2">
        <v>1</v>
      </c>
      <c r="E361" s="3">
        <v>4</v>
      </c>
    </row>
    <row r="362" spans="1:5" x14ac:dyDescent="0.25">
      <c r="A362">
        <v>361</v>
      </c>
      <c r="B362" s="2">
        <v>1</v>
      </c>
      <c r="E362" s="3">
        <v>4</v>
      </c>
    </row>
    <row r="363" spans="1:5" x14ac:dyDescent="0.25">
      <c r="A363">
        <v>362</v>
      </c>
      <c r="B363" s="2">
        <v>1</v>
      </c>
      <c r="E363" s="3">
        <v>4</v>
      </c>
    </row>
    <row r="364" spans="1:5" x14ac:dyDescent="0.25">
      <c r="A364">
        <v>363</v>
      </c>
      <c r="C364" s="4">
        <v>2</v>
      </c>
      <c r="E364" s="3">
        <v>4</v>
      </c>
    </row>
    <row r="365" spans="1:5" x14ac:dyDescent="0.25">
      <c r="A365">
        <v>364</v>
      </c>
      <c r="C365" s="4">
        <v>2</v>
      </c>
      <c r="D365" s="5">
        <v>3</v>
      </c>
      <c r="E365" s="3">
        <v>4</v>
      </c>
    </row>
    <row r="366" spans="1:5" x14ac:dyDescent="0.25">
      <c r="A366">
        <v>365</v>
      </c>
      <c r="C366" s="4">
        <v>2</v>
      </c>
      <c r="D366" s="5">
        <v>3</v>
      </c>
      <c r="E366" s="3">
        <v>4</v>
      </c>
    </row>
    <row r="367" spans="1:5" x14ac:dyDescent="0.25">
      <c r="A367">
        <v>366</v>
      </c>
      <c r="C367" s="4">
        <v>2</v>
      </c>
      <c r="D367" s="5">
        <v>3</v>
      </c>
      <c r="E367" s="3">
        <v>4</v>
      </c>
    </row>
    <row r="368" spans="1:5" x14ac:dyDescent="0.25">
      <c r="A368">
        <v>367</v>
      </c>
      <c r="C368" s="4">
        <v>2</v>
      </c>
      <c r="D368" s="5">
        <v>3</v>
      </c>
    </row>
    <row r="369" spans="1:5" x14ac:dyDescent="0.25">
      <c r="A369">
        <v>368</v>
      </c>
      <c r="C369" s="4">
        <v>2</v>
      </c>
      <c r="D369" s="5">
        <v>3</v>
      </c>
    </row>
    <row r="370" spans="1:5" x14ac:dyDescent="0.25">
      <c r="A370">
        <v>369</v>
      </c>
      <c r="C370" s="4">
        <v>2</v>
      </c>
      <c r="D370" s="5">
        <v>3</v>
      </c>
    </row>
    <row r="371" spans="1:5" x14ac:dyDescent="0.25">
      <c r="A371">
        <v>370</v>
      </c>
      <c r="C371" s="4">
        <v>2</v>
      </c>
      <c r="D371" s="5">
        <v>3</v>
      </c>
    </row>
    <row r="372" spans="1:5" x14ac:dyDescent="0.25">
      <c r="A372">
        <v>371</v>
      </c>
      <c r="C372" s="4">
        <v>2</v>
      </c>
      <c r="D372" s="5">
        <v>3</v>
      </c>
    </row>
    <row r="373" spans="1:5" x14ac:dyDescent="0.25">
      <c r="A373">
        <v>372</v>
      </c>
      <c r="C373" s="4">
        <v>2</v>
      </c>
      <c r="D373" s="5">
        <v>3</v>
      </c>
    </row>
    <row r="374" spans="1:5" x14ac:dyDescent="0.25">
      <c r="A374">
        <v>373</v>
      </c>
      <c r="C374" s="4">
        <v>2</v>
      </c>
      <c r="D374" s="5">
        <v>3</v>
      </c>
    </row>
    <row r="375" spans="1:5" x14ac:dyDescent="0.25">
      <c r="A375">
        <v>374</v>
      </c>
      <c r="C375" s="4">
        <v>2</v>
      </c>
      <c r="D375" s="5">
        <v>3</v>
      </c>
    </row>
    <row r="376" spans="1:5" x14ac:dyDescent="0.25">
      <c r="A376">
        <v>375</v>
      </c>
      <c r="C376" s="4">
        <v>2</v>
      </c>
      <c r="D376" s="5">
        <v>3</v>
      </c>
    </row>
    <row r="377" spans="1:5" x14ac:dyDescent="0.25">
      <c r="A377">
        <v>376</v>
      </c>
      <c r="C377" s="4">
        <v>2</v>
      </c>
      <c r="D377" s="5">
        <v>3</v>
      </c>
    </row>
    <row r="378" spans="1:5" x14ac:dyDescent="0.25">
      <c r="A378">
        <v>377</v>
      </c>
      <c r="C378" s="4">
        <v>2</v>
      </c>
    </row>
    <row r="379" spans="1:5" x14ac:dyDescent="0.25">
      <c r="A379">
        <v>378</v>
      </c>
    </row>
    <row r="380" spans="1:5" x14ac:dyDescent="0.25">
      <c r="A380">
        <v>379</v>
      </c>
      <c r="B380" s="2">
        <v>1</v>
      </c>
      <c r="E380" s="3">
        <v>4</v>
      </c>
    </row>
    <row r="381" spans="1:5" x14ac:dyDescent="0.25">
      <c r="A381">
        <v>380</v>
      </c>
      <c r="B381" s="2">
        <v>1</v>
      </c>
      <c r="E381" s="3">
        <v>4</v>
      </c>
    </row>
    <row r="382" spans="1:5" x14ac:dyDescent="0.25">
      <c r="A382">
        <v>381</v>
      </c>
      <c r="B382" s="2">
        <v>1</v>
      </c>
      <c r="E382" s="3">
        <v>4</v>
      </c>
    </row>
    <row r="383" spans="1:5" x14ac:dyDescent="0.25">
      <c r="A383">
        <v>382</v>
      </c>
      <c r="B383" s="2">
        <v>1</v>
      </c>
      <c r="E383" s="3">
        <v>4</v>
      </c>
    </row>
    <row r="384" spans="1:5" x14ac:dyDescent="0.25">
      <c r="A384">
        <v>383</v>
      </c>
      <c r="B384" s="2">
        <v>1</v>
      </c>
      <c r="E384" s="3">
        <v>4</v>
      </c>
    </row>
    <row r="385" spans="1:5" x14ac:dyDescent="0.25">
      <c r="A385">
        <v>384</v>
      </c>
      <c r="B385" s="2">
        <v>1</v>
      </c>
      <c r="E385" s="3">
        <v>4</v>
      </c>
    </row>
    <row r="386" spans="1:5" x14ac:dyDescent="0.25">
      <c r="A386">
        <v>385</v>
      </c>
      <c r="B386" s="2">
        <v>1</v>
      </c>
      <c r="E386" s="3">
        <v>4</v>
      </c>
    </row>
    <row r="387" spans="1:5" x14ac:dyDescent="0.25">
      <c r="A387">
        <v>386</v>
      </c>
      <c r="B387" s="2">
        <v>1</v>
      </c>
      <c r="E387" s="3">
        <v>4</v>
      </c>
    </row>
    <row r="388" spans="1:5" x14ac:dyDescent="0.25">
      <c r="A388">
        <v>387</v>
      </c>
      <c r="B388" s="2">
        <v>1</v>
      </c>
      <c r="E388" s="3">
        <v>4</v>
      </c>
    </row>
    <row r="389" spans="1:5" x14ac:dyDescent="0.25">
      <c r="A389">
        <v>388</v>
      </c>
      <c r="B389" s="2">
        <v>1</v>
      </c>
      <c r="E389" s="3">
        <v>4</v>
      </c>
    </row>
    <row r="390" spans="1:5" x14ac:dyDescent="0.25">
      <c r="A390">
        <v>389</v>
      </c>
      <c r="B390" s="2">
        <v>1</v>
      </c>
      <c r="E390" s="3">
        <v>4</v>
      </c>
    </row>
    <row r="391" spans="1:5" x14ac:dyDescent="0.25">
      <c r="A391">
        <v>390</v>
      </c>
      <c r="B391" s="2">
        <v>1</v>
      </c>
      <c r="E391" s="3">
        <v>4</v>
      </c>
    </row>
    <row r="392" spans="1:5" x14ac:dyDescent="0.25">
      <c r="A392">
        <v>391</v>
      </c>
    </row>
    <row r="393" spans="1:5" x14ac:dyDescent="0.25">
      <c r="A393">
        <v>392</v>
      </c>
      <c r="C393" s="4">
        <v>2</v>
      </c>
    </row>
    <row r="394" spans="1:5" x14ac:dyDescent="0.25">
      <c r="A394">
        <v>393</v>
      </c>
      <c r="C394" s="4">
        <v>2</v>
      </c>
      <c r="D394" s="5">
        <v>3</v>
      </c>
    </row>
    <row r="395" spans="1:5" x14ac:dyDescent="0.25">
      <c r="A395">
        <v>394</v>
      </c>
      <c r="C395" s="4">
        <v>2</v>
      </c>
      <c r="D395" s="5">
        <v>3</v>
      </c>
    </row>
    <row r="396" spans="1:5" x14ac:dyDescent="0.25">
      <c r="A396">
        <v>395</v>
      </c>
      <c r="C396" s="4">
        <v>2</v>
      </c>
      <c r="D396" s="5">
        <v>3</v>
      </c>
    </row>
    <row r="397" spans="1:5" x14ac:dyDescent="0.25">
      <c r="A397">
        <v>396</v>
      </c>
      <c r="C397" s="4">
        <v>2</v>
      </c>
      <c r="D397" s="5">
        <v>3</v>
      </c>
    </row>
    <row r="398" spans="1:5" x14ac:dyDescent="0.25">
      <c r="A398">
        <v>397</v>
      </c>
      <c r="C398" s="4">
        <v>2</v>
      </c>
      <c r="D398" s="5">
        <v>3</v>
      </c>
    </row>
    <row r="399" spans="1:5" x14ac:dyDescent="0.25">
      <c r="A399">
        <v>398</v>
      </c>
      <c r="C399" s="4">
        <v>2</v>
      </c>
      <c r="D399" s="5">
        <v>3</v>
      </c>
    </row>
    <row r="400" spans="1:5" x14ac:dyDescent="0.25">
      <c r="A400">
        <v>399</v>
      </c>
      <c r="C400" s="4">
        <v>2</v>
      </c>
      <c r="D400" s="5">
        <v>3</v>
      </c>
    </row>
    <row r="401" spans="1:5" x14ac:dyDescent="0.25">
      <c r="A401">
        <v>400</v>
      </c>
      <c r="C401" s="4">
        <v>2</v>
      </c>
      <c r="D401" s="5">
        <v>3</v>
      </c>
    </row>
    <row r="402" spans="1:5" x14ac:dyDescent="0.25">
      <c r="A402">
        <v>401</v>
      </c>
      <c r="C402" s="4">
        <v>2</v>
      </c>
      <c r="D402" s="5">
        <v>3</v>
      </c>
    </row>
    <row r="403" spans="1:5" x14ac:dyDescent="0.25">
      <c r="A403">
        <v>402</v>
      </c>
      <c r="D403" s="5">
        <v>3</v>
      </c>
    </row>
    <row r="404" spans="1:5" x14ac:dyDescent="0.25">
      <c r="A404">
        <v>403</v>
      </c>
      <c r="D404" s="5">
        <v>3</v>
      </c>
    </row>
    <row r="405" spans="1:5" x14ac:dyDescent="0.25">
      <c r="A405">
        <v>404</v>
      </c>
    </row>
    <row r="406" spans="1:5" x14ac:dyDescent="0.25">
      <c r="A406">
        <v>405</v>
      </c>
      <c r="B406" s="2">
        <v>1</v>
      </c>
      <c r="E406" s="3">
        <v>4</v>
      </c>
    </row>
    <row r="407" spans="1:5" x14ac:dyDescent="0.25">
      <c r="A407">
        <v>406</v>
      </c>
      <c r="B407" s="2">
        <v>1</v>
      </c>
      <c r="E407" s="3">
        <v>4</v>
      </c>
    </row>
    <row r="408" spans="1:5" x14ac:dyDescent="0.25">
      <c r="A408">
        <v>407</v>
      </c>
      <c r="B408" s="2">
        <v>1</v>
      </c>
      <c r="E408" s="3">
        <v>4</v>
      </c>
    </row>
    <row r="409" spans="1:5" x14ac:dyDescent="0.25">
      <c r="A409">
        <v>408</v>
      </c>
      <c r="B409" s="2">
        <v>1</v>
      </c>
      <c r="E409" s="3">
        <v>4</v>
      </c>
    </row>
    <row r="410" spans="1:5" x14ac:dyDescent="0.25">
      <c r="A410">
        <v>409</v>
      </c>
      <c r="B410" s="2">
        <v>1</v>
      </c>
      <c r="E410" s="3">
        <v>4</v>
      </c>
    </row>
    <row r="411" spans="1:5" x14ac:dyDescent="0.25">
      <c r="A411">
        <v>410</v>
      </c>
      <c r="B411" s="2">
        <v>1</v>
      </c>
      <c r="E411" s="3">
        <v>4</v>
      </c>
    </row>
    <row r="412" spans="1:5" x14ac:dyDescent="0.25">
      <c r="A412">
        <v>411</v>
      </c>
      <c r="B412" s="2">
        <v>1</v>
      </c>
      <c r="E412" s="3">
        <v>4</v>
      </c>
    </row>
    <row r="413" spans="1:5" x14ac:dyDescent="0.25">
      <c r="A413">
        <v>412</v>
      </c>
      <c r="B413" s="2">
        <v>1</v>
      </c>
      <c r="E413" s="3">
        <v>4</v>
      </c>
    </row>
    <row r="414" spans="1:5" x14ac:dyDescent="0.25">
      <c r="A414">
        <v>413</v>
      </c>
      <c r="B414" s="2">
        <v>1</v>
      </c>
      <c r="E414" s="3">
        <v>4</v>
      </c>
    </row>
    <row r="415" spans="1:5" x14ac:dyDescent="0.25">
      <c r="A415">
        <v>414</v>
      </c>
      <c r="B415" s="2">
        <v>1</v>
      </c>
      <c r="E415" s="3">
        <v>4</v>
      </c>
    </row>
    <row r="416" spans="1:5" x14ac:dyDescent="0.25">
      <c r="A416">
        <v>415</v>
      </c>
    </row>
    <row r="417" spans="1:5" x14ac:dyDescent="0.25">
      <c r="A417">
        <v>416</v>
      </c>
    </row>
    <row r="418" spans="1:5" x14ac:dyDescent="0.25">
      <c r="A418">
        <v>417</v>
      </c>
      <c r="C418" s="4">
        <v>2</v>
      </c>
    </row>
    <row r="419" spans="1:5" x14ac:dyDescent="0.25">
      <c r="A419">
        <v>418</v>
      </c>
      <c r="C419" s="4">
        <v>2</v>
      </c>
      <c r="D419" s="5">
        <v>3</v>
      </c>
    </row>
    <row r="420" spans="1:5" x14ac:dyDescent="0.25">
      <c r="A420">
        <v>419</v>
      </c>
      <c r="C420" s="4">
        <v>2</v>
      </c>
      <c r="D420" s="5">
        <v>3</v>
      </c>
    </row>
    <row r="421" spans="1:5" x14ac:dyDescent="0.25">
      <c r="A421">
        <v>420</v>
      </c>
      <c r="C421" s="4">
        <v>2</v>
      </c>
      <c r="D421" s="5">
        <v>3</v>
      </c>
    </row>
    <row r="422" spans="1:5" x14ac:dyDescent="0.25">
      <c r="A422">
        <v>421</v>
      </c>
      <c r="C422" s="4">
        <v>2</v>
      </c>
      <c r="D422" s="5">
        <v>3</v>
      </c>
    </row>
    <row r="423" spans="1:5" x14ac:dyDescent="0.25">
      <c r="A423">
        <v>422</v>
      </c>
      <c r="C423" s="4">
        <v>2</v>
      </c>
      <c r="D423" s="5">
        <v>3</v>
      </c>
    </row>
    <row r="424" spans="1:5" x14ac:dyDescent="0.25">
      <c r="A424">
        <v>423</v>
      </c>
      <c r="C424" s="4">
        <v>2</v>
      </c>
      <c r="D424" s="5">
        <v>3</v>
      </c>
    </row>
    <row r="425" spans="1:5" x14ac:dyDescent="0.25">
      <c r="A425">
        <v>424</v>
      </c>
      <c r="C425" s="4">
        <v>2</v>
      </c>
      <c r="D425" s="5">
        <v>3</v>
      </c>
    </row>
    <row r="426" spans="1:5" x14ac:dyDescent="0.25">
      <c r="A426">
        <v>425</v>
      </c>
      <c r="C426" s="4">
        <v>2</v>
      </c>
      <c r="D426" s="5">
        <v>3</v>
      </c>
    </row>
    <row r="427" spans="1:5" x14ac:dyDescent="0.25">
      <c r="A427">
        <v>426</v>
      </c>
      <c r="D427" s="5">
        <v>3</v>
      </c>
    </row>
    <row r="428" spans="1:5" x14ac:dyDescent="0.25">
      <c r="A428">
        <v>427</v>
      </c>
    </row>
    <row r="429" spans="1:5" x14ac:dyDescent="0.25">
      <c r="A429">
        <v>428</v>
      </c>
      <c r="B429" s="2">
        <v>1</v>
      </c>
    </row>
    <row r="430" spans="1:5" x14ac:dyDescent="0.25">
      <c r="A430">
        <v>429</v>
      </c>
      <c r="B430" s="2">
        <v>1</v>
      </c>
    </row>
    <row r="431" spans="1:5" x14ac:dyDescent="0.25">
      <c r="A431">
        <v>430</v>
      </c>
      <c r="B431" s="2">
        <v>1</v>
      </c>
      <c r="E431" s="3">
        <v>4</v>
      </c>
    </row>
    <row r="432" spans="1:5" x14ac:dyDescent="0.25">
      <c r="A432">
        <v>431</v>
      </c>
      <c r="B432" s="2">
        <v>1</v>
      </c>
      <c r="E432" s="3">
        <v>4</v>
      </c>
    </row>
    <row r="433" spans="1:5" x14ac:dyDescent="0.25">
      <c r="A433">
        <v>432</v>
      </c>
      <c r="B433" s="2">
        <v>1</v>
      </c>
      <c r="E433" s="3">
        <v>4</v>
      </c>
    </row>
    <row r="434" spans="1:5" x14ac:dyDescent="0.25">
      <c r="A434">
        <v>433</v>
      </c>
      <c r="B434" s="2">
        <v>1</v>
      </c>
      <c r="E434" s="3">
        <v>4</v>
      </c>
    </row>
    <row r="435" spans="1:5" x14ac:dyDescent="0.25">
      <c r="A435">
        <v>434</v>
      </c>
      <c r="B435" s="2">
        <v>1</v>
      </c>
      <c r="E435" s="3">
        <v>4</v>
      </c>
    </row>
    <row r="436" spans="1:5" x14ac:dyDescent="0.25">
      <c r="A436">
        <v>435</v>
      </c>
      <c r="B436" s="2">
        <v>1</v>
      </c>
      <c r="E436" s="3">
        <v>4</v>
      </c>
    </row>
    <row r="437" spans="1:5" x14ac:dyDescent="0.25">
      <c r="A437">
        <v>436</v>
      </c>
      <c r="B437" s="2">
        <v>1</v>
      </c>
      <c r="E437" s="3">
        <v>4</v>
      </c>
    </row>
    <row r="438" spans="1:5" x14ac:dyDescent="0.25">
      <c r="A438">
        <v>437</v>
      </c>
      <c r="B438" s="2">
        <v>1</v>
      </c>
      <c r="E438" s="3">
        <v>4</v>
      </c>
    </row>
    <row r="439" spans="1:5" x14ac:dyDescent="0.25">
      <c r="A439">
        <v>438</v>
      </c>
      <c r="E439" s="3">
        <v>4</v>
      </c>
    </row>
    <row r="440" spans="1:5" x14ac:dyDescent="0.25">
      <c r="A440">
        <v>439</v>
      </c>
    </row>
    <row r="441" spans="1:5" x14ac:dyDescent="0.25">
      <c r="A441">
        <v>440</v>
      </c>
      <c r="C441" s="4">
        <v>2</v>
      </c>
      <c r="D441" s="5">
        <v>3</v>
      </c>
    </row>
    <row r="442" spans="1:5" x14ac:dyDescent="0.25">
      <c r="A442">
        <v>441</v>
      </c>
      <c r="C442" s="4">
        <v>2</v>
      </c>
      <c r="D442" s="5">
        <v>3</v>
      </c>
    </row>
    <row r="443" spans="1:5" x14ac:dyDescent="0.25">
      <c r="A443">
        <v>442</v>
      </c>
      <c r="C443" s="4">
        <v>2</v>
      </c>
      <c r="D443" s="5">
        <v>3</v>
      </c>
    </row>
    <row r="444" spans="1:5" x14ac:dyDescent="0.25">
      <c r="A444">
        <v>443</v>
      </c>
      <c r="C444" s="4">
        <v>2</v>
      </c>
      <c r="D444" s="5">
        <v>3</v>
      </c>
    </row>
    <row r="445" spans="1:5" x14ac:dyDescent="0.25">
      <c r="A445">
        <v>444</v>
      </c>
      <c r="C445" s="4">
        <v>2</v>
      </c>
      <c r="D445" s="5">
        <v>3</v>
      </c>
    </row>
    <row r="446" spans="1:5" x14ac:dyDescent="0.25">
      <c r="A446">
        <v>445</v>
      </c>
      <c r="C446" s="4">
        <v>2</v>
      </c>
      <c r="D446" s="5">
        <v>3</v>
      </c>
    </row>
    <row r="447" spans="1:5" x14ac:dyDescent="0.25">
      <c r="A447">
        <v>446</v>
      </c>
      <c r="C447" s="4">
        <v>2</v>
      </c>
      <c r="D447" s="5">
        <v>3</v>
      </c>
    </row>
    <row r="448" spans="1:5" x14ac:dyDescent="0.25">
      <c r="A448">
        <v>447</v>
      </c>
      <c r="C448" s="4">
        <v>2</v>
      </c>
      <c r="D448" s="5">
        <v>3</v>
      </c>
    </row>
    <row r="449" spans="1:5" x14ac:dyDescent="0.25">
      <c r="A449">
        <v>448</v>
      </c>
      <c r="C449" s="4">
        <v>2</v>
      </c>
    </row>
    <row r="450" spans="1:5" x14ac:dyDescent="0.25">
      <c r="A450">
        <v>449</v>
      </c>
    </row>
    <row r="451" spans="1:5" x14ac:dyDescent="0.25">
      <c r="A451">
        <v>450</v>
      </c>
      <c r="B451" s="2">
        <v>1</v>
      </c>
    </row>
    <row r="452" spans="1:5" x14ac:dyDescent="0.25">
      <c r="A452">
        <v>451</v>
      </c>
      <c r="B452" s="2">
        <v>1</v>
      </c>
    </row>
    <row r="453" spans="1:5" x14ac:dyDescent="0.25">
      <c r="A453">
        <v>452</v>
      </c>
      <c r="B453" s="2">
        <v>1</v>
      </c>
    </row>
    <row r="454" spans="1:5" x14ac:dyDescent="0.25">
      <c r="A454">
        <v>453</v>
      </c>
      <c r="B454" s="2">
        <v>1</v>
      </c>
    </row>
    <row r="455" spans="1:5" x14ac:dyDescent="0.25">
      <c r="A455">
        <v>454</v>
      </c>
      <c r="B455" s="2">
        <v>1</v>
      </c>
    </row>
    <row r="456" spans="1:5" x14ac:dyDescent="0.25">
      <c r="A456">
        <v>455</v>
      </c>
      <c r="B456" s="2">
        <v>1</v>
      </c>
      <c r="E456" s="3">
        <v>4</v>
      </c>
    </row>
    <row r="457" spans="1:5" x14ac:dyDescent="0.25">
      <c r="A457">
        <v>456</v>
      </c>
      <c r="B457" s="2">
        <v>1</v>
      </c>
      <c r="E457" s="3">
        <v>4</v>
      </c>
    </row>
    <row r="458" spans="1:5" x14ac:dyDescent="0.25">
      <c r="A458">
        <v>457</v>
      </c>
      <c r="B458" s="2">
        <v>1</v>
      </c>
      <c r="E458" s="3">
        <v>4</v>
      </c>
    </row>
    <row r="459" spans="1:5" x14ac:dyDescent="0.25">
      <c r="A459">
        <v>458</v>
      </c>
      <c r="B459" s="2">
        <v>1</v>
      </c>
      <c r="E459" s="3">
        <v>4</v>
      </c>
    </row>
    <row r="460" spans="1:5" x14ac:dyDescent="0.25">
      <c r="A460">
        <v>459</v>
      </c>
      <c r="B460" s="2">
        <v>1</v>
      </c>
      <c r="E460" s="3">
        <v>4</v>
      </c>
    </row>
    <row r="461" spans="1:5" x14ac:dyDescent="0.25">
      <c r="A461">
        <v>460</v>
      </c>
      <c r="D461" s="5">
        <v>3</v>
      </c>
      <c r="E461" s="3">
        <v>4</v>
      </c>
    </row>
    <row r="462" spans="1:5" x14ac:dyDescent="0.25">
      <c r="A462">
        <v>461</v>
      </c>
      <c r="D462" s="5">
        <v>3</v>
      </c>
      <c r="E462" s="3">
        <v>4</v>
      </c>
    </row>
    <row r="463" spans="1:5" x14ac:dyDescent="0.25">
      <c r="A463">
        <v>462</v>
      </c>
      <c r="D463" s="5">
        <v>3</v>
      </c>
      <c r="E463" s="3">
        <v>4</v>
      </c>
    </row>
    <row r="464" spans="1:5" x14ac:dyDescent="0.25">
      <c r="A464">
        <v>463</v>
      </c>
      <c r="C464" s="4">
        <v>2</v>
      </c>
      <c r="D464" s="5">
        <v>3</v>
      </c>
    </row>
    <row r="465" spans="1:5" x14ac:dyDescent="0.25">
      <c r="A465">
        <v>464</v>
      </c>
      <c r="C465" s="4">
        <v>2</v>
      </c>
      <c r="D465" s="5">
        <v>3</v>
      </c>
    </row>
    <row r="466" spans="1:5" x14ac:dyDescent="0.25">
      <c r="A466">
        <v>465</v>
      </c>
      <c r="C466" s="4">
        <v>2</v>
      </c>
      <c r="D466" s="5">
        <v>3</v>
      </c>
    </row>
    <row r="467" spans="1:5" x14ac:dyDescent="0.25">
      <c r="A467">
        <v>466</v>
      </c>
      <c r="C467" s="4">
        <v>2</v>
      </c>
      <c r="D467" s="5">
        <v>3</v>
      </c>
    </row>
    <row r="468" spans="1:5" x14ac:dyDescent="0.25">
      <c r="A468">
        <v>467</v>
      </c>
      <c r="C468" s="4">
        <v>2</v>
      </c>
      <c r="D468" s="5">
        <v>3</v>
      </c>
    </row>
    <row r="469" spans="1:5" x14ac:dyDescent="0.25">
      <c r="A469">
        <v>468</v>
      </c>
      <c r="C469" s="4">
        <v>2</v>
      </c>
    </row>
    <row r="470" spans="1:5" x14ac:dyDescent="0.25">
      <c r="A470">
        <v>469</v>
      </c>
      <c r="C470" s="4">
        <v>2</v>
      </c>
    </row>
    <row r="471" spans="1:5" x14ac:dyDescent="0.25">
      <c r="A471">
        <v>470</v>
      </c>
      <c r="C471" s="4">
        <v>2</v>
      </c>
    </row>
    <row r="472" spans="1:5" x14ac:dyDescent="0.25">
      <c r="A472">
        <v>471</v>
      </c>
      <c r="B472" s="2">
        <v>1</v>
      </c>
      <c r="C472" s="4">
        <v>2</v>
      </c>
    </row>
    <row r="473" spans="1:5" x14ac:dyDescent="0.25">
      <c r="A473">
        <v>472</v>
      </c>
      <c r="B473" s="2">
        <v>1</v>
      </c>
      <c r="C473" s="4">
        <v>2</v>
      </c>
    </row>
    <row r="474" spans="1:5" x14ac:dyDescent="0.25">
      <c r="A474">
        <v>473</v>
      </c>
      <c r="B474" s="2">
        <v>1</v>
      </c>
    </row>
    <row r="475" spans="1:5" x14ac:dyDescent="0.25">
      <c r="A475">
        <v>474</v>
      </c>
      <c r="B475" s="2">
        <v>1</v>
      </c>
    </row>
    <row r="476" spans="1:5" x14ac:dyDescent="0.25">
      <c r="A476">
        <v>475</v>
      </c>
      <c r="B476" s="2">
        <v>1</v>
      </c>
    </row>
    <row r="477" spans="1:5" x14ac:dyDescent="0.25">
      <c r="A477">
        <v>476</v>
      </c>
      <c r="B477" s="2">
        <v>1</v>
      </c>
    </row>
    <row r="478" spans="1:5" x14ac:dyDescent="0.25">
      <c r="A478">
        <v>477</v>
      </c>
      <c r="B478" s="2">
        <v>1</v>
      </c>
    </row>
    <row r="479" spans="1:5" x14ac:dyDescent="0.25">
      <c r="A479">
        <v>478</v>
      </c>
      <c r="B479" s="2">
        <v>1</v>
      </c>
      <c r="E479" s="3">
        <v>4</v>
      </c>
    </row>
    <row r="480" spans="1:5" x14ac:dyDescent="0.25">
      <c r="A480">
        <v>479</v>
      </c>
      <c r="E480" s="3">
        <v>4</v>
      </c>
    </row>
    <row r="481" spans="1:5" x14ac:dyDescent="0.25">
      <c r="A481">
        <v>480</v>
      </c>
      <c r="D481" s="5">
        <v>3</v>
      </c>
      <c r="E481" s="3">
        <v>4</v>
      </c>
    </row>
    <row r="482" spans="1:5" x14ac:dyDescent="0.25">
      <c r="A482">
        <v>481</v>
      </c>
      <c r="D482" s="5">
        <v>3</v>
      </c>
      <c r="E482" s="3">
        <v>4</v>
      </c>
    </row>
    <row r="483" spans="1:5" x14ac:dyDescent="0.25">
      <c r="A483">
        <v>482</v>
      </c>
      <c r="D483" s="5">
        <v>3</v>
      </c>
      <c r="E483" s="3">
        <v>4</v>
      </c>
    </row>
    <row r="484" spans="1:5" x14ac:dyDescent="0.25">
      <c r="A484">
        <v>483</v>
      </c>
      <c r="D484" s="5">
        <v>3</v>
      </c>
      <c r="E484" s="3">
        <v>4</v>
      </c>
    </row>
    <row r="485" spans="1:5" x14ac:dyDescent="0.25">
      <c r="A485">
        <v>484</v>
      </c>
      <c r="D485" s="5">
        <v>3</v>
      </c>
      <c r="E485" s="3">
        <v>4</v>
      </c>
    </row>
    <row r="486" spans="1:5" x14ac:dyDescent="0.25">
      <c r="A486">
        <v>485</v>
      </c>
      <c r="D486" s="5">
        <v>3</v>
      </c>
      <c r="E486" s="3">
        <v>4</v>
      </c>
    </row>
    <row r="487" spans="1:5" x14ac:dyDescent="0.25">
      <c r="A487">
        <v>486</v>
      </c>
      <c r="C487" s="4">
        <v>2</v>
      </c>
      <c r="D487" s="5">
        <v>3</v>
      </c>
      <c r="E487" s="3">
        <v>4</v>
      </c>
    </row>
    <row r="488" spans="1:5" x14ac:dyDescent="0.25">
      <c r="A488">
        <v>487</v>
      </c>
      <c r="C488" s="4">
        <v>2</v>
      </c>
      <c r="D488" s="5">
        <v>3</v>
      </c>
    </row>
    <row r="489" spans="1:5" x14ac:dyDescent="0.25">
      <c r="A489">
        <v>488</v>
      </c>
      <c r="C489" s="4">
        <v>2</v>
      </c>
      <c r="D489" s="5">
        <v>3</v>
      </c>
    </row>
    <row r="490" spans="1:5" x14ac:dyDescent="0.25">
      <c r="A490">
        <v>489</v>
      </c>
      <c r="C490" s="4">
        <v>2</v>
      </c>
    </row>
    <row r="491" spans="1:5" x14ac:dyDescent="0.25">
      <c r="A491">
        <v>490</v>
      </c>
      <c r="C491" s="4">
        <v>2</v>
      </c>
    </row>
    <row r="492" spans="1:5" x14ac:dyDescent="0.25">
      <c r="A492">
        <v>491</v>
      </c>
      <c r="C492" s="4">
        <v>2</v>
      </c>
    </row>
    <row r="493" spans="1:5" x14ac:dyDescent="0.25">
      <c r="A493">
        <v>492</v>
      </c>
      <c r="C493" s="4">
        <v>2</v>
      </c>
    </row>
    <row r="494" spans="1:5" x14ac:dyDescent="0.25">
      <c r="A494">
        <v>493</v>
      </c>
      <c r="B494" s="2">
        <v>1</v>
      </c>
      <c r="C494" s="4">
        <v>2</v>
      </c>
    </row>
    <row r="495" spans="1:5" x14ac:dyDescent="0.25">
      <c r="A495">
        <v>494</v>
      </c>
      <c r="B495" s="2">
        <v>1</v>
      </c>
      <c r="C495" s="4">
        <v>2</v>
      </c>
    </row>
    <row r="496" spans="1:5" x14ac:dyDescent="0.25">
      <c r="A496">
        <v>495</v>
      </c>
      <c r="B496" s="2">
        <v>1</v>
      </c>
      <c r="C496" s="4">
        <v>2</v>
      </c>
    </row>
    <row r="497" spans="1:5" x14ac:dyDescent="0.25">
      <c r="A497">
        <v>496</v>
      </c>
      <c r="B497" s="2">
        <v>1</v>
      </c>
    </row>
    <row r="498" spans="1:5" x14ac:dyDescent="0.25">
      <c r="A498">
        <v>497</v>
      </c>
      <c r="B498" s="2">
        <v>1</v>
      </c>
    </row>
    <row r="499" spans="1:5" x14ac:dyDescent="0.25">
      <c r="A499">
        <v>498</v>
      </c>
      <c r="B499" s="2">
        <v>1</v>
      </c>
    </row>
    <row r="500" spans="1:5" x14ac:dyDescent="0.25">
      <c r="A500">
        <v>499</v>
      </c>
      <c r="B500" s="2">
        <v>1</v>
      </c>
      <c r="E500" s="3">
        <v>4</v>
      </c>
    </row>
    <row r="501" spans="1:5" x14ac:dyDescent="0.25">
      <c r="A501">
        <v>500</v>
      </c>
      <c r="B501" s="2">
        <v>1</v>
      </c>
      <c r="E501" s="3">
        <v>4</v>
      </c>
    </row>
    <row r="502" spans="1:5" x14ac:dyDescent="0.25">
      <c r="A502">
        <v>501</v>
      </c>
      <c r="B502" s="2">
        <v>1</v>
      </c>
      <c r="E502" s="3">
        <v>4</v>
      </c>
    </row>
    <row r="503" spans="1:5" x14ac:dyDescent="0.25">
      <c r="A503">
        <v>502</v>
      </c>
      <c r="D503" s="5">
        <v>3</v>
      </c>
      <c r="E503" s="3">
        <v>4</v>
      </c>
    </row>
    <row r="504" spans="1:5" x14ac:dyDescent="0.25">
      <c r="A504">
        <v>503</v>
      </c>
      <c r="D504" s="5">
        <v>3</v>
      </c>
      <c r="E504" s="3">
        <v>4</v>
      </c>
    </row>
    <row r="505" spans="1:5" x14ac:dyDescent="0.25">
      <c r="A505">
        <v>504</v>
      </c>
      <c r="D505" s="5">
        <v>3</v>
      </c>
      <c r="E505" s="3">
        <v>4</v>
      </c>
    </row>
    <row r="506" spans="1:5" x14ac:dyDescent="0.25">
      <c r="A506">
        <v>505</v>
      </c>
      <c r="D506" s="5">
        <v>3</v>
      </c>
      <c r="E506" s="3">
        <v>4</v>
      </c>
    </row>
    <row r="507" spans="1:5" x14ac:dyDescent="0.25">
      <c r="A507">
        <v>506</v>
      </c>
      <c r="D507" s="5">
        <v>3</v>
      </c>
      <c r="E507" s="3">
        <v>4</v>
      </c>
    </row>
    <row r="508" spans="1:5" x14ac:dyDescent="0.25">
      <c r="A508">
        <v>507</v>
      </c>
      <c r="C508" s="4">
        <v>2</v>
      </c>
      <c r="D508" s="5">
        <v>3</v>
      </c>
      <c r="E508" s="3">
        <v>4</v>
      </c>
    </row>
    <row r="509" spans="1:5" x14ac:dyDescent="0.25">
      <c r="A509">
        <v>508</v>
      </c>
      <c r="C509" s="4">
        <v>2</v>
      </c>
      <c r="D509" s="5">
        <v>3</v>
      </c>
      <c r="E509" s="3">
        <v>4</v>
      </c>
    </row>
    <row r="510" spans="1:5" x14ac:dyDescent="0.25">
      <c r="A510">
        <v>509</v>
      </c>
      <c r="C510" s="4">
        <v>2</v>
      </c>
      <c r="D510" s="5">
        <v>3</v>
      </c>
    </row>
    <row r="511" spans="1:5" x14ac:dyDescent="0.25">
      <c r="A511">
        <v>510</v>
      </c>
      <c r="C511" s="4">
        <v>2</v>
      </c>
      <c r="D511" s="5">
        <v>3</v>
      </c>
    </row>
    <row r="512" spans="1:5" x14ac:dyDescent="0.25">
      <c r="A512">
        <v>511</v>
      </c>
      <c r="C512" s="4">
        <v>2</v>
      </c>
      <c r="D512" s="5">
        <v>3</v>
      </c>
    </row>
    <row r="513" spans="1:5" x14ac:dyDescent="0.25">
      <c r="A513">
        <v>512</v>
      </c>
      <c r="C513" s="4">
        <v>2</v>
      </c>
    </row>
    <row r="514" spans="1:5" x14ac:dyDescent="0.25">
      <c r="A514">
        <v>513</v>
      </c>
      <c r="C514" s="4">
        <v>2</v>
      </c>
    </row>
    <row r="515" spans="1:5" x14ac:dyDescent="0.25">
      <c r="A515">
        <v>514</v>
      </c>
      <c r="B515" s="2">
        <v>1</v>
      </c>
      <c r="C515" s="4">
        <v>2</v>
      </c>
    </row>
    <row r="516" spans="1:5" x14ac:dyDescent="0.25">
      <c r="A516">
        <v>515</v>
      </c>
      <c r="B516" s="2">
        <v>1</v>
      </c>
      <c r="C516" s="4">
        <v>2</v>
      </c>
    </row>
    <row r="517" spans="1:5" x14ac:dyDescent="0.25">
      <c r="A517">
        <v>516</v>
      </c>
      <c r="B517" s="2">
        <v>1</v>
      </c>
      <c r="C517" s="4">
        <v>2</v>
      </c>
    </row>
    <row r="518" spans="1:5" x14ac:dyDescent="0.25">
      <c r="A518">
        <v>517</v>
      </c>
      <c r="B518" s="2">
        <v>1</v>
      </c>
    </row>
    <row r="519" spans="1:5" x14ac:dyDescent="0.25">
      <c r="A519">
        <v>518</v>
      </c>
      <c r="B519" s="2">
        <v>1</v>
      </c>
    </row>
    <row r="520" spans="1:5" x14ac:dyDescent="0.25">
      <c r="A520">
        <v>519</v>
      </c>
      <c r="B520" s="2">
        <v>1</v>
      </c>
    </row>
    <row r="521" spans="1:5" x14ac:dyDescent="0.25">
      <c r="A521">
        <v>520</v>
      </c>
      <c r="B521" s="2">
        <v>1</v>
      </c>
    </row>
    <row r="522" spans="1:5" x14ac:dyDescent="0.25">
      <c r="A522">
        <v>521</v>
      </c>
      <c r="B522" s="2">
        <v>1</v>
      </c>
      <c r="E522" s="3">
        <v>4</v>
      </c>
    </row>
    <row r="523" spans="1:5" x14ac:dyDescent="0.25">
      <c r="A523">
        <v>522</v>
      </c>
      <c r="B523" s="2">
        <v>1</v>
      </c>
      <c r="E523" s="3">
        <v>4</v>
      </c>
    </row>
    <row r="524" spans="1:5" x14ac:dyDescent="0.25">
      <c r="A524">
        <v>523</v>
      </c>
      <c r="B524" s="2">
        <v>1</v>
      </c>
      <c r="E524" s="3">
        <v>4</v>
      </c>
    </row>
    <row r="525" spans="1:5" x14ac:dyDescent="0.25">
      <c r="A525">
        <v>524</v>
      </c>
      <c r="E525" s="3">
        <v>4</v>
      </c>
    </row>
    <row r="526" spans="1:5" x14ac:dyDescent="0.25">
      <c r="A526">
        <v>525</v>
      </c>
      <c r="D526" s="5">
        <v>3</v>
      </c>
      <c r="E526" s="3">
        <v>4</v>
      </c>
    </row>
    <row r="527" spans="1:5" x14ac:dyDescent="0.25">
      <c r="A527">
        <v>526</v>
      </c>
      <c r="D527" s="5">
        <v>3</v>
      </c>
      <c r="E527" s="3">
        <v>4</v>
      </c>
    </row>
    <row r="528" spans="1:5" x14ac:dyDescent="0.25">
      <c r="A528">
        <v>527</v>
      </c>
      <c r="D528" s="5">
        <v>3</v>
      </c>
      <c r="E528" s="3">
        <v>4</v>
      </c>
    </row>
    <row r="529" spans="1:5" x14ac:dyDescent="0.25">
      <c r="A529">
        <v>528</v>
      </c>
      <c r="D529" s="5">
        <v>3</v>
      </c>
      <c r="E529" s="3">
        <v>4</v>
      </c>
    </row>
    <row r="530" spans="1:5" x14ac:dyDescent="0.25">
      <c r="A530">
        <v>529</v>
      </c>
      <c r="C530" s="4">
        <v>2</v>
      </c>
      <c r="D530" s="5">
        <v>3</v>
      </c>
      <c r="E530" s="3">
        <v>4</v>
      </c>
    </row>
    <row r="531" spans="1:5" x14ac:dyDescent="0.25">
      <c r="A531">
        <v>530</v>
      </c>
      <c r="C531" s="4">
        <v>2</v>
      </c>
      <c r="D531" s="5">
        <v>3</v>
      </c>
      <c r="E531" s="3">
        <v>4</v>
      </c>
    </row>
    <row r="532" spans="1:5" x14ac:dyDescent="0.25">
      <c r="A532">
        <v>531</v>
      </c>
      <c r="C532" s="4">
        <v>2</v>
      </c>
      <c r="D532" s="5">
        <v>3</v>
      </c>
      <c r="E532" s="3">
        <v>4</v>
      </c>
    </row>
    <row r="533" spans="1:5" x14ac:dyDescent="0.25">
      <c r="A533">
        <v>532</v>
      </c>
      <c r="C533" s="4">
        <v>2</v>
      </c>
      <c r="D533" s="5">
        <v>3</v>
      </c>
    </row>
    <row r="534" spans="1:5" x14ac:dyDescent="0.25">
      <c r="A534">
        <v>533</v>
      </c>
      <c r="C534" s="4">
        <v>2</v>
      </c>
      <c r="D534" s="5">
        <v>3</v>
      </c>
    </row>
    <row r="535" spans="1:5" x14ac:dyDescent="0.25">
      <c r="A535">
        <v>534</v>
      </c>
      <c r="C535" s="4">
        <v>2</v>
      </c>
      <c r="D535" s="5">
        <v>3</v>
      </c>
    </row>
    <row r="536" spans="1:5" x14ac:dyDescent="0.25">
      <c r="A536">
        <v>535</v>
      </c>
      <c r="C536" s="4">
        <v>2</v>
      </c>
    </row>
    <row r="537" spans="1:5" x14ac:dyDescent="0.25">
      <c r="A537">
        <v>536</v>
      </c>
      <c r="C537" s="4">
        <v>2</v>
      </c>
    </row>
    <row r="538" spans="1:5" x14ac:dyDescent="0.25">
      <c r="A538">
        <v>537</v>
      </c>
      <c r="B538" s="2">
        <v>1</v>
      </c>
      <c r="C538" s="4">
        <v>2</v>
      </c>
    </row>
    <row r="539" spans="1:5" x14ac:dyDescent="0.25">
      <c r="A539">
        <v>538</v>
      </c>
      <c r="B539" s="2">
        <v>1</v>
      </c>
      <c r="C539" s="4">
        <v>2</v>
      </c>
    </row>
    <row r="540" spans="1:5" x14ac:dyDescent="0.25">
      <c r="A540">
        <v>539</v>
      </c>
      <c r="B540" s="2">
        <v>1</v>
      </c>
      <c r="C540" s="4">
        <v>2</v>
      </c>
    </row>
    <row r="541" spans="1:5" x14ac:dyDescent="0.25">
      <c r="A541">
        <v>540</v>
      </c>
      <c r="B541" s="2">
        <v>1</v>
      </c>
      <c r="C541" s="4">
        <v>2</v>
      </c>
    </row>
    <row r="542" spans="1:5" x14ac:dyDescent="0.25">
      <c r="A542">
        <v>541</v>
      </c>
      <c r="B542" s="2">
        <v>1</v>
      </c>
    </row>
    <row r="543" spans="1:5" x14ac:dyDescent="0.25">
      <c r="A543">
        <v>542</v>
      </c>
      <c r="B543" s="2">
        <v>1</v>
      </c>
    </row>
    <row r="544" spans="1:5" x14ac:dyDescent="0.25">
      <c r="A544">
        <v>543</v>
      </c>
      <c r="B544" s="2">
        <v>1</v>
      </c>
    </row>
    <row r="545" spans="1:5" x14ac:dyDescent="0.25">
      <c r="A545">
        <v>544</v>
      </c>
      <c r="B545" s="2">
        <v>1</v>
      </c>
      <c r="E545" s="3">
        <v>4</v>
      </c>
    </row>
    <row r="546" spans="1:5" x14ac:dyDescent="0.25">
      <c r="A546">
        <v>545</v>
      </c>
      <c r="B546" s="2">
        <v>1</v>
      </c>
      <c r="E546" s="3">
        <v>4</v>
      </c>
    </row>
    <row r="547" spans="1:5" x14ac:dyDescent="0.25">
      <c r="A547">
        <v>546</v>
      </c>
      <c r="B547" s="2">
        <v>1</v>
      </c>
      <c r="E547" s="3">
        <v>4</v>
      </c>
    </row>
    <row r="548" spans="1:5" x14ac:dyDescent="0.25">
      <c r="A548">
        <v>547</v>
      </c>
      <c r="B548" s="2">
        <v>1</v>
      </c>
      <c r="E548" s="3">
        <v>4</v>
      </c>
    </row>
    <row r="549" spans="1:5" x14ac:dyDescent="0.25">
      <c r="A549">
        <v>548</v>
      </c>
      <c r="B549" s="2">
        <v>1</v>
      </c>
      <c r="E549" s="3">
        <v>4</v>
      </c>
    </row>
    <row r="550" spans="1:5" x14ac:dyDescent="0.25">
      <c r="A550">
        <v>549</v>
      </c>
      <c r="B550" s="2">
        <v>1</v>
      </c>
      <c r="E550" s="3">
        <v>4</v>
      </c>
    </row>
    <row r="551" spans="1:5" x14ac:dyDescent="0.25">
      <c r="A551">
        <v>550</v>
      </c>
      <c r="E551" s="3">
        <v>4</v>
      </c>
    </row>
    <row r="552" spans="1:5" x14ac:dyDescent="0.25">
      <c r="A552">
        <v>551</v>
      </c>
      <c r="D552" s="5">
        <v>3</v>
      </c>
      <c r="E552" s="3">
        <v>4</v>
      </c>
    </row>
    <row r="553" spans="1:5" x14ac:dyDescent="0.25">
      <c r="A553">
        <v>552</v>
      </c>
      <c r="C553" s="4">
        <v>2</v>
      </c>
      <c r="D553" s="5">
        <v>3</v>
      </c>
      <c r="E553" s="3">
        <v>4</v>
      </c>
    </row>
    <row r="554" spans="1:5" x14ac:dyDescent="0.25">
      <c r="A554">
        <v>553</v>
      </c>
      <c r="C554" s="4">
        <v>2</v>
      </c>
      <c r="D554" s="5">
        <v>3</v>
      </c>
      <c r="E554" s="3">
        <v>4</v>
      </c>
    </row>
    <row r="555" spans="1:5" x14ac:dyDescent="0.25">
      <c r="A555">
        <v>554</v>
      </c>
      <c r="C555" s="4">
        <v>2</v>
      </c>
      <c r="D555" s="5">
        <v>3</v>
      </c>
      <c r="E555" s="3">
        <v>4</v>
      </c>
    </row>
    <row r="556" spans="1:5" x14ac:dyDescent="0.25">
      <c r="A556">
        <v>555</v>
      </c>
      <c r="C556" s="4">
        <v>2</v>
      </c>
      <c r="D556" s="5">
        <v>3</v>
      </c>
      <c r="E556" s="3">
        <v>4</v>
      </c>
    </row>
    <row r="557" spans="1:5" x14ac:dyDescent="0.25">
      <c r="A557">
        <v>556</v>
      </c>
      <c r="C557" s="4">
        <v>2</v>
      </c>
      <c r="D557" s="5">
        <v>3</v>
      </c>
      <c r="E557" s="3">
        <v>4</v>
      </c>
    </row>
    <row r="558" spans="1:5" x14ac:dyDescent="0.25">
      <c r="A558">
        <v>557</v>
      </c>
      <c r="C558" s="4">
        <v>2</v>
      </c>
      <c r="D558" s="5">
        <v>3</v>
      </c>
      <c r="E558" s="3">
        <v>4</v>
      </c>
    </row>
    <row r="559" spans="1:5" x14ac:dyDescent="0.25">
      <c r="A559">
        <v>558</v>
      </c>
      <c r="C559" s="4">
        <v>2</v>
      </c>
      <c r="D559" s="5">
        <v>3</v>
      </c>
    </row>
    <row r="560" spans="1:5" x14ac:dyDescent="0.25">
      <c r="A560">
        <v>559</v>
      </c>
      <c r="C560" s="4">
        <v>2</v>
      </c>
      <c r="D560" s="5">
        <v>3</v>
      </c>
    </row>
    <row r="561" spans="1:6" x14ac:dyDescent="0.25">
      <c r="A561">
        <v>560</v>
      </c>
      <c r="C561" s="4">
        <v>2</v>
      </c>
      <c r="D561" s="5">
        <v>3</v>
      </c>
    </row>
    <row r="562" spans="1:6" x14ac:dyDescent="0.25">
      <c r="A562">
        <v>561</v>
      </c>
      <c r="C562" s="4">
        <v>2</v>
      </c>
      <c r="D562" s="5">
        <v>3</v>
      </c>
    </row>
    <row r="563" spans="1:6" x14ac:dyDescent="0.25">
      <c r="A563">
        <v>562</v>
      </c>
      <c r="C563" s="4">
        <v>2</v>
      </c>
      <c r="D563" s="5">
        <v>3</v>
      </c>
    </row>
    <row r="564" spans="1:6" x14ac:dyDescent="0.25">
      <c r="A564">
        <v>563</v>
      </c>
      <c r="C564" s="4">
        <v>2</v>
      </c>
      <c r="D564" s="5">
        <v>3</v>
      </c>
    </row>
    <row r="565" spans="1:6" x14ac:dyDescent="0.25">
      <c r="A565">
        <v>564</v>
      </c>
      <c r="C565" s="4">
        <v>2</v>
      </c>
      <c r="D565" s="5">
        <v>3</v>
      </c>
    </row>
    <row r="566" spans="1:6" x14ac:dyDescent="0.25">
      <c r="A566">
        <v>565</v>
      </c>
      <c r="C566" s="4">
        <v>2</v>
      </c>
      <c r="D566" s="5">
        <v>3</v>
      </c>
    </row>
    <row r="567" spans="1:6" x14ac:dyDescent="0.25">
      <c r="A567">
        <v>566</v>
      </c>
      <c r="C567" s="4">
        <v>2</v>
      </c>
      <c r="D567" s="5">
        <v>3</v>
      </c>
    </row>
    <row r="568" spans="1:6" x14ac:dyDescent="0.25">
      <c r="A568">
        <v>567</v>
      </c>
      <c r="C568" s="4">
        <v>2</v>
      </c>
      <c r="D568" s="5">
        <v>3</v>
      </c>
    </row>
    <row r="569" spans="1:6" x14ac:dyDescent="0.25">
      <c r="A569">
        <v>568</v>
      </c>
      <c r="B569" s="2">
        <v>1</v>
      </c>
      <c r="C569" s="4">
        <v>2</v>
      </c>
      <c r="D569" s="5">
        <v>3</v>
      </c>
    </row>
    <row r="570" spans="1:6" x14ac:dyDescent="0.25">
      <c r="A570">
        <v>569</v>
      </c>
      <c r="B570" s="2">
        <v>1</v>
      </c>
      <c r="C570" s="4">
        <v>2</v>
      </c>
    </row>
    <row r="571" spans="1:6" x14ac:dyDescent="0.25">
      <c r="A571">
        <v>570</v>
      </c>
      <c r="B571" s="2">
        <v>1</v>
      </c>
      <c r="C571" s="4">
        <v>2</v>
      </c>
    </row>
    <row r="572" spans="1:6" x14ac:dyDescent="0.25">
      <c r="A572">
        <v>571</v>
      </c>
      <c r="B572" s="2">
        <v>1</v>
      </c>
      <c r="C572" s="4">
        <v>2</v>
      </c>
    </row>
    <row r="573" spans="1:6" x14ac:dyDescent="0.25">
      <c r="A573">
        <v>572</v>
      </c>
      <c r="B573" s="2">
        <v>1</v>
      </c>
      <c r="C573" s="4">
        <v>2</v>
      </c>
      <c r="E573" s="3">
        <v>4</v>
      </c>
    </row>
    <row r="574" spans="1:6" x14ac:dyDescent="0.25">
      <c r="A574">
        <v>573</v>
      </c>
      <c r="B574" s="2">
        <v>1</v>
      </c>
      <c r="E574" s="3">
        <v>4</v>
      </c>
    </row>
    <row r="575" spans="1:6" x14ac:dyDescent="0.25">
      <c r="A575">
        <v>574</v>
      </c>
      <c r="B575" s="2">
        <v>1</v>
      </c>
      <c r="E575" s="3">
        <v>4</v>
      </c>
    </row>
    <row r="576" spans="1:6" x14ac:dyDescent="0.25">
      <c r="A576">
        <v>575</v>
      </c>
      <c r="B576" s="2">
        <v>1</v>
      </c>
      <c r="E576" s="3">
        <v>4</v>
      </c>
      <c r="F576" t="s">
        <v>22</v>
      </c>
    </row>
    <row r="577" spans="1:6" x14ac:dyDescent="0.25">
      <c r="A577">
        <v>576</v>
      </c>
    </row>
    <row r="578" spans="1:6" x14ac:dyDescent="0.25">
      <c r="A578">
        <v>577</v>
      </c>
      <c r="F578" t="s">
        <v>22</v>
      </c>
    </row>
    <row r="579" spans="1:6" x14ac:dyDescent="0.25">
      <c r="A579">
        <v>578</v>
      </c>
      <c r="B579" s="2">
        <v>1</v>
      </c>
    </row>
    <row r="580" spans="1:6" x14ac:dyDescent="0.25">
      <c r="A580">
        <v>579</v>
      </c>
      <c r="B580" s="2">
        <v>1</v>
      </c>
    </row>
    <row r="581" spans="1:6" x14ac:dyDescent="0.25">
      <c r="A581">
        <v>580</v>
      </c>
      <c r="B581" s="2">
        <v>1</v>
      </c>
      <c r="E581" s="3">
        <v>4</v>
      </c>
    </row>
    <row r="582" spans="1:6" x14ac:dyDescent="0.25">
      <c r="A582">
        <v>581</v>
      </c>
      <c r="B582" s="2">
        <v>1</v>
      </c>
      <c r="E582" s="3">
        <v>4</v>
      </c>
    </row>
    <row r="583" spans="1:6" x14ac:dyDescent="0.25">
      <c r="A583">
        <v>582</v>
      </c>
      <c r="B583" s="2">
        <v>1</v>
      </c>
      <c r="E583" s="3">
        <v>4</v>
      </c>
    </row>
    <row r="584" spans="1:6" x14ac:dyDescent="0.25">
      <c r="A584">
        <v>583</v>
      </c>
      <c r="B584" s="2">
        <v>1</v>
      </c>
      <c r="E584" s="3">
        <v>4</v>
      </c>
    </row>
    <row r="585" spans="1:6" x14ac:dyDescent="0.25">
      <c r="A585">
        <v>584</v>
      </c>
      <c r="B585" s="2">
        <v>1</v>
      </c>
      <c r="E585" s="3">
        <v>4</v>
      </c>
    </row>
    <row r="586" spans="1:6" x14ac:dyDescent="0.25">
      <c r="A586">
        <v>585</v>
      </c>
      <c r="B586" s="2">
        <v>1</v>
      </c>
      <c r="E586" s="3">
        <v>4</v>
      </c>
    </row>
    <row r="587" spans="1:6" x14ac:dyDescent="0.25">
      <c r="A587">
        <v>586</v>
      </c>
      <c r="B587" s="2">
        <v>1</v>
      </c>
      <c r="E587" s="3">
        <v>4</v>
      </c>
    </row>
    <row r="588" spans="1:6" x14ac:dyDescent="0.25">
      <c r="A588">
        <v>587</v>
      </c>
      <c r="B588" s="2">
        <v>1</v>
      </c>
      <c r="E588" s="3">
        <v>4</v>
      </c>
    </row>
    <row r="589" spans="1:6" x14ac:dyDescent="0.25">
      <c r="A589">
        <v>588</v>
      </c>
      <c r="B589" s="2">
        <v>1</v>
      </c>
      <c r="E589" s="3">
        <v>4</v>
      </c>
    </row>
    <row r="590" spans="1:6" x14ac:dyDescent="0.25">
      <c r="A590">
        <v>589</v>
      </c>
      <c r="B590" s="2">
        <v>1</v>
      </c>
      <c r="E590" s="3">
        <v>4</v>
      </c>
    </row>
    <row r="591" spans="1:6" x14ac:dyDescent="0.25">
      <c r="A591">
        <v>590</v>
      </c>
      <c r="B591" s="2">
        <v>1</v>
      </c>
      <c r="E591" s="3">
        <v>4</v>
      </c>
    </row>
    <row r="592" spans="1:6" x14ac:dyDescent="0.25">
      <c r="A592">
        <v>591</v>
      </c>
      <c r="B592" s="2">
        <v>1</v>
      </c>
      <c r="E592" s="3">
        <v>4</v>
      </c>
    </row>
    <row r="593" spans="1:5" x14ac:dyDescent="0.25">
      <c r="A593">
        <v>592</v>
      </c>
      <c r="B593" s="2">
        <v>1</v>
      </c>
      <c r="E593" s="3">
        <v>4</v>
      </c>
    </row>
    <row r="594" spans="1:5" x14ac:dyDescent="0.25">
      <c r="A594">
        <v>593</v>
      </c>
      <c r="B594" s="2">
        <v>1</v>
      </c>
      <c r="E594" s="3">
        <v>4</v>
      </c>
    </row>
    <row r="595" spans="1:5" x14ac:dyDescent="0.25">
      <c r="A595">
        <v>594</v>
      </c>
      <c r="E595" s="3">
        <v>4</v>
      </c>
    </row>
    <row r="596" spans="1:5" x14ac:dyDescent="0.25">
      <c r="A596">
        <v>595</v>
      </c>
      <c r="D596" s="5">
        <v>3</v>
      </c>
    </row>
    <row r="597" spans="1:5" x14ac:dyDescent="0.25">
      <c r="A597">
        <v>596</v>
      </c>
      <c r="C597" s="4">
        <v>2</v>
      </c>
      <c r="D597" s="5">
        <v>3</v>
      </c>
    </row>
    <row r="598" spans="1:5" x14ac:dyDescent="0.25">
      <c r="A598">
        <v>597</v>
      </c>
      <c r="C598" s="4">
        <v>2</v>
      </c>
      <c r="D598" s="5">
        <v>3</v>
      </c>
    </row>
    <row r="599" spans="1:5" x14ac:dyDescent="0.25">
      <c r="A599">
        <v>598</v>
      </c>
      <c r="C599" s="4">
        <v>2</v>
      </c>
      <c r="D599" s="5">
        <v>3</v>
      </c>
    </row>
    <row r="600" spans="1:5" x14ac:dyDescent="0.25">
      <c r="A600">
        <v>599</v>
      </c>
      <c r="C600" s="4">
        <v>2</v>
      </c>
      <c r="D600" s="5">
        <v>3</v>
      </c>
    </row>
    <row r="601" spans="1:5" x14ac:dyDescent="0.25">
      <c r="A601">
        <v>600</v>
      </c>
      <c r="C601" s="4">
        <v>2</v>
      </c>
      <c r="D601" s="5">
        <v>3</v>
      </c>
    </row>
    <row r="602" spans="1:5" x14ac:dyDescent="0.25">
      <c r="A602">
        <v>601</v>
      </c>
      <c r="C602" s="4">
        <v>2</v>
      </c>
      <c r="D602" s="5">
        <v>3</v>
      </c>
    </row>
    <row r="603" spans="1:5" x14ac:dyDescent="0.25">
      <c r="A603">
        <v>602</v>
      </c>
      <c r="C603" s="4">
        <v>2</v>
      </c>
      <c r="D603" s="5">
        <v>3</v>
      </c>
    </row>
    <row r="604" spans="1:5" x14ac:dyDescent="0.25">
      <c r="A604">
        <v>603</v>
      </c>
      <c r="C604" s="4">
        <v>2</v>
      </c>
      <c r="D604" s="5">
        <v>3</v>
      </c>
    </row>
    <row r="605" spans="1:5" x14ac:dyDescent="0.25">
      <c r="A605">
        <v>604</v>
      </c>
      <c r="C605" s="4">
        <v>2</v>
      </c>
      <c r="D605" s="5">
        <v>3</v>
      </c>
    </row>
    <row r="606" spans="1:5" x14ac:dyDescent="0.25">
      <c r="A606">
        <v>605</v>
      </c>
      <c r="C606" s="4">
        <v>2</v>
      </c>
      <c r="D606" s="5">
        <v>3</v>
      </c>
    </row>
    <row r="607" spans="1:5" x14ac:dyDescent="0.25">
      <c r="A607">
        <v>606</v>
      </c>
      <c r="C607" s="4">
        <v>2</v>
      </c>
      <c r="D607" s="5">
        <v>3</v>
      </c>
    </row>
    <row r="608" spans="1:5" x14ac:dyDescent="0.25">
      <c r="A608">
        <v>607</v>
      </c>
      <c r="C608" s="4">
        <v>2</v>
      </c>
      <c r="D608" s="5">
        <v>3</v>
      </c>
    </row>
    <row r="609" spans="1:5" x14ac:dyDescent="0.25">
      <c r="A609">
        <v>608</v>
      </c>
    </row>
    <row r="610" spans="1:5" x14ac:dyDescent="0.25">
      <c r="A610">
        <v>609</v>
      </c>
      <c r="B610" s="2">
        <v>1</v>
      </c>
    </row>
    <row r="611" spans="1:5" x14ac:dyDescent="0.25">
      <c r="A611">
        <v>610</v>
      </c>
      <c r="B611" s="2">
        <v>1</v>
      </c>
    </row>
    <row r="612" spans="1:5" x14ac:dyDescent="0.25">
      <c r="A612">
        <v>611</v>
      </c>
      <c r="B612" s="2">
        <v>1</v>
      </c>
      <c r="E612" s="3">
        <v>4</v>
      </c>
    </row>
    <row r="613" spans="1:5" x14ac:dyDescent="0.25">
      <c r="A613">
        <v>612</v>
      </c>
      <c r="B613" s="2">
        <v>1</v>
      </c>
      <c r="E613" s="3">
        <v>4</v>
      </c>
    </row>
    <row r="614" spans="1:5" x14ac:dyDescent="0.25">
      <c r="A614">
        <v>613</v>
      </c>
      <c r="B614" s="2">
        <v>1</v>
      </c>
      <c r="E614" s="3">
        <v>4</v>
      </c>
    </row>
    <row r="615" spans="1:5" x14ac:dyDescent="0.25">
      <c r="A615">
        <v>614</v>
      </c>
      <c r="B615" s="2">
        <v>1</v>
      </c>
      <c r="E615" s="3">
        <v>4</v>
      </c>
    </row>
    <row r="616" spans="1:5" x14ac:dyDescent="0.25">
      <c r="A616">
        <v>615</v>
      </c>
      <c r="B616" s="2">
        <v>1</v>
      </c>
      <c r="E616" s="3">
        <v>4</v>
      </c>
    </row>
    <row r="617" spans="1:5" x14ac:dyDescent="0.25">
      <c r="A617">
        <v>616</v>
      </c>
      <c r="B617" s="2">
        <v>1</v>
      </c>
      <c r="E617" s="3">
        <v>4</v>
      </c>
    </row>
    <row r="618" spans="1:5" x14ac:dyDescent="0.25">
      <c r="A618">
        <v>617</v>
      </c>
      <c r="B618" s="2">
        <v>1</v>
      </c>
      <c r="E618" s="3">
        <v>4</v>
      </c>
    </row>
    <row r="619" spans="1:5" x14ac:dyDescent="0.25">
      <c r="A619">
        <v>618</v>
      </c>
      <c r="B619" s="2">
        <v>1</v>
      </c>
      <c r="E619" s="3">
        <v>4</v>
      </c>
    </row>
    <row r="620" spans="1:5" x14ac:dyDescent="0.25">
      <c r="A620">
        <v>619</v>
      </c>
      <c r="E620" s="3">
        <v>4</v>
      </c>
    </row>
    <row r="621" spans="1:5" x14ac:dyDescent="0.25">
      <c r="A621">
        <v>620</v>
      </c>
      <c r="E621" s="3">
        <v>4</v>
      </c>
    </row>
    <row r="622" spans="1:5" x14ac:dyDescent="0.25">
      <c r="A622">
        <v>621</v>
      </c>
      <c r="D622" s="5">
        <v>3</v>
      </c>
    </row>
    <row r="623" spans="1:5" x14ac:dyDescent="0.25">
      <c r="A623">
        <v>622</v>
      </c>
      <c r="C623" s="4">
        <v>2</v>
      </c>
      <c r="D623" s="5">
        <v>3</v>
      </c>
    </row>
    <row r="624" spans="1:5" x14ac:dyDescent="0.25">
      <c r="A624">
        <v>623</v>
      </c>
      <c r="C624" s="4">
        <v>2</v>
      </c>
      <c r="D624" s="5">
        <v>3</v>
      </c>
    </row>
    <row r="625" spans="1:5" x14ac:dyDescent="0.25">
      <c r="A625">
        <v>624</v>
      </c>
      <c r="C625" s="4">
        <v>2</v>
      </c>
      <c r="D625" s="5">
        <v>3</v>
      </c>
    </row>
    <row r="626" spans="1:5" x14ac:dyDescent="0.25">
      <c r="A626">
        <v>625</v>
      </c>
      <c r="C626" s="4">
        <v>2</v>
      </c>
      <c r="D626" s="5">
        <v>3</v>
      </c>
    </row>
    <row r="627" spans="1:5" x14ac:dyDescent="0.25">
      <c r="A627">
        <v>626</v>
      </c>
      <c r="C627" s="4">
        <v>2</v>
      </c>
      <c r="D627" s="5">
        <v>3</v>
      </c>
    </row>
    <row r="628" spans="1:5" x14ac:dyDescent="0.25">
      <c r="A628">
        <v>627</v>
      </c>
      <c r="C628" s="4">
        <v>2</v>
      </c>
      <c r="D628" s="5">
        <v>3</v>
      </c>
    </row>
    <row r="629" spans="1:5" x14ac:dyDescent="0.25">
      <c r="A629">
        <v>628</v>
      </c>
      <c r="C629" s="4">
        <v>2</v>
      </c>
      <c r="D629" s="5">
        <v>3</v>
      </c>
    </row>
    <row r="630" spans="1:5" x14ac:dyDescent="0.25">
      <c r="A630">
        <v>629</v>
      </c>
      <c r="C630" s="4">
        <v>2</v>
      </c>
      <c r="D630" s="5">
        <v>3</v>
      </c>
    </row>
    <row r="631" spans="1:5" x14ac:dyDescent="0.25">
      <c r="A631">
        <v>630</v>
      </c>
      <c r="C631" s="4">
        <v>2</v>
      </c>
      <c r="D631" s="5">
        <v>3</v>
      </c>
    </row>
    <row r="632" spans="1:5" x14ac:dyDescent="0.25">
      <c r="A632">
        <v>631</v>
      </c>
      <c r="C632" s="4">
        <v>2</v>
      </c>
      <c r="D632" s="5">
        <v>3</v>
      </c>
    </row>
    <row r="633" spans="1:5" x14ac:dyDescent="0.25">
      <c r="A633">
        <v>632</v>
      </c>
      <c r="B633" s="2">
        <v>1</v>
      </c>
    </row>
    <row r="634" spans="1:5" x14ac:dyDescent="0.25">
      <c r="A634">
        <v>633</v>
      </c>
      <c r="B634" s="2">
        <v>1</v>
      </c>
    </row>
    <row r="635" spans="1:5" x14ac:dyDescent="0.25">
      <c r="A635">
        <v>634</v>
      </c>
      <c r="B635" s="2">
        <v>1</v>
      </c>
    </row>
    <row r="636" spans="1:5" x14ac:dyDescent="0.25">
      <c r="A636">
        <v>635</v>
      </c>
      <c r="B636" s="2">
        <v>1</v>
      </c>
    </row>
    <row r="637" spans="1:5" x14ac:dyDescent="0.25">
      <c r="A637">
        <v>636</v>
      </c>
      <c r="B637" s="2">
        <v>1</v>
      </c>
      <c r="E637" s="3">
        <v>4</v>
      </c>
    </row>
    <row r="638" spans="1:5" x14ac:dyDescent="0.25">
      <c r="A638">
        <v>637</v>
      </c>
      <c r="B638" s="2">
        <v>1</v>
      </c>
      <c r="E638" s="3">
        <v>4</v>
      </c>
    </row>
    <row r="639" spans="1:5" x14ac:dyDescent="0.25">
      <c r="A639">
        <v>638</v>
      </c>
      <c r="B639" s="2">
        <v>1</v>
      </c>
      <c r="E639" s="3">
        <v>4</v>
      </c>
    </row>
    <row r="640" spans="1:5" x14ac:dyDescent="0.25">
      <c r="A640">
        <v>639</v>
      </c>
      <c r="B640" s="2">
        <v>1</v>
      </c>
      <c r="E640" s="3">
        <v>4</v>
      </c>
    </row>
    <row r="641" spans="1:5" x14ac:dyDescent="0.25">
      <c r="A641">
        <v>640</v>
      </c>
      <c r="B641" s="2">
        <v>1</v>
      </c>
      <c r="E641" s="3">
        <v>4</v>
      </c>
    </row>
    <row r="642" spans="1:5" x14ac:dyDescent="0.25">
      <c r="A642">
        <v>641</v>
      </c>
      <c r="B642" s="2">
        <v>1</v>
      </c>
      <c r="E642" s="3">
        <v>4</v>
      </c>
    </row>
    <row r="643" spans="1:5" x14ac:dyDescent="0.25">
      <c r="A643">
        <v>642</v>
      </c>
      <c r="E643" s="3">
        <v>4</v>
      </c>
    </row>
    <row r="644" spans="1:5" x14ac:dyDescent="0.25">
      <c r="A644">
        <v>643</v>
      </c>
      <c r="E644" s="3">
        <v>4</v>
      </c>
    </row>
    <row r="645" spans="1:5" x14ac:dyDescent="0.25">
      <c r="A645">
        <v>644</v>
      </c>
      <c r="D645" s="5">
        <v>3</v>
      </c>
      <c r="E645" s="3">
        <v>4</v>
      </c>
    </row>
    <row r="646" spans="1:5" x14ac:dyDescent="0.25">
      <c r="A646">
        <v>645</v>
      </c>
      <c r="C646" s="4">
        <v>2</v>
      </c>
      <c r="D646" s="5">
        <v>3</v>
      </c>
    </row>
    <row r="647" spans="1:5" x14ac:dyDescent="0.25">
      <c r="A647">
        <v>646</v>
      </c>
      <c r="C647" s="4">
        <v>2</v>
      </c>
      <c r="D647" s="5">
        <v>3</v>
      </c>
    </row>
    <row r="648" spans="1:5" x14ac:dyDescent="0.25">
      <c r="A648">
        <v>647</v>
      </c>
      <c r="C648" s="4">
        <v>2</v>
      </c>
      <c r="D648" s="5">
        <v>3</v>
      </c>
    </row>
    <row r="649" spans="1:5" x14ac:dyDescent="0.25">
      <c r="A649">
        <v>648</v>
      </c>
      <c r="C649" s="4">
        <v>2</v>
      </c>
      <c r="D649" s="5">
        <v>3</v>
      </c>
    </row>
    <row r="650" spans="1:5" x14ac:dyDescent="0.25">
      <c r="A650">
        <v>649</v>
      </c>
      <c r="C650" s="4">
        <v>2</v>
      </c>
      <c r="D650" s="5">
        <v>3</v>
      </c>
    </row>
    <row r="651" spans="1:5" x14ac:dyDescent="0.25">
      <c r="A651">
        <v>650</v>
      </c>
      <c r="C651" s="4">
        <v>2</v>
      </c>
      <c r="D651" s="5">
        <v>3</v>
      </c>
    </row>
    <row r="652" spans="1:5" x14ac:dyDescent="0.25">
      <c r="A652">
        <v>651</v>
      </c>
      <c r="C652" s="4">
        <v>2</v>
      </c>
      <c r="D652" s="5">
        <v>3</v>
      </c>
    </row>
    <row r="653" spans="1:5" x14ac:dyDescent="0.25">
      <c r="A653">
        <v>652</v>
      </c>
      <c r="C653" s="4">
        <v>2</v>
      </c>
    </row>
    <row r="654" spans="1:5" x14ac:dyDescent="0.25">
      <c r="A654">
        <v>653</v>
      </c>
      <c r="C654" s="4">
        <v>2</v>
      </c>
    </row>
    <row r="655" spans="1:5" x14ac:dyDescent="0.25">
      <c r="A655">
        <v>654</v>
      </c>
      <c r="B655" s="2">
        <v>1</v>
      </c>
    </row>
    <row r="656" spans="1:5" x14ac:dyDescent="0.25">
      <c r="A656">
        <v>655</v>
      </c>
      <c r="B656" s="2">
        <v>1</v>
      </c>
    </row>
    <row r="657" spans="1:5" x14ac:dyDescent="0.25">
      <c r="A657">
        <v>656</v>
      </c>
      <c r="B657" s="2">
        <v>1</v>
      </c>
    </row>
    <row r="658" spans="1:5" x14ac:dyDescent="0.25">
      <c r="A658">
        <v>657</v>
      </c>
      <c r="B658" s="2">
        <v>1</v>
      </c>
    </row>
    <row r="659" spans="1:5" x14ac:dyDescent="0.25">
      <c r="A659">
        <v>658</v>
      </c>
      <c r="B659" s="2">
        <v>1</v>
      </c>
    </row>
    <row r="660" spans="1:5" x14ac:dyDescent="0.25">
      <c r="A660">
        <v>659</v>
      </c>
      <c r="B660" s="2">
        <v>1</v>
      </c>
      <c r="E660" s="3">
        <v>4</v>
      </c>
    </row>
    <row r="661" spans="1:5" x14ac:dyDescent="0.25">
      <c r="A661">
        <v>660</v>
      </c>
      <c r="B661" s="2">
        <v>1</v>
      </c>
      <c r="E661" s="3">
        <v>4</v>
      </c>
    </row>
    <row r="662" spans="1:5" x14ac:dyDescent="0.25">
      <c r="A662">
        <v>661</v>
      </c>
      <c r="B662" s="2">
        <v>1</v>
      </c>
      <c r="E662" s="3">
        <v>4</v>
      </c>
    </row>
    <row r="663" spans="1:5" x14ac:dyDescent="0.25">
      <c r="A663">
        <v>662</v>
      </c>
      <c r="D663" s="5">
        <v>3</v>
      </c>
      <c r="E663" s="3">
        <v>4</v>
      </c>
    </row>
    <row r="664" spans="1:5" x14ac:dyDescent="0.25">
      <c r="A664">
        <v>663</v>
      </c>
      <c r="D664" s="5">
        <v>3</v>
      </c>
      <c r="E664" s="3">
        <v>4</v>
      </c>
    </row>
    <row r="665" spans="1:5" x14ac:dyDescent="0.25">
      <c r="A665">
        <v>664</v>
      </c>
      <c r="D665" s="5">
        <v>3</v>
      </c>
      <c r="E665" s="3">
        <v>4</v>
      </c>
    </row>
    <row r="666" spans="1:5" x14ac:dyDescent="0.25">
      <c r="A666">
        <v>665</v>
      </c>
      <c r="D666" s="5">
        <v>3</v>
      </c>
      <c r="E666" s="3">
        <v>4</v>
      </c>
    </row>
    <row r="667" spans="1:5" x14ac:dyDescent="0.25">
      <c r="A667">
        <v>666</v>
      </c>
      <c r="D667" s="5">
        <v>3</v>
      </c>
      <c r="E667" s="3">
        <v>4</v>
      </c>
    </row>
    <row r="668" spans="1:5" x14ac:dyDescent="0.25">
      <c r="A668">
        <v>667</v>
      </c>
      <c r="C668" s="4">
        <v>2</v>
      </c>
      <c r="D668" s="5">
        <v>3</v>
      </c>
    </row>
    <row r="669" spans="1:5" x14ac:dyDescent="0.25">
      <c r="A669">
        <v>668</v>
      </c>
      <c r="C669" s="4">
        <v>2</v>
      </c>
      <c r="D669" s="5">
        <v>3</v>
      </c>
    </row>
    <row r="670" spans="1:5" x14ac:dyDescent="0.25">
      <c r="A670">
        <v>669</v>
      </c>
      <c r="C670" s="4">
        <v>2</v>
      </c>
      <c r="D670" s="5">
        <v>3</v>
      </c>
    </row>
    <row r="671" spans="1:5" x14ac:dyDescent="0.25">
      <c r="A671">
        <v>670</v>
      </c>
      <c r="C671" s="4">
        <v>2</v>
      </c>
      <c r="D671" s="5">
        <v>3</v>
      </c>
    </row>
    <row r="672" spans="1:5" x14ac:dyDescent="0.25">
      <c r="A672">
        <v>671</v>
      </c>
      <c r="C672" s="4">
        <v>2</v>
      </c>
    </row>
    <row r="673" spans="1:5" x14ac:dyDescent="0.25">
      <c r="A673">
        <v>672</v>
      </c>
      <c r="C673" s="4">
        <v>2</v>
      </c>
    </row>
    <row r="674" spans="1:5" x14ac:dyDescent="0.25">
      <c r="A674">
        <v>673</v>
      </c>
      <c r="C674" s="4">
        <v>2</v>
      </c>
    </row>
    <row r="675" spans="1:5" x14ac:dyDescent="0.25">
      <c r="A675">
        <v>674</v>
      </c>
      <c r="B675" s="2">
        <v>1</v>
      </c>
      <c r="C675" s="4">
        <v>2</v>
      </c>
    </row>
    <row r="676" spans="1:5" x14ac:dyDescent="0.25">
      <c r="A676">
        <v>675</v>
      </c>
      <c r="B676" s="2">
        <v>1</v>
      </c>
      <c r="C676" s="4">
        <v>2</v>
      </c>
    </row>
    <row r="677" spans="1:5" x14ac:dyDescent="0.25">
      <c r="A677">
        <v>676</v>
      </c>
      <c r="B677" s="2">
        <v>1</v>
      </c>
      <c r="C677" s="4">
        <v>2</v>
      </c>
    </row>
    <row r="678" spans="1:5" x14ac:dyDescent="0.25">
      <c r="A678">
        <v>677</v>
      </c>
      <c r="B678" s="2">
        <v>1</v>
      </c>
    </row>
    <row r="679" spans="1:5" x14ac:dyDescent="0.25">
      <c r="A679">
        <v>678</v>
      </c>
      <c r="B679" s="2">
        <v>1</v>
      </c>
    </row>
    <row r="680" spans="1:5" x14ac:dyDescent="0.25">
      <c r="A680">
        <v>679</v>
      </c>
      <c r="B680" s="2">
        <v>1</v>
      </c>
    </row>
    <row r="681" spans="1:5" x14ac:dyDescent="0.25">
      <c r="A681">
        <v>680</v>
      </c>
      <c r="B681" s="2">
        <v>1</v>
      </c>
      <c r="E681" s="3">
        <v>4</v>
      </c>
    </row>
    <row r="682" spans="1:5" x14ac:dyDescent="0.25">
      <c r="A682">
        <v>681</v>
      </c>
      <c r="B682" s="2">
        <v>1</v>
      </c>
      <c r="E682" s="3">
        <v>4</v>
      </c>
    </row>
    <row r="683" spans="1:5" x14ac:dyDescent="0.25">
      <c r="A683">
        <v>682</v>
      </c>
      <c r="E683" s="3">
        <v>4</v>
      </c>
    </row>
    <row r="684" spans="1:5" x14ac:dyDescent="0.25">
      <c r="A684">
        <v>683</v>
      </c>
      <c r="D684" s="5">
        <v>3</v>
      </c>
      <c r="E684" s="3">
        <v>4</v>
      </c>
    </row>
    <row r="685" spans="1:5" x14ac:dyDescent="0.25">
      <c r="A685">
        <v>684</v>
      </c>
      <c r="D685" s="5">
        <v>3</v>
      </c>
      <c r="E685" s="3">
        <v>4</v>
      </c>
    </row>
    <row r="686" spans="1:5" x14ac:dyDescent="0.25">
      <c r="A686">
        <v>685</v>
      </c>
      <c r="D686" s="5">
        <v>3</v>
      </c>
      <c r="E686" s="3">
        <v>4</v>
      </c>
    </row>
    <row r="687" spans="1:5" x14ac:dyDescent="0.25">
      <c r="A687">
        <v>686</v>
      </c>
      <c r="D687" s="5">
        <v>3</v>
      </c>
      <c r="E687" s="3">
        <v>4</v>
      </c>
    </row>
    <row r="688" spans="1:5" x14ac:dyDescent="0.25">
      <c r="A688">
        <v>687</v>
      </c>
      <c r="D688" s="5">
        <v>3</v>
      </c>
      <c r="E688" s="3">
        <v>4</v>
      </c>
    </row>
    <row r="689" spans="1:5" x14ac:dyDescent="0.25">
      <c r="A689">
        <v>688</v>
      </c>
      <c r="C689" s="4">
        <v>2</v>
      </c>
      <c r="D689" s="5">
        <v>3</v>
      </c>
      <c r="E689" s="3">
        <v>4</v>
      </c>
    </row>
    <row r="690" spans="1:5" x14ac:dyDescent="0.25">
      <c r="A690">
        <v>689</v>
      </c>
      <c r="C690" s="4">
        <v>2</v>
      </c>
      <c r="D690" s="5">
        <v>3</v>
      </c>
      <c r="E690" s="3">
        <v>4</v>
      </c>
    </row>
    <row r="691" spans="1:5" x14ac:dyDescent="0.25">
      <c r="A691">
        <v>690</v>
      </c>
      <c r="C691" s="4">
        <v>2</v>
      </c>
      <c r="D691" s="5">
        <v>3</v>
      </c>
    </row>
    <row r="692" spans="1:5" x14ac:dyDescent="0.25">
      <c r="A692">
        <v>691</v>
      </c>
      <c r="C692" s="4">
        <v>2</v>
      </c>
    </row>
    <row r="693" spans="1:5" x14ac:dyDescent="0.25">
      <c r="A693">
        <v>692</v>
      </c>
      <c r="C693" s="4">
        <v>2</v>
      </c>
    </row>
    <row r="694" spans="1:5" x14ac:dyDescent="0.25">
      <c r="A694">
        <v>693</v>
      </c>
      <c r="C694" s="4">
        <v>2</v>
      </c>
    </row>
    <row r="695" spans="1:5" x14ac:dyDescent="0.25">
      <c r="A695">
        <v>694</v>
      </c>
      <c r="C695" s="4">
        <v>2</v>
      </c>
    </row>
    <row r="696" spans="1:5" x14ac:dyDescent="0.25">
      <c r="A696">
        <v>695</v>
      </c>
      <c r="B696" s="2">
        <v>1</v>
      </c>
      <c r="C696" s="4">
        <v>2</v>
      </c>
    </row>
    <row r="697" spans="1:5" x14ac:dyDescent="0.25">
      <c r="A697">
        <v>696</v>
      </c>
      <c r="B697" s="2">
        <v>1</v>
      </c>
      <c r="C697" s="4">
        <v>2</v>
      </c>
    </row>
    <row r="698" spans="1:5" x14ac:dyDescent="0.25">
      <c r="A698">
        <v>697</v>
      </c>
      <c r="B698" s="2">
        <v>1</v>
      </c>
      <c r="C698" s="4">
        <v>2</v>
      </c>
    </row>
    <row r="699" spans="1:5" x14ac:dyDescent="0.25">
      <c r="A699">
        <v>698</v>
      </c>
      <c r="B699" s="2">
        <v>1</v>
      </c>
    </row>
    <row r="700" spans="1:5" x14ac:dyDescent="0.25">
      <c r="A700">
        <v>699</v>
      </c>
      <c r="B700" s="2">
        <v>1</v>
      </c>
    </row>
    <row r="701" spans="1:5" x14ac:dyDescent="0.25">
      <c r="A701">
        <v>700</v>
      </c>
      <c r="B701" s="2">
        <v>1</v>
      </c>
    </row>
    <row r="702" spans="1:5" x14ac:dyDescent="0.25">
      <c r="A702">
        <v>701</v>
      </c>
      <c r="B702" s="2">
        <v>1</v>
      </c>
    </row>
    <row r="703" spans="1:5" x14ac:dyDescent="0.25">
      <c r="A703">
        <v>702</v>
      </c>
      <c r="B703" s="2">
        <v>1</v>
      </c>
      <c r="E703" s="3">
        <v>4</v>
      </c>
    </row>
    <row r="704" spans="1:5" x14ac:dyDescent="0.25">
      <c r="A704">
        <v>703</v>
      </c>
      <c r="D704" s="5">
        <v>3</v>
      </c>
      <c r="E704" s="3">
        <v>4</v>
      </c>
    </row>
    <row r="705" spans="1:5" x14ac:dyDescent="0.25">
      <c r="A705">
        <v>704</v>
      </c>
      <c r="D705" s="5">
        <v>3</v>
      </c>
      <c r="E705" s="3">
        <v>4</v>
      </c>
    </row>
    <row r="706" spans="1:5" x14ac:dyDescent="0.25">
      <c r="A706">
        <v>705</v>
      </c>
      <c r="D706" s="5">
        <v>3</v>
      </c>
      <c r="E706" s="3">
        <v>4</v>
      </c>
    </row>
    <row r="707" spans="1:5" x14ac:dyDescent="0.25">
      <c r="A707">
        <v>706</v>
      </c>
      <c r="D707" s="5">
        <v>3</v>
      </c>
      <c r="E707" s="3">
        <v>4</v>
      </c>
    </row>
    <row r="708" spans="1:5" x14ac:dyDescent="0.25">
      <c r="A708">
        <v>707</v>
      </c>
      <c r="D708" s="5">
        <v>3</v>
      </c>
      <c r="E708" s="3">
        <v>4</v>
      </c>
    </row>
    <row r="709" spans="1:5" x14ac:dyDescent="0.25">
      <c r="A709">
        <v>708</v>
      </c>
      <c r="D709" s="5">
        <v>3</v>
      </c>
      <c r="E709" s="3">
        <v>4</v>
      </c>
    </row>
    <row r="710" spans="1:5" x14ac:dyDescent="0.25">
      <c r="A710">
        <v>709</v>
      </c>
      <c r="D710" s="5">
        <v>3</v>
      </c>
      <c r="E710" s="3">
        <v>4</v>
      </c>
    </row>
    <row r="711" spans="1:5" x14ac:dyDescent="0.25">
      <c r="A711">
        <v>710</v>
      </c>
      <c r="D711" s="5">
        <v>3</v>
      </c>
      <c r="E711" s="3">
        <v>4</v>
      </c>
    </row>
    <row r="712" spans="1:5" x14ac:dyDescent="0.25">
      <c r="A712">
        <v>711</v>
      </c>
      <c r="D712" s="5">
        <v>3</v>
      </c>
      <c r="E712" s="3">
        <v>4</v>
      </c>
    </row>
    <row r="713" spans="1:5" x14ac:dyDescent="0.25">
      <c r="A713">
        <v>712</v>
      </c>
    </row>
    <row r="714" spans="1:5" x14ac:dyDescent="0.25">
      <c r="A714">
        <v>713</v>
      </c>
      <c r="C714" s="4">
        <v>2</v>
      </c>
    </row>
    <row r="715" spans="1:5" x14ac:dyDescent="0.25">
      <c r="A715">
        <v>714</v>
      </c>
      <c r="C715" s="4">
        <v>2</v>
      </c>
    </row>
    <row r="716" spans="1:5" x14ac:dyDescent="0.25">
      <c r="A716">
        <v>715</v>
      </c>
      <c r="C716" s="4">
        <v>2</v>
      </c>
    </row>
    <row r="717" spans="1:5" x14ac:dyDescent="0.25">
      <c r="A717">
        <v>716</v>
      </c>
      <c r="C717" s="4">
        <v>2</v>
      </c>
    </row>
    <row r="718" spans="1:5" x14ac:dyDescent="0.25">
      <c r="A718">
        <v>717</v>
      </c>
      <c r="B718" s="2">
        <v>1</v>
      </c>
      <c r="C718" s="4">
        <v>2</v>
      </c>
    </row>
    <row r="719" spans="1:5" x14ac:dyDescent="0.25">
      <c r="A719">
        <v>718</v>
      </c>
      <c r="B719" s="2">
        <v>1</v>
      </c>
      <c r="C719" s="4">
        <v>2</v>
      </c>
    </row>
    <row r="720" spans="1:5" x14ac:dyDescent="0.25">
      <c r="A720">
        <v>719</v>
      </c>
      <c r="B720" s="2">
        <v>1</v>
      </c>
      <c r="C720" s="4">
        <v>2</v>
      </c>
    </row>
    <row r="721" spans="1:5" x14ac:dyDescent="0.25">
      <c r="A721">
        <v>720</v>
      </c>
      <c r="B721" s="2">
        <v>1</v>
      </c>
      <c r="C721" s="4">
        <v>2</v>
      </c>
    </row>
    <row r="722" spans="1:5" x14ac:dyDescent="0.25">
      <c r="A722">
        <v>721</v>
      </c>
      <c r="B722" s="2">
        <v>1</v>
      </c>
      <c r="C722" s="4">
        <v>2</v>
      </c>
    </row>
    <row r="723" spans="1:5" x14ac:dyDescent="0.25">
      <c r="A723">
        <v>722</v>
      </c>
      <c r="B723" s="2">
        <v>1</v>
      </c>
    </row>
    <row r="724" spans="1:5" x14ac:dyDescent="0.25">
      <c r="A724">
        <v>723</v>
      </c>
      <c r="B724" s="2">
        <v>1</v>
      </c>
    </row>
    <row r="725" spans="1:5" x14ac:dyDescent="0.25">
      <c r="A725">
        <v>724</v>
      </c>
      <c r="B725" s="2">
        <v>1</v>
      </c>
    </row>
    <row r="726" spans="1:5" x14ac:dyDescent="0.25">
      <c r="A726">
        <v>725</v>
      </c>
      <c r="E726" s="3">
        <v>4</v>
      </c>
    </row>
    <row r="727" spans="1:5" x14ac:dyDescent="0.25">
      <c r="A727">
        <v>726</v>
      </c>
      <c r="D727" s="5">
        <v>3</v>
      </c>
      <c r="E727" s="3">
        <v>4</v>
      </c>
    </row>
    <row r="728" spans="1:5" x14ac:dyDescent="0.25">
      <c r="A728">
        <v>727</v>
      </c>
      <c r="D728" s="5">
        <v>3</v>
      </c>
      <c r="E728" s="3">
        <v>4</v>
      </c>
    </row>
    <row r="729" spans="1:5" x14ac:dyDescent="0.25">
      <c r="A729">
        <v>728</v>
      </c>
      <c r="D729" s="5">
        <v>3</v>
      </c>
      <c r="E729" s="3">
        <v>4</v>
      </c>
    </row>
    <row r="730" spans="1:5" x14ac:dyDescent="0.25">
      <c r="A730">
        <v>729</v>
      </c>
      <c r="D730" s="5">
        <v>3</v>
      </c>
      <c r="E730" s="3">
        <v>4</v>
      </c>
    </row>
    <row r="731" spans="1:5" x14ac:dyDescent="0.25">
      <c r="A731">
        <v>730</v>
      </c>
      <c r="D731" s="5">
        <v>3</v>
      </c>
      <c r="E731" s="3">
        <v>4</v>
      </c>
    </row>
    <row r="732" spans="1:5" x14ac:dyDescent="0.25">
      <c r="A732">
        <v>731</v>
      </c>
      <c r="C732" s="4">
        <v>2</v>
      </c>
      <c r="D732" s="5">
        <v>3</v>
      </c>
      <c r="E732" s="3">
        <v>4</v>
      </c>
    </row>
    <row r="733" spans="1:5" x14ac:dyDescent="0.25">
      <c r="A733">
        <v>732</v>
      </c>
      <c r="C733" s="4">
        <v>2</v>
      </c>
      <c r="D733" s="5">
        <v>3</v>
      </c>
      <c r="E733" s="3">
        <v>4</v>
      </c>
    </row>
    <row r="734" spans="1:5" x14ac:dyDescent="0.25">
      <c r="A734">
        <v>733</v>
      </c>
      <c r="C734" s="4">
        <v>2</v>
      </c>
      <c r="D734" s="5">
        <v>3</v>
      </c>
      <c r="E734" s="3">
        <v>4</v>
      </c>
    </row>
    <row r="735" spans="1:5" x14ac:dyDescent="0.25">
      <c r="A735">
        <v>734</v>
      </c>
      <c r="C735" s="4">
        <v>2</v>
      </c>
      <c r="D735" s="5">
        <v>3</v>
      </c>
    </row>
    <row r="736" spans="1:5" x14ac:dyDescent="0.25">
      <c r="A736">
        <v>735</v>
      </c>
      <c r="C736" s="4">
        <v>2</v>
      </c>
    </row>
    <row r="737" spans="1:5" x14ac:dyDescent="0.25">
      <c r="A737">
        <v>736</v>
      </c>
      <c r="B737" s="2">
        <v>1</v>
      </c>
      <c r="C737" s="4">
        <v>2</v>
      </c>
    </row>
    <row r="738" spans="1:5" x14ac:dyDescent="0.25">
      <c r="A738">
        <v>737</v>
      </c>
      <c r="B738" s="2">
        <v>1</v>
      </c>
      <c r="C738" s="4">
        <v>2</v>
      </c>
    </row>
    <row r="739" spans="1:5" x14ac:dyDescent="0.25">
      <c r="A739">
        <v>738</v>
      </c>
      <c r="B739" s="2">
        <v>1</v>
      </c>
      <c r="C739" s="4">
        <v>2</v>
      </c>
    </row>
    <row r="740" spans="1:5" x14ac:dyDescent="0.25">
      <c r="A740">
        <v>739</v>
      </c>
      <c r="B740" s="2">
        <v>1</v>
      </c>
      <c r="C740" s="4">
        <v>2</v>
      </c>
    </row>
    <row r="741" spans="1:5" x14ac:dyDescent="0.25">
      <c r="A741">
        <v>740</v>
      </c>
      <c r="B741" s="2">
        <v>1</v>
      </c>
      <c r="C741" s="4">
        <v>2</v>
      </c>
    </row>
    <row r="742" spans="1:5" x14ac:dyDescent="0.25">
      <c r="A742">
        <v>741</v>
      </c>
      <c r="B742" s="2">
        <v>1</v>
      </c>
    </row>
    <row r="743" spans="1:5" x14ac:dyDescent="0.25">
      <c r="A743">
        <v>742</v>
      </c>
      <c r="B743" s="2">
        <v>1</v>
      </c>
    </row>
    <row r="744" spans="1:5" x14ac:dyDescent="0.25">
      <c r="A744">
        <v>743</v>
      </c>
      <c r="B744" s="2">
        <v>1</v>
      </c>
    </row>
    <row r="745" spans="1:5" x14ac:dyDescent="0.25">
      <c r="A745">
        <v>744</v>
      </c>
      <c r="B745" s="2">
        <v>1</v>
      </c>
    </row>
    <row r="746" spans="1:5" x14ac:dyDescent="0.25">
      <c r="A746">
        <v>745</v>
      </c>
      <c r="B746" s="2">
        <v>1</v>
      </c>
    </row>
    <row r="747" spans="1:5" x14ac:dyDescent="0.25">
      <c r="A747">
        <v>746</v>
      </c>
      <c r="E747" s="3">
        <v>4</v>
      </c>
    </row>
    <row r="748" spans="1:5" x14ac:dyDescent="0.25">
      <c r="A748">
        <v>747</v>
      </c>
      <c r="E748" s="3">
        <v>4</v>
      </c>
    </row>
    <row r="749" spans="1:5" x14ac:dyDescent="0.25">
      <c r="A749">
        <v>748</v>
      </c>
      <c r="D749" s="5">
        <v>3</v>
      </c>
      <c r="E749" s="3">
        <v>4</v>
      </c>
    </row>
    <row r="750" spans="1:5" x14ac:dyDescent="0.25">
      <c r="A750">
        <v>749</v>
      </c>
      <c r="D750" s="5">
        <v>3</v>
      </c>
      <c r="E750" s="3">
        <v>4</v>
      </c>
    </row>
    <row r="751" spans="1:5" x14ac:dyDescent="0.25">
      <c r="A751">
        <v>750</v>
      </c>
      <c r="D751" s="5">
        <v>3</v>
      </c>
      <c r="E751" s="3">
        <v>4</v>
      </c>
    </row>
    <row r="752" spans="1:5" x14ac:dyDescent="0.25">
      <c r="A752">
        <v>751</v>
      </c>
      <c r="D752" s="5">
        <v>3</v>
      </c>
      <c r="E752" s="3">
        <v>4</v>
      </c>
    </row>
    <row r="753" spans="1:5" x14ac:dyDescent="0.25">
      <c r="A753">
        <v>752</v>
      </c>
      <c r="C753" s="4">
        <v>2</v>
      </c>
      <c r="D753" s="5">
        <v>3</v>
      </c>
      <c r="E753" s="3">
        <v>4</v>
      </c>
    </row>
    <row r="754" spans="1:5" x14ac:dyDescent="0.25">
      <c r="A754">
        <v>753</v>
      </c>
      <c r="C754" s="4">
        <v>2</v>
      </c>
      <c r="D754" s="5">
        <v>3</v>
      </c>
      <c r="E754" s="3">
        <v>4</v>
      </c>
    </row>
    <row r="755" spans="1:5" x14ac:dyDescent="0.25">
      <c r="A755">
        <v>754</v>
      </c>
      <c r="C755" s="4">
        <v>2</v>
      </c>
      <c r="D755" s="5">
        <v>3</v>
      </c>
      <c r="E755" s="3">
        <v>4</v>
      </c>
    </row>
    <row r="756" spans="1:5" x14ac:dyDescent="0.25">
      <c r="A756">
        <v>755</v>
      </c>
      <c r="C756" s="4">
        <v>2</v>
      </c>
      <c r="D756" s="5">
        <v>3</v>
      </c>
      <c r="E756" s="3">
        <v>4</v>
      </c>
    </row>
    <row r="757" spans="1:5" x14ac:dyDescent="0.25">
      <c r="A757">
        <v>756</v>
      </c>
      <c r="C757" s="4">
        <v>2</v>
      </c>
      <c r="D757" s="5">
        <v>3</v>
      </c>
    </row>
    <row r="758" spans="1:5" x14ac:dyDescent="0.25">
      <c r="A758">
        <v>757</v>
      </c>
      <c r="C758" s="4">
        <v>2</v>
      </c>
      <c r="D758" s="5">
        <v>3</v>
      </c>
    </row>
    <row r="759" spans="1:5" x14ac:dyDescent="0.25">
      <c r="A759">
        <v>758</v>
      </c>
      <c r="C759" s="4">
        <v>2</v>
      </c>
      <c r="D759" s="5">
        <v>3</v>
      </c>
    </row>
    <row r="760" spans="1:5" x14ac:dyDescent="0.25">
      <c r="A760">
        <v>759</v>
      </c>
      <c r="C760" s="4">
        <v>2</v>
      </c>
    </row>
    <row r="761" spans="1:5" x14ac:dyDescent="0.25">
      <c r="A761">
        <v>760</v>
      </c>
      <c r="C761" s="4">
        <v>2</v>
      </c>
    </row>
    <row r="762" spans="1:5" x14ac:dyDescent="0.25">
      <c r="A762">
        <v>761</v>
      </c>
      <c r="B762" s="2">
        <v>1</v>
      </c>
      <c r="C762" s="4">
        <v>2</v>
      </c>
    </row>
    <row r="763" spans="1:5" x14ac:dyDescent="0.25">
      <c r="A763">
        <v>762</v>
      </c>
      <c r="B763" s="2">
        <v>1</v>
      </c>
      <c r="C763" s="4">
        <v>2</v>
      </c>
    </row>
    <row r="764" spans="1:5" x14ac:dyDescent="0.25">
      <c r="A764">
        <v>763</v>
      </c>
      <c r="B764" s="2">
        <v>1</v>
      </c>
      <c r="C764" s="4">
        <v>2</v>
      </c>
    </row>
    <row r="765" spans="1:5" x14ac:dyDescent="0.25">
      <c r="A765">
        <v>764</v>
      </c>
      <c r="B765" s="2">
        <v>1</v>
      </c>
    </row>
    <row r="766" spans="1:5" x14ac:dyDescent="0.25">
      <c r="A766">
        <v>765</v>
      </c>
      <c r="B766" s="2">
        <v>1</v>
      </c>
    </row>
    <row r="767" spans="1:5" x14ac:dyDescent="0.25">
      <c r="A767">
        <v>766</v>
      </c>
      <c r="B767" s="2">
        <v>1</v>
      </c>
    </row>
    <row r="768" spans="1:5" x14ac:dyDescent="0.25">
      <c r="A768">
        <v>767</v>
      </c>
      <c r="B768" s="2">
        <v>1</v>
      </c>
    </row>
    <row r="769" spans="1:5" x14ac:dyDescent="0.25">
      <c r="A769">
        <v>768</v>
      </c>
      <c r="B769" s="2">
        <v>1</v>
      </c>
      <c r="E769" s="3">
        <v>4</v>
      </c>
    </row>
    <row r="770" spans="1:5" x14ac:dyDescent="0.25">
      <c r="A770">
        <v>769</v>
      </c>
      <c r="B770" s="2">
        <v>1</v>
      </c>
      <c r="E770" s="3">
        <v>4</v>
      </c>
    </row>
    <row r="771" spans="1:5" x14ac:dyDescent="0.25">
      <c r="A771">
        <v>770</v>
      </c>
      <c r="B771" s="2">
        <v>1</v>
      </c>
      <c r="E771" s="3">
        <v>4</v>
      </c>
    </row>
    <row r="772" spans="1:5" x14ac:dyDescent="0.25">
      <c r="A772">
        <v>771</v>
      </c>
      <c r="B772" s="2">
        <v>1</v>
      </c>
      <c r="D772" s="5">
        <v>3</v>
      </c>
      <c r="E772" s="3">
        <v>4</v>
      </c>
    </row>
    <row r="773" spans="1:5" x14ac:dyDescent="0.25">
      <c r="A773">
        <v>772</v>
      </c>
      <c r="D773" s="5">
        <v>3</v>
      </c>
      <c r="E773" s="3">
        <v>4</v>
      </c>
    </row>
    <row r="774" spans="1:5" x14ac:dyDescent="0.25">
      <c r="A774">
        <v>773</v>
      </c>
      <c r="D774" s="5">
        <v>3</v>
      </c>
      <c r="E774" s="3">
        <v>4</v>
      </c>
    </row>
    <row r="775" spans="1:5" x14ac:dyDescent="0.25">
      <c r="A775">
        <v>774</v>
      </c>
      <c r="D775" s="5">
        <v>3</v>
      </c>
      <c r="E775" s="3">
        <v>4</v>
      </c>
    </row>
    <row r="776" spans="1:5" x14ac:dyDescent="0.25">
      <c r="A776">
        <v>775</v>
      </c>
      <c r="D776" s="5">
        <v>3</v>
      </c>
      <c r="E776" s="3">
        <v>4</v>
      </c>
    </row>
    <row r="777" spans="1:5" x14ac:dyDescent="0.25">
      <c r="A777">
        <v>776</v>
      </c>
      <c r="D777" s="5">
        <v>3</v>
      </c>
      <c r="E777" s="3">
        <v>4</v>
      </c>
    </row>
    <row r="778" spans="1:5" x14ac:dyDescent="0.25">
      <c r="A778">
        <v>777</v>
      </c>
      <c r="C778" s="4">
        <v>2</v>
      </c>
      <c r="D778" s="5">
        <v>3</v>
      </c>
      <c r="E778" s="3">
        <v>4</v>
      </c>
    </row>
    <row r="779" spans="1:5" x14ac:dyDescent="0.25">
      <c r="A779">
        <v>778</v>
      </c>
      <c r="C779" s="4">
        <v>2</v>
      </c>
      <c r="D779" s="5">
        <v>3</v>
      </c>
      <c r="E779" s="3">
        <v>4</v>
      </c>
    </row>
    <row r="780" spans="1:5" x14ac:dyDescent="0.25">
      <c r="A780">
        <v>779</v>
      </c>
      <c r="C780" s="4">
        <v>2</v>
      </c>
      <c r="D780" s="5">
        <v>3</v>
      </c>
      <c r="E780" s="3">
        <v>4</v>
      </c>
    </row>
    <row r="781" spans="1:5" x14ac:dyDescent="0.25">
      <c r="A781">
        <v>780</v>
      </c>
      <c r="C781" s="4">
        <v>2</v>
      </c>
      <c r="D781" s="5">
        <v>3</v>
      </c>
    </row>
    <row r="782" spans="1:5" x14ac:dyDescent="0.25">
      <c r="A782">
        <v>781</v>
      </c>
      <c r="C782" s="4">
        <v>2</v>
      </c>
      <c r="D782" s="5">
        <v>3</v>
      </c>
    </row>
    <row r="783" spans="1:5" x14ac:dyDescent="0.25">
      <c r="A783">
        <v>782</v>
      </c>
      <c r="C783" s="4">
        <v>2</v>
      </c>
      <c r="D783" s="5">
        <v>3</v>
      </c>
    </row>
    <row r="784" spans="1:5" x14ac:dyDescent="0.25">
      <c r="A784">
        <v>783</v>
      </c>
      <c r="C784" s="4">
        <v>2</v>
      </c>
      <c r="D784" s="5">
        <v>3</v>
      </c>
    </row>
    <row r="785" spans="1:5" x14ac:dyDescent="0.25">
      <c r="A785">
        <v>784</v>
      </c>
      <c r="C785" s="4">
        <v>2</v>
      </c>
    </row>
    <row r="786" spans="1:5" x14ac:dyDescent="0.25">
      <c r="A786">
        <v>785</v>
      </c>
      <c r="C786" s="4">
        <v>2</v>
      </c>
    </row>
    <row r="787" spans="1:5" x14ac:dyDescent="0.25">
      <c r="A787">
        <v>786</v>
      </c>
      <c r="B787" s="2">
        <v>1</v>
      </c>
      <c r="C787" s="4">
        <v>2</v>
      </c>
    </row>
    <row r="788" spans="1:5" x14ac:dyDescent="0.25">
      <c r="A788">
        <v>787</v>
      </c>
      <c r="B788" s="2">
        <v>1</v>
      </c>
      <c r="C788" s="4">
        <v>2</v>
      </c>
    </row>
    <row r="789" spans="1:5" x14ac:dyDescent="0.25">
      <c r="A789">
        <v>788</v>
      </c>
      <c r="B789" s="2">
        <v>1</v>
      </c>
      <c r="C789" s="4">
        <v>2</v>
      </c>
    </row>
    <row r="790" spans="1:5" x14ac:dyDescent="0.25">
      <c r="A790">
        <v>789</v>
      </c>
      <c r="B790" s="2">
        <v>1</v>
      </c>
      <c r="C790" s="4">
        <v>2</v>
      </c>
    </row>
    <row r="791" spans="1:5" x14ac:dyDescent="0.25">
      <c r="A791">
        <v>790</v>
      </c>
      <c r="B791" s="2">
        <v>1</v>
      </c>
    </row>
    <row r="792" spans="1:5" x14ac:dyDescent="0.25">
      <c r="A792">
        <v>791</v>
      </c>
      <c r="B792" s="2">
        <v>1</v>
      </c>
    </row>
    <row r="793" spans="1:5" x14ac:dyDescent="0.25">
      <c r="A793">
        <v>792</v>
      </c>
      <c r="B793" s="2">
        <v>1</v>
      </c>
      <c r="E793" s="3">
        <v>4</v>
      </c>
    </row>
    <row r="794" spans="1:5" x14ac:dyDescent="0.25">
      <c r="A794">
        <v>793</v>
      </c>
      <c r="B794" s="2">
        <v>1</v>
      </c>
      <c r="E794" s="3">
        <v>4</v>
      </c>
    </row>
    <row r="795" spans="1:5" x14ac:dyDescent="0.25">
      <c r="A795">
        <v>794</v>
      </c>
      <c r="B795" s="2">
        <v>1</v>
      </c>
      <c r="E795" s="3">
        <v>4</v>
      </c>
    </row>
    <row r="796" spans="1:5" x14ac:dyDescent="0.25">
      <c r="A796">
        <v>795</v>
      </c>
      <c r="B796" s="2">
        <v>1</v>
      </c>
      <c r="E796" s="3">
        <v>4</v>
      </c>
    </row>
    <row r="797" spans="1:5" x14ac:dyDescent="0.25">
      <c r="A797">
        <v>796</v>
      </c>
      <c r="B797" s="2">
        <v>1</v>
      </c>
      <c r="E797" s="3">
        <v>4</v>
      </c>
    </row>
    <row r="798" spans="1:5" x14ac:dyDescent="0.25">
      <c r="A798">
        <v>797</v>
      </c>
      <c r="B798" s="2">
        <v>1</v>
      </c>
      <c r="E798" s="3">
        <v>4</v>
      </c>
    </row>
    <row r="799" spans="1:5" x14ac:dyDescent="0.25">
      <c r="A799">
        <v>798</v>
      </c>
      <c r="D799" s="5">
        <v>3</v>
      </c>
      <c r="E799" s="3">
        <v>4</v>
      </c>
    </row>
    <row r="800" spans="1:5" x14ac:dyDescent="0.25">
      <c r="A800">
        <v>799</v>
      </c>
      <c r="D800" s="5">
        <v>3</v>
      </c>
      <c r="E800" s="3">
        <v>4</v>
      </c>
    </row>
    <row r="801" spans="1:5" x14ac:dyDescent="0.25">
      <c r="A801">
        <v>800</v>
      </c>
      <c r="D801" s="5">
        <v>3</v>
      </c>
      <c r="E801" s="3">
        <v>4</v>
      </c>
    </row>
    <row r="802" spans="1:5" x14ac:dyDescent="0.25">
      <c r="A802">
        <v>801</v>
      </c>
      <c r="D802" s="5">
        <v>3</v>
      </c>
      <c r="E802" s="3">
        <v>4</v>
      </c>
    </row>
    <row r="803" spans="1:5" x14ac:dyDescent="0.25">
      <c r="A803">
        <v>802</v>
      </c>
      <c r="C803" s="4">
        <v>2</v>
      </c>
      <c r="D803" s="5">
        <v>3</v>
      </c>
      <c r="E803" s="3">
        <v>4</v>
      </c>
    </row>
    <row r="804" spans="1:5" x14ac:dyDescent="0.25">
      <c r="A804">
        <v>803</v>
      </c>
      <c r="C804" s="4">
        <v>2</v>
      </c>
      <c r="D804" s="5">
        <v>3</v>
      </c>
      <c r="E804" s="3">
        <v>4</v>
      </c>
    </row>
    <row r="805" spans="1:5" x14ac:dyDescent="0.25">
      <c r="A805">
        <v>804</v>
      </c>
      <c r="C805" s="4">
        <v>2</v>
      </c>
      <c r="D805" s="5">
        <v>3</v>
      </c>
    </row>
    <row r="806" spans="1:5" x14ac:dyDescent="0.25">
      <c r="A806">
        <v>805</v>
      </c>
      <c r="C806" s="4">
        <v>2</v>
      </c>
      <c r="D806" s="5">
        <v>3</v>
      </c>
    </row>
    <row r="807" spans="1:5" x14ac:dyDescent="0.25">
      <c r="A807">
        <v>806</v>
      </c>
      <c r="C807" s="4">
        <v>2</v>
      </c>
      <c r="D807" s="5">
        <v>3</v>
      </c>
    </row>
    <row r="808" spans="1:5" x14ac:dyDescent="0.25">
      <c r="A808">
        <v>807</v>
      </c>
      <c r="C808" s="4">
        <v>2</v>
      </c>
      <c r="D808" s="5">
        <v>3</v>
      </c>
    </row>
    <row r="809" spans="1:5" x14ac:dyDescent="0.25">
      <c r="A809">
        <v>808</v>
      </c>
      <c r="C809" s="4">
        <v>2</v>
      </c>
      <c r="D809" s="5">
        <v>3</v>
      </c>
    </row>
    <row r="810" spans="1:5" x14ac:dyDescent="0.25">
      <c r="A810">
        <v>809</v>
      </c>
      <c r="C810" s="4">
        <v>2</v>
      </c>
      <c r="D810" s="5">
        <v>3</v>
      </c>
    </row>
    <row r="811" spans="1:5" x14ac:dyDescent="0.25">
      <c r="A811">
        <v>810</v>
      </c>
      <c r="C811" s="4">
        <v>2</v>
      </c>
      <c r="D811" s="5">
        <v>3</v>
      </c>
    </row>
    <row r="812" spans="1:5" x14ac:dyDescent="0.25">
      <c r="A812">
        <v>811</v>
      </c>
      <c r="C812" s="4">
        <v>2</v>
      </c>
    </row>
    <row r="813" spans="1:5" x14ac:dyDescent="0.25">
      <c r="A813">
        <v>812</v>
      </c>
      <c r="B813" s="2">
        <v>1</v>
      </c>
      <c r="C813" s="4">
        <v>2</v>
      </c>
    </row>
    <row r="814" spans="1:5" x14ac:dyDescent="0.25">
      <c r="A814">
        <v>813</v>
      </c>
      <c r="B814" s="2">
        <v>1</v>
      </c>
      <c r="C814" s="4">
        <v>2</v>
      </c>
    </row>
    <row r="815" spans="1:5" x14ac:dyDescent="0.25">
      <c r="A815">
        <v>814</v>
      </c>
      <c r="B815" s="2">
        <v>1</v>
      </c>
      <c r="C815" s="4">
        <v>2</v>
      </c>
    </row>
    <row r="816" spans="1:5" x14ac:dyDescent="0.25">
      <c r="A816">
        <v>815</v>
      </c>
      <c r="B816" s="2">
        <v>1</v>
      </c>
    </row>
    <row r="817" spans="1:6" x14ac:dyDescent="0.25">
      <c r="A817">
        <v>816</v>
      </c>
      <c r="B817" s="2">
        <v>1</v>
      </c>
    </row>
    <row r="818" spans="1:6" x14ac:dyDescent="0.25">
      <c r="A818">
        <v>817</v>
      </c>
      <c r="B818" s="2">
        <v>1</v>
      </c>
      <c r="E818" s="3">
        <v>4</v>
      </c>
      <c r="F818" t="s">
        <v>22</v>
      </c>
    </row>
    <row r="819" spans="1:6" x14ac:dyDescent="0.25">
      <c r="A819">
        <v>818</v>
      </c>
    </row>
    <row r="820" spans="1:6" x14ac:dyDescent="0.25">
      <c r="A820">
        <v>819</v>
      </c>
      <c r="F820" t="s">
        <v>22</v>
      </c>
    </row>
    <row r="821" spans="1:6" x14ac:dyDescent="0.25">
      <c r="A821">
        <v>820</v>
      </c>
      <c r="C821" s="4">
        <v>2</v>
      </c>
      <c r="D821" s="5">
        <v>3</v>
      </c>
    </row>
    <row r="822" spans="1:6" x14ac:dyDescent="0.25">
      <c r="A822">
        <v>821</v>
      </c>
      <c r="C822" s="4">
        <v>2</v>
      </c>
      <c r="D822" s="5">
        <v>3</v>
      </c>
    </row>
    <row r="823" spans="1:6" x14ac:dyDescent="0.25">
      <c r="A823">
        <v>822</v>
      </c>
      <c r="C823" s="4">
        <v>2</v>
      </c>
      <c r="D823" s="5">
        <v>3</v>
      </c>
    </row>
    <row r="824" spans="1:6" x14ac:dyDescent="0.25">
      <c r="A824">
        <v>823</v>
      </c>
      <c r="C824" s="4">
        <v>2</v>
      </c>
      <c r="D824" s="5">
        <v>3</v>
      </c>
    </row>
    <row r="825" spans="1:6" x14ac:dyDescent="0.25">
      <c r="A825">
        <v>824</v>
      </c>
      <c r="C825" s="4">
        <v>2</v>
      </c>
      <c r="D825" s="5">
        <v>3</v>
      </c>
    </row>
    <row r="826" spans="1:6" x14ac:dyDescent="0.25">
      <c r="A826">
        <v>825</v>
      </c>
      <c r="C826" s="4">
        <v>2</v>
      </c>
      <c r="D826" s="5">
        <v>3</v>
      </c>
    </row>
    <row r="827" spans="1:6" x14ac:dyDescent="0.25">
      <c r="A827">
        <v>826</v>
      </c>
      <c r="C827" s="4">
        <v>2</v>
      </c>
      <c r="D827" s="5">
        <v>3</v>
      </c>
    </row>
    <row r="828" spans="1:6" x14ac:dyDescent="0.25">
      <c r="A828">
        <v>827</v>
      </c>
      <c r="C828" s="4">
        <v>2</v>
      </c>
      <c r="D828" s="5">
        <v>3</v>
      </c>
    </row>
    <row r="829" spans="1:6" x14ac:dyDescent="0.25">
      <c r="A829">
        <v>828</v>
      </c>
      <c r="C829" s="4">
        <v>2</v>
      </c>
      <c r="D829" s="5">
        <v>3</v>
      </c>
    </row>
    <row r="830" spans="1:6" x14ac:dyDescent="0.25">
      <c r="A830">
        <v>829</v>
      </c>
      <c r="C830" s="4">
        <v>2</v>
      </c>
      <c r="D830" s="5">
        <v>3</v>
      </c>
    </row>
    <row r="831" spans="1:6" x14ac:dyDescent="0.25">
      <c r="A831">
        <v>830</v>
      </c>
      <c r="C831" s="4">
        <v>2</v>
      </c>
      <c r="D831" s="5">
        <v>3</v>
      </c>
    </row>
    <row r="832" spans="1:6" x14ac:dyDescent="0.25">
      <c r="A832">
        <v>831</v>
      </c>
      <c r="C832" s="4">
        <v>2</v>
      </c>
      <c r="D832" s="5">
        <v>3</v>
      </c>
    </row>
    <row r="833" spans="1:5" x14ac:dyDescent="0.25">
      <c r="A833">
        <v>832</v>
      </c>
      <c r="C833" s="4">
        <v>2</v>
      </c>
      <c r="D833" s="5">
        <v>3</v>
      </c>
    </row>
    <row r="834" spans="1:5" x14ac:dyDescent="0.25">
      <c r="A834">
        <v>833</v>
      </c>
      <c r="C834" s="4">
        <v>2</v>
      </c>
      <c r="D834" s="5">
        <v>3</v>
      </c>
    </row>
    <row r="835" spans="1:5" x14ac:dyDescent="0.25">
      <c r="A835">
        <v>834</v>
      </c>
      <c r="C835" s="4">
        <v>2</v>
      </c>
      <c r="D835" s="5">
        <v>3</v>
      </c>
    </row>
    <row r="836" spans="1:5" x14ac:dyDescent="0.25">
      <c r="A836">
        <v>835</v>
      </c>
      <c r="C836" s="4">
        <v>2</v>
      </c>
      <c r="D836" s="5">
        <v>3</v>
      </c>
    </row>
    <row r="837" spans="1:5" x14ac:dyDescent="0.25">
      <c r="A837">
        <v>836</v>
      </c>
    </row>
    <row r="838" spans="1:5" x14ac:dyDescent="0.25">
      <c r="A838">
        <v>837</v>
      </c>
      <c r="B838" s="2">
        <v>1</v>
      </c>
      <c r="E838" s="3">
        <v>4</v>
      </c>
    </row>
    <row r="839" spans="1:5" x14ac:dyDescent="0.25">
      <c r="A839">
        <v>838</v>
      </c>
      <c r="B839" s="2">
        <v>1</v>
      </c>
      <c r="E839" s="3">
        <v>4</v>
      </c>
    </row>
    <row r="840" spans="1:5" x14ac:dyDescent="0.25">
      <c r="A840">
        <v>839</v>
      </c>
      <c r="B840" s="2">
        <v>1</v>
      </c>
      <c r="E840" s="3">
        <v>4</v>
      </c>
    </row>
    <row r="841" spans="1:5" x14ac:dyDescent="0.25">
      <c r="A841">
        <v>840</v>
      </c>
      <c r="B841" s="2">
        <v>1</v>
      </c>
      <c r="E841" s="3">
        <v>4</v>
      </c>
    </row>
    <row r="842" spans="1:5" x14ac:dyDescent="0.25">
      <c r="A842">
        <v>841</v>
      </c>
      <c r="B842" s="2">
        <v>1</v>
      </c>
      <c r="E842" s="3">
        <v>4</v>
      </c>
    </row>
    <row r="843" spans="1:5" x14ac:dyDescent="0.25">
      <c r="A843">
        <v>842</v>
      </c>
      <c r="B843" s="2">
        <v>1</v>
      </c>
      <c r="E843" s="3">
        <v>4</v>
      </c>
    </row>
    <row r="844" spans="1:5" x14ac:dyDescent="0.25">
      <c r="A844">
        <v>843</v>
      </c>
      <c r="B844" s="2">
        <v>1</v>
      </c>
      <c r="E844" s="3">
        <v>4</v>
      </c>
    </row>
    <row r="845" spans="1:5" x14ac:dyDescent="0.25">
      <c r="A845">
        <v>844</v>
      </c>
      <c r="B845" s="2">
        <v>1</v>
      </c>
      <c r="E845" s="3">
        <v>4</v>
      </c>
    </row>
    <row r="846" spans="1:5" x14ac:dyDescent="0.25">
      <c r="A846">
        <v>845</v>
      </c>
      <c r="B846" s="2">
        <v>1</v>
      </c>
      <c r="E846" s="3">
        <v>4</v>
      </c>
    </row>
    <row r="847" spans="1:5" x14ac:dyDescent="0.25">
      <c r="A847">
        <v>846</v>
      </c>
      <c r="B847" s="2">
        <v>1</v>
      </c>
      <c r="E847" s="3">
        <v>4</v>
      </c>
    </row>
    <row r="848" spans="1:5" x14ac:dyDescent="0.25">
      <c r="A848">
        <v>847</v>
      </c>
      <c r="B848" s="2">
        <v>1</v>
      </c>
      <c r="E848" s="3">
        <v>4</v>
      </c>
    </row>
    <row r="849" spans="1:5" x14ac:dyDescent="0.25">
      <c r="A849">
        <v>848</v>
      </c>
      <c r="E849" s="3">
        <v>4</v>
      </c>
    </row>
    <row r="850" spans="1:5" x14ac:dyDescent="0.25">
      <c r="A850">
        <v>849</v>
      </c>
      <c r="E850" s="3">
        <v>4</v>
      </c>
    </row>
    <row r="851" spans="1:5" x14ac:dyDescent="0.25">
      <c r="A851">
        <v>850</v>
      </c>
    </row>
    <row r="852" spans="1:5" x14ac:dyDescent="0.25">
      <c r="A852">
        <v>851</v>
      </c>
      <c r="C852" s="4">
        <v>2</v>
      </c>
    </row>
    <row r="853" spans="1:5" x14ac:dyDescent="0.25">
      <c r="A853">
        <v>852</v>
      </c>
      <c r="C853" s="4">
        <v>2</v>
      </c>
    </row>
    <row r="854" spans="1:5" x14ac:dyDescent="0.25">
      <c r="A854">
        <v>853</v>
      </c>
      <c r="C854" s="4">
        <v>2</v>
      </c>
      <c r="D854" s="5">
        <v>3</v>
      </c>
    </row>
    <row r="855" spans="1:5" x14ac:dyDescent="0.25">
      <c r="A855">
        <v>854</v>
      </c>
      <c r="C855" s="4">
        <v>2</v>
      </c>
      <c r="D855" s="5">
        <v>3</v>
      </c>
    </row>
    <row r="856" spans="1:5" x14ac:dyDescent="0.25">
      <c r="A856">
        <v>855</v>
      </c>
      <c r="C856" s="4">
        <v>2</v>
      </c>
      <c r="D856" s="5">
        <v>3</v>
      </c>
    </row>
    <row r="857" spans="1:5" x14ac:dyDescent="0.25">
      <c r="A857">
        <v>856</v>
      </c>
      <c r="C857" s="4">
        <v>2</v>
      </c>
      <c r="D857" s="5">
        <v>3</v>
      </c>
    </row>
    <row r="858" spans="1:5" x14ac:dyDescent="0.25">
      <c r="A858">
        <v>857</v>
      </c>
      <c r="C858" s="4">
        <v>2</v>
      </c>
      <c r="D858" s="5">
        <v>3</v>
      </c>
    </row>
    <row r="859" spans="1:5" x14ac:dyDescent="0.25">
      <c r="A859">
        <v>858</v>
      </c>
      <c r="C859" s="4">
        <v>2</v>
      </c>
      <c r="D859" s="5">
        <v>3</v>
      </c>
    </row>
    <row r="860" spans="1:5" x14ac:dyDescent="0.25">
      <c r="A860">
        <v>859</v>
      </c>
      <c r="C860" s="4">
        <v>2</v>
      </c>
      <c r="D860" s="5">
        <v>3</v>
      </c>
    </row>
    <row r="861" spans="1:5" x14ac:dyDescent="0.25">
      <c r="A861">
        <v>860</v>
      </c>
      <c r="D861" s="5">
        <v>3</v>
      </c>
    </row>
    <row r="862" spans="1:5" x14ac:dyDescent="0.25">
      <c r="A862">
        <v>861</v>
      </c>
      <c r="D862" s="5">
        <v>3</v>
      </c>
    </row>
    <row r="863" spans="1:5" x14ac:dyDescent="0.25">
      <c r="A863">
        <v>862</v>
      </c>
      <c r="D863" s="5">
        <v>3</v>
      </c>
    </row>
    <row r="864" spans="1:5" x14ac:dyDescent="0.25">
      <c r="A864">
        <v>863</v>
      </c>
      <c r="E864" s="3">
        <v>4</v>
      </c>
    </row>
    <row r="865" spans="1:5" x14ac:dyDescent="0.25">
      <c r="A865">
        <v>864</v>
      </c>
      <c r="E865" s="3">
        <v>4</v>
      </c>
    </row>
    <row r="866" spans="1:5" x14ac:dyDescent="0.25">
      <c r="A866">
        <v>865</v>
      </c>
      <c r="B866" s="2">
        <v>1</v>
      </c>
      <c r="E866" s="3">
        <v>4</v>
      </c>
    </row>
    <row r="867" spans="1:5" x14ac:dyDescent="0.25">
      <c r="A867">
        <v>866</v>
      </c>
      <c r="B867" s="2">
        <v>1</v>
      </c>
      <c r="E867" s="3">
        <v>4</v>
      </c>
    </row>
    <row r="868" spans="1:5" x14ac:dyDescent="0.25">
      <c r="A868">
        <v>867</v>
      </c>
      <c r="B868" s="2">
        <v>1</v>
      </c>
      <c r="E868" s="3">
        <v>4</v>
      </c>
    </row>
    <row r="869" spans="1:5" x14ac:dyDescent="0.25">
      <c r="A869">
        <v>868</v>
      </c>
      <c r="B869" s="2">
        <v>1</v>
      </c>
      <c r="E869" s="3">
        <v>4</v>
      </c>
    </row>
    <row r="870" spans="1:5" x14ac:dyDescent="0.25">
      <c r="A870">
        <v>869</v>
      </c>
      <c r="B870" s="2">
        <v>1</v>
      </c>
      <c r="E870" s="3">
        <v>4</v>
      </c>
    </row>
    <row r="871" spans="1:5" x14ac:dyDescent="0.25">
      <c r="A871">
        <v>870</v>
      </c>
      <c r="B871" s="2">
        <v>1</v>
      </c>
      <c r="E871" s="3">
        <v>4</v>
      </c>
    </row>
    <row r="872" spans="1:5" x14ac:dyDescent="0.25">
      <c r="A872">
        <v>871</v>
      </c>
      <c r="B872" s="2">
        <v>1</v>
      </c>
      <c r="E872" s="3">
        <v>4</v>
      </c>
    </row>
    <row r="873" spans="1:5" x14ac:dyDescent="0.25">
      <c r="A873">
        <v>872</v>
      </c>
      <c r="B873" s="2">
        <v>1</v>
      </c>
    </row>
    <row r="874" spans="1:5" x14ac:dyDescent="0.25">
      <c r="A874">
        <v>873</v>
      </c>
      <c r="C874" s="4">
        <v>2</v>
      </c>
    </row>
    <row r="875" spans="1:5" x14ac:dyDescent="0.25">
      <c r="A875">
        <v>874</v>
      </c>
      <c r="C875" s="4">
        <v>2</v>
      </c>
    </row>
    <row r="876" spans="1:5" x14ac:dyDescent="0.25">
      <c r="A876">
        <v>875</v>
      </c>
      <c r="C876" s="4">
        <v>2</v>
      </c>
    </row>
    <row r="877" spans="1:5" x14ac:dyDescent="0.25">
      <c r="A877">
        <v>876</v>
      </c>
      <c r="C877" s="4">
        <v>2</v>
      </c>
    </row>
    <row r="878" spans="1:5" x14ac:dyDescent="0.25">
      <c r="A878">
        <v>877</v>
      </c>
      <c r="C878" s="4">
        <v>2</v>
      </c>
    </row>
    <row r="879" spans="1:5" x14ac:dyDescent="0.25">
      <c r="A879">
        <v>878</v>
      </c>
      <c r="C879" s="4">
        <v>2</v>
      </c>
    </row>
    <row r="880" spans="1:5" x14ac:dyDescent="0.25">
      <c r="A880">
        <v>879</v>
      </c>
      <c r="C880" s="4">
        <v>2</v>
      </c>
      <c r="D880" s="5">
        <v>3</v>
      </c>
    </row>
    <row r="881" spans="1:5" x14ac:dyDescent="0.25">
      <c r="A881">
        <v>880</v>
      </c>
      <c r="C881" s="4">
        <v>2</v>
      </c>
      <c r="D881" s="5">
        <v>3</v>
      </c>
    </row>
    <row r="882" spans="1:5" x14ac:dyDescent="0.25">
      <c r="A882">
        <v>881</v>
      </c>
      <c r="D882" s="5">
        <v>3</v>
      </c>
    </row>
    <row r="883" spans="1:5" x14ac:dyDescent="0.25">
      <c r="A883">
        <v>882</v>
      </c>
      <c r="D883" s="5">
        <v>3</v>
      </c>
      <c r="E883" s="3">
        <v>4</v>
      </c>
    </row>
    <row r="884" spans="1:5" x14ac:dyDescent="0.25">
      <c r="A884">
        <v>883</v>
      </c>
      <c r="D884" s="5">
        <v>3</v>
      </c>
      <c r="E884" s="3">
        <v>4</v>
      </c>
    </row>
    <row r="885" spans="1:5" x14ac:dyDescent="0.25">
      <c r="A885">
        <v>884</v>
      </c>
      <c r="D885" s="5">
        <v>3</v>
      </c>
      <c r="E885" s="3">
        <v>4</v>
      </c>
    </row>
    <row r="886" spans="1:5" x14ac:dyDescent="0.25">
      <c r="A886">
        <v>885</v>
      </c>
      <c r="D886" s="5">
        <v>3</v>
      </c>
      <c r="E886" s="3">
        <v>4</v>
      </c>
    </row>
    <row r="887" spans="1:5" x14ac:dyDescent="0.25">
      <c r="A887">
        <v>886</v>
      </c>
      <c r="D887" s="5">
        <v>3</v>
      </c>
      <c r="E887" s="3">
        <v>4</v>
      </c>
    </row>
    <row r="888" spans="1:5" x14ac:dyDescent="0.25">
      <c r="A888">
        <v>887</v>
      </c>
      <c r="D888" s="5">
        <v>3</v>
      </c>
      <c r="E888" s="3">
        <v>4</v>
      </c>
    </row>
    <row r="889" spans="1:5" x14ac:dyDescent="0.25">
      <c r="A889">
        <v>888</v>
      </c>
      <c r="B889" s="2">
        <v>1</v>
      </c>
      <c r="D889" s="5">
        <v>3</v>
      </c>
      <c r="E889" s="3">
        <v>4</v>
      </c>
    </row>
    <row r="890" spans="1:5" x14ac:dyDescent="0.25">
      <c r="A890">
        <v>889</v>
      </c>
      <c r="B890" s="2">
        <v>1</v>
      </c>
      <c r="E890" s="3">
        <v>4</v>
      </c>
    </row>
    <row r="891" spans="1:5" x14ac:dyDescent="0.25">
      <c r="A891">
        <v>890</v>
      </c>
      <c r="B891" s="2">
        <v>1</v>
      </c>
      <c r="E891" s="3">
        <v>4</v>
      </c>
    </row>
    <row r="892" spans="1:5" x14ac:dyDescent="0.25">
      <c r="A892">
        <v>891</v>
      </c>
      <c r="B892" s="2">
        <v>1</v>
      </c>
    </row>
    <row r="893" spans="1:5" x14ac:dyDescent="0.25">
      <c r="A893">
        <v>892</v>
      </c>
      <c r="B893" s="2">
        <v>1</v>
      </c>
    </row>
    <row r="894" spans="1:5" x14ac:dyDescent="0.25">
      <c r="A894">
        <v>893</v>
      </c>
      <c r="B894" s="2">
        <v>1</v>
      </c>
    </row>
    <row r="895" spans="1:5" x14ac:dyDescent="0.25">
      <c r="A895">
        <v>894</v>
      </c>
      <c r="B895" s="2">
        <v>1</v>
      </c>
      <c r="C895" s="4">
        <v>2</v>
      </c>
    </row>
    <row r="896" spans="1:5" x14ac:dyDescent="0.25">
      <c r="A896">
        <v>895</v>
      </c>
      <c r="B896" s="2">
        <v>1</v>
      </c>
      <c r="C896" s="4">
        <v>2</v>
      </c>
    </row>
    <row r="897" spans="1:5" x14ac:dyDescent="0.25">
      <c r="A897">
        <v>896</v>
      </c>
      <c r="B897" s="2">
        <v>1</v>
      </c>
      <c r="C897" s="4">
        <v>2</v>
      </c>
    </row>
    <row r="898" spans="1:5" x14ac:dyDescent="0.25">
      <c r="A898">
        <v>897</v>
      </c>
      <c r="B898" s="2">
        <v>1</v>
      </c>
      <c r="C898" s="4">
        <v>2</v>
      </c>
    </row>
    <row r="899" spans="1:5" x14ac:dyDescent="0.25">
      <c r="A899">
        <v>898</v>
      </c>
      <c r="C899" s="4">
        <v>2</v>
      </c>
    </row>
    <row r="900" spans="1:5" x14ac:dyDescent="0.25">
      <c r="A900">
        <v>899</v>
      </c>
      <c r="C900" s="4">
        <v>2</v>
      </c>
    </row>
    <row r="901" spans="1:5" x14ac:dyDescent="0.25">
      <c r="A901">
        <v>900</v>
      </c>
      <c r="C901" s="4">
        <v>2</v>
      </c>
    </row>
    <row r="902" spans="1:5" x14ac:dyDescent="0.25">
      <c r="A902">
        <v>901</v>
      </c>
      <c r="C902" s="4">
        <v>2</v>
      </c>
      <c r="D902" s="5">
        <v>3</v>
      </c>
    </row>
    <row r="903" spans="1:5" x14ac:dyDescent="0.25">
      <c r="A903">
        <v>902</v>
      </c>
      <c r="C903" s="4">
        <v>2</v>
      </c>
      <c r="D903" s="5">
        <v>3</v>
      </c>
    </row>
    <row r="904" spans="1:5" x14ac:dyDescent="0.25">
      <c r="A904">
        <v>903</v>
      </c>
      <c r="D904" s="5">
        <v>3</v>
      </c>
      <c r="E904" s="3">
        <v>4</v>
      </c>
    </row>
    <row r="905" spans="1:5" x14ac:dyDescent="0.25">
      <c r="A905">
        <v>904</v>
      </c>
      <c r="D905" s="5">
        <v>3</v>
      </c>
      <c r="E905" s="3">
        <v>4</v>
      </c>
    </row>
    <row r="906" spans="1:5" x14ac:dyDescent="0.25">
      <c r="A906">
        <v>905</v>
      </c>
      <c r="D906" s="5">
        <v>3</v>
      </c>
      <c r="E906" s="3">
        <v>4</v>
      </c>
    </row>
    <row r="907" spans="1:5" x14ac:dyDescent="0.25">
      <c r="A907">
        <v>906</v>
      </c>
      <c r="D907" s="5">
        <v>3</v>
      </c>
      <c r="E907" s="3">
        <v>4</v>
      </c>
    </row>
    <row r="908" spans="1:5" x14ac:dyDescent="0.25">
      <c r="A908">
        <v>907</v>
      </c>
      <c r="D908" s="5">
        <v>3</v>
      </c>
      <c r="E908" s="3">
        <v>4</v>
      </c>
    </row>
    <row r="909" spans="1:5" x14ac:dyDescent="0.25">
      <c r="A909">
        <v>908</v>
      </c>
      <c r="D909" s="5">
        <v>3</v>
      </c>
      <c r="E909" s="3">
        <v>4</v>
      </c>
    </row>
    <row r="910" spans="1:5" x14ac:dyDescent="0.25">
      <c r="A910">
        <v>909</v>
      </c>
      <c r="B910" s="2">
        <v>1</v>
      </c>
      <c r="D910" s="5">
        <v>3</v>
      </c>
      <c r="E910" s="3">
        <v>4</v>
      </c>
    </row>
    <row r="911" spans="1:5" x14ac:dyDescent="0.25">
      <c r="A911">
        <v>910</v>
      </c>
      <c r="B911" s="2">
        <v>1</v>
      </c>
      <c r="D911" s="5">
        <v>3</v>
      </c>
      <c r="E911" s="3">
        <v>4</v>
      </c>
    </row>
    <row r="912" spans="1:5" x14ac:dyDescent="0.25">
      <c r="A912">
        <v>911</v>
      </c>
      <c r="B912" s="2">
        <v>1</v>
      </c>
      <c r="E912" s="3">
        <v>4</v>
      </c>
    </row>
    <row r="913" spans="1:5" x14ac:dyDescent="0.25">
      <c r="A913">
        <v>912</v>
      </c>
      <c r="B913" s="2">
        <v>1</v>
      </c>
      <c r="E913" s="3">
        <v>4</v>
      </c>
    </row>
    <row r="914" spans="1:5" x14ac:dyDescent="0.25">
      <c r="A914">
        <v>913</v>
      </c>
      <c r="B914" s="2">
        <v>1</v>
      </c>
    </row>
    <row r="915" spans="1:5" x14ac:dyDescent="0.25">
      <c r="A915">
        <v>914</v>
      </c>
      <c r="B915" s="2">
        <v>1</v>
      </c>
    </row>
    <row r="916" spans="1:5" x14ac:dyDescent="0.25">
      <c r="A916">
        <v>915</v>
      </c>
      <c r="B916" s="2">
        <v>1</v>
      </c>
    </row>
    <row r="917" spans="1:5" x14ac:dyDescent="0.25">
      <c r="A917">
        <v>916</v>
      </c>
      <c r="B917" s="2">
        <v>1</v>
      </c>
    </row>
    <row r="918" spans="1:5" x14ac:dyDescent="0.25">
      <c r="A918">
        <v>917</v>
      </c>
      <c r="B918" s="2">
        <v>1</v>
      </c>
      <c r="C918" s="4">
        <v>2</v>
      </c>
    </row>
    <row r="919" spans="1:5" x14ac:dyDescent="0.25">
      <c r="A919">
        <v>918</v>
      </c>
      <c r="B919" s="2">
        <v>1</v>
      </c>
      <c r="C919" s="4">
        <v>2</v>
      </c>
    </row>
    <row r="920" spans="1:5" x14ac:dyDescent="0.25">
      <c r="A920">
        <v>919</v>
      </c>
      <c r="C920" s="4">
        <v>2</v>
      </c>
    </row>
    <row r="921" spans="1:5" x14ac:dyDescent="0.25">
      <c r="A921">
        <v>920</v>
      </c>
      <c r="C921" s="4">
        <v>2</v>
      </c>
    </row>
    <row r="922" spans="1:5" x14ac:dyDescent="0.25">
      <c r="A922">
        <v>921</v>
      </c>
      <c r="C922" s="4">
        <v>2</v>
      </c>
    </row>
    <row r="923" spans="1:5" x14ac:dyDescent="0.25">
      <c r="A923">
        <v>922</v>
      </c>
      <c r="C923" s="4">
        <v>2</v>
      </c>
    </row>
    <row r="924" spans="1:5" x14ac:dyDescent="0.25">
      <c r="A924">
        <v>923</v>
      </c>
      <c r="C924" s="4">
        <v>2</v>
      </c>
    </row>
    <row r="925" spans="1:5" x14ac:dyDescent="0.25">
      <c r="A925">
        <v>924</v>
      </c>
      <c r="C925" s="4">
        <v>2</v>
      </c>
      <c r="D925" s="5">
        <v>3</v>
      </c>
    </row>
    <row r="926" spans="1:5" x14ac:dyDescent="0.25">
      <c r="A926">
        <v>925</v>
      </c>
      <c r="C926" s="4">
        <v>2</v>
      </c>
      <c r="D926" s="5">
        <v>3</v>
      </c>
    </row>
    <row r="927" spans="1:5" x14ac:dyDescent="0.25">
      <c r="A927">
        <v>926</v>
      </c>
      <c r="D927" s="5">
        <v>3</v>
      </c>
      <c r="E927" s="3">
        <v>4</v>
      </c>
    </row>
    <row r="928" spans="1:5" x14ac:dyDescent="0.25">
      <c r="A928">
        <v>927</v>
      </c>
      <c r="D928" s="5">
        <v>3</v>
      </c>
      <c r="E928" s="3">
        <v>4</v>
      </c>
    </row>
    <row r="929" spans="1:5" x14ac:dyDescent="0.25">
      <c r="A929">
        <v>928</v>
      </c>
      <c r="D929" s="5">
        <v>3</v>
      </c>
      <c r="E929" s="3">
        <v>4</v>
      </c>
    </row>
    <row r="930" spans="1:5" x14ac:dyDescent="0.25">
      <c r="A930">
        <v>929</v>
      </c>
      <c r="D930" s="5">
        <v>3</v>
      </c>
      <c r="E930" s="3">
        <v>4</v>
      </c>
    </row>
    <row r="931" spans="1:5" x14ac:dyDescent="0.25">
      <c r="A931">
        <v>930</v>
      </c>
      <c r="D931" s="5">
        <v>3</v>
      </c>
      <c r="E931" s="3">
        <v>4</v>
      </c>
    </row>
    <row r="932" spans="1:5" x14ac:dyDescent="0.25">
      <c r="A932">
        <v>931</v>
      </c>
      <c r="B932" s="2">
        <v>1</v>
      </c>
      <c r="D932" s="5">
        <v>3</v>
      </c>
      <c r="E932" s="3">
        <v>4</v>
      </c>
    </row>
    <row r="933" spans="1:5" x14ac:dyDescent="0.25">
      <c r="A933">
        <v>932</v>
      </c>
      <c r="B933" s="2">
        <v>1</v>
      </c>
      <c r="D933" s="5">
        <v>3</v>
      </c>
      <c r="E933" s="3">
        <v>4</v>
      </c>
    </row>
    <row r="934" spans="1:5" x14ac:dyDescent="0.25">
      <c r="A934">
        <v>933</v>
      </c>
      <c r="B934" s="2">
        <v>1</v>
      </c>
      <c r="E934" s="3">
        <v>4</v>
      </c>
    </row>
    <row r="935" spans="1:5" x14ac:dyDescent="0.25">
      <c r="A935">
        <v>934</v>
      </c>
      <c r="B935" s="2">
        <v>1</v>
      </c>
      <c r="E935" s="3">
        <v>4</v>
      </c>
    </row>
    <row r="936" spans="1:5" x14ac:dyDescent="0.25">
      <c r="A936">
        <v>935</v>
      </c>
      <c r="B936" s="2">
        <v>1</v>
      </c>
      <c r="E936" s="3">
        <v>4</v>
      </c>
    </row>
    <row r="937" spans="1:5" x14ac:dyDescent="0.25">
      <c r="A937">
        <v>936</v>
      </c>
      <c r="B937" s="2">
        <v>1</v>
      </c>
      <c r="E937" s="3">
        <v>4</v>
      </c>
    </row>
    <row r="938" spans="1:5" x14ac:dyDescent="0.25">
      <c r="A938">
        <v>937</v>
      </c>
      <c r="B938" s="2">
        <v>1</v>
      </c>
    </row>
    <row r="939" spans="1:5" x14ac:dyDescent="0.25">
      <c r="A939">
        <v>938</v>
      </c>
      <c r="B939" s="2">
        <v>1</v>
      </c>
      <c r="C939" s="4">
        <v>2</v>
      </c>
    </row>
    <row r="940" spans="1:5" x14ac:dyDescent="0.25">
      <c r="A940">
        <v>939</v>
      </c>
      <c r="B940" s="2">
        <v>1</v>
      </c>
      <c r="C940" s="4">
        <v>2</v>
      </c>
    </row>
    <row r="941" spans="1:5" x14ac:dyDescent="0.25">
      <c r="A941">
        <v>940</v>
      </c>
      <c r="B941" s="2">
        <v>1</v>
      </c>
      <c r="C941" s="4">
        <v>2</v>
      </c>
    </row>
    <row r="942" spans="1:5" x14ac:dyDescent="0.25">
      <c r="A942">
        <v>941</v>
      </c>
      <c r="B942" s="2">
        <v>1</v>
      </c>
      <c r="C942" s="4">
        <v>2</v>
      </c>
    </row>
    <row r="943" spans="1:5" x14ac:dyDescent="0.25">
      <c r="A943">
        <v>942</v>
      </c>
      <c r="C943" s="4">
        <v>2</v>
      </c>
    </row>
    <row r="944" spans="1:5" x14ac:dyDescent="0.25">
      <c r="A944">
        <v>943</v>
      </c>
      <c r="C944" s="4">
        <v>2</v>
      </c>
    </row>
    <row r="945" spans="1:5" x14ac:dyDescent="0.25">
      <c r="A945">
        <v>944</v>
      </c>
      <c r="C945" s="4">
        <v>2</v>
      </c>
    </row>
    <row r="946" spans="1:5" x14ac:dyDescent="0.25">
      <c r="A946">
        <v>945</v>
      </c>
      <c r="C946" s="4">
        <v>2</v>
      </c>
    </row>
    <row r="947" spans="1:5" x14ac:dyDescent="0.25">
      <c r="A947">
        <v>946</v>
      </c>
      <c r="C947" s="4">
        <v>2</v>
      </c>
      <c r="D947" s="5">
        <v>3</v>
      </c>
    </row>
    <row r="948" spans="1:5" x14ac:dyDescent="0.25">
      <c r="A948">
        <v>947</v>
      </c>
      <c r="C948" s="4">
        <v>2</v>
      </c>
      <c r="D948" s="5">
        <v>3</v>
      </c>
    </row>
    <row r="949" spans="1:5" x14ac:dyDescent="0.25">
      <c r="A949">
        <v>948</v>
      </c>
      <c r="C949" s="4">
        <v>2</v>
      </c>
      <c r="D949" s="5">
        <v>3</v>
      </c>
    </row>
    <row r="950" spans="1:5" x14ac:dyDescent="0.25">
      <c r="A950">
        <v>949</v>
      </c>
      <c r="D950" s="5">
        <v>3</v>
      </c>
    </row>
    <row r="951" spans="1:5" x14ac:dyDescent="0.25">
      <c r="A951">
        <v>950</v>
      </c>
      <c r="D951" s="5">
        <v>3</v>
      </c>
      <c r="E951" s="3">
        <v>4</v>
      </c>
    </row>
    <row r="952" spans="1:5" x14ac:dyDescent="0.25">
      <c r="A952">
        <v>951</v>
      </c>
      <c r="D952" s="5">
        <v>3</v>
      </c>
      <c r="E952" s="3">
        <v>4</v>
      </c>
    </row>
    <row r="953" spans="1:5" x14ac:dyDescent="0.25">
      <c r="A953">
        <v>952</v>
      </c>
      <c r="D953" s="5">
        <v>3</v>
      </c>
      <c r="E953" s="3">
        <v>4</v>
      </c>
    </row>
    <row r="954" spans="1:5" x14ac:dyDescent="0.25">
      <c r="A954">
        <v>953</v>
      </c>
      <c r="D954" s="5">
        <v>3</v>
      </c>
      <c r="E954" s="3">
        <v>4</v>
      </c>
    </row>
    <row r="955" spans="1:5" x14ac:dyDescent="0.25">
      <c r="A955">
        <v>954</v>
      </c>
      <c r="B955" s="2">
        <v>1</v>
      </c>
      <c r="D955" s="5">
        <v>3</v>
      </c>
      <c r="E955" s="3">
        <v>4</v>
      </c>
    </row>
    <row r="956" spans="1:5" x14ac:dyDescent="0.25">
      <c r="A956">
        <v>955</v>
      </c>
      <c r="B956" s="2">
        <v>1</v>
      </c>
      <c r="D956" s="5">
        <v>3</v>
      </c>
      <c r="E956" s="3">
        <v>4</v>
      </c>
    </row>
    <row r="957" spans="1:5" x14ac:dyDescent="0.25">
      <c r="A957">
        <v>956</v>
      </c>
      <c r="B957" s="2">
        <v>1</v>
      </c>
      <c r="D957" s="5">
        <v>3</v>
      </c>
      <c r="E957" s="3">
        <v>4</v>
      </c>
    </row>
    <row r="958" spans="1:5" x14ac:dyDescent="0.25">
      <c r="A958">
        <v>957</v>
      </c>
      <c r="B958" s="2">
        <v>1</v>
      </c>
      <c r="E958" s="3">
        <v>4</v>
      </c>
    </row>
    <row r="959" spans="1:5" x14ac:dyDescent="0.25">
      <c r="A959">
        <v>958</v>
      </c>
      <c r="B959" s="2">
        <v>1</v>
      </c>
      <c r="E959" s="3">
        <v>4</v>
      </c>
    </row>
    <row r="960" spans="1:5" x14ac:dyDescent="0.25">
      <c r="A960">
        <v>959</v>
      </c>
      <c r="B960" s="2">
        <v>1</v>
      </c>
      <c r="E960" s="3">
        <v>4</v>
      </c>
    </row>
    <row r="961" spans="1:5" x14ac:dyDescent="0.25">
      <c r="A961">
        <v>960</v>
      </c>
      <c r="B961" s="2">
        <v>1</v>
      </c>
      <c r="E961" s="3">
        <v>4</v>
      </c>
    </row>
    <row r="962" spans="1:5" x14ac:dyDescent="0.25">
      <c r="A962">
        <v>961</v>
      </c>
      <c r="B962" s="2">
        <v>1</v>
      </c>
      <c r="E962" s="3">
        <v>4</v>
      </c>
    </row>
    <row r="963" spans="1:5" x14ac:dyDescent="0.25">
      <c r="A963">
        <v>962</v>
      </c>
      <c r="B963" s="2">
        <v>1</v>
      </c>
    </row>
    <row r="964" spans="1:5" x14ac:dyDescent="0.25">
      <c r="A964">
        <v>963</v>
      </c>
      <c r="B964" s="2">
        <v>1</v>
      </c>
    </row>
    <row r="965" spans="1:5" x14ac:dyDescent="0.25">
      <c r="A965">
        <v>964</v>
      </c>
      <c r="B965" s="2">
        <v>1</v>
      </c>
      <c r="C965" s="4">
        <v>2</v>
      </c>
    </row>
    <row r="966" spans="1:5" x14ac:dyDescent="0.25">
      <c r="A966">
        <v>965</v>
      </c>
      <c r="B966" s="2">
        <v>1</v>
      </c>
      <c r="C966" s="4">
        <v>2</v>
      </c>
    </row>
    <row r="967" spans="1:5" x14ac:dyDescent="0.25">
      <c r="A967">
        <v>966</v>
      </c>
      <c r="B967" s="2">
        <v>1</v>
      </c>
      <c r="C967" s="4">
        <v>2</v>
      </c>
    </row>
    <row r="968" spans="1:5" x14ac:dyDescent="0.25">
      <c r="A968">
        <v>967</v>
      </c>
      <c r="C968" s="4">
        <v>2</v>
      </c>
    </row>
    <row r="969" spans="1:5" x14ac:dyDescent="0.25">
      <c r="A969">
        <v>968</v>
      </c>
      <c r="C969" s="4">
        <v>2</v>
      </c>
    </row>
    <row r="970" spans="1:5" x14ac:dyDescent="0.25">
      <c r="A970">
        <v>969</v>
      </c>
      <c r="C970" s="4">
        <v>2</v>
      </c>
    </row>
    <row r="971" spans="1:5" x14ac:dyDescent="0.25">
      <c r="A971">
        <v>970</v>
      </c>
      <c r="C971" s="4">
        <v>2</v>
      </c>
      <c r="D971" s="5">
        <v>3</v>
      </c>
    </row>
    <row r="972" spans="1:5" x14ac:dyDescent="0.25">
      <c r="A972">
        <v>971</v>
      </c>
      <c r="C972" s="4">
        <v>2</v>
      </c>
      <c r="D972" s="5">
        <v>3</v>
      </c>
    </row>
    <row r="973" spans="1:5" x14ac:dyDescent="0.25">
      <c r="A973">
        <v>972</v>
      </c>
      <c r="C973" s="4">
        <v>2</v>
      </c>
      <c r="D973" s="5">
        <v>3</v>
      </c>
    </row>
    <row r="974" spans="1:5" x14ac:dyDescent="0.25">
      <c r="A974">
        <v>973</v>
      </c>
      <c r="C974" s="4">
        <v>2</v>
      </c>
      <c r="D974" s="5">
        <v>3</v>
      </c>
    </row>
    <row r="975" spans="1:5" x14ac:dyDescent="0.25">
      <c r="A975">
        <v>974</v>
      </c>
      <c r="C975" s="4">
        <v>2</v>
      </c>
      <c r="D975" s="5">
        <v>3</v>
      </c>
    </row>
    <row r="976" spans="1:5" x14ac:dyDescent="0.25">
      <c r="A976">
        <v>975</v>
      </c>
      <c r="C976" s="4">
        <v>2</v>
      </c>
      <c r="D976" s="5">
        <v>3</v>
      </c>
      <c r="E976" s="3">
        <v>4</v>
      </c>
    </row>
    <row r="977" spans="1:5" x14ac:dyDescent="0.25">
      <c r="A977">
        <v>976</v>
      </c>
      <c r="D977" s="5">
        <v>3</v>
      </c>
      <c r="E977" s="3">
        <v>4</v>
      </c>
    </row>
    <row r="978" spans="1:5" x14ac:dyDescent="0.25">
      <c r="A978">
        <v>977</v>
      </c>
      <c r="D978" s="5">
        <v>3</v>
      </c>
      <c r="E978" s="3">
        <v>4</v>
      </c>
    </row>
    <row r="979" spans="1:5" x14ac:dyDescent="0.25">
      <c r="A979">
        <v>978</v>
      </c>
      <c r="D979" s="5">
        <v>3</v>
      </c>
      <c r="E979" s="3">
        <v>4</v>
      </c>
    </row>
    <row r="980" spans="1:5" x14ac:dyDescent="0.25">
      <c r="A980">
        <v>979</v>
      </c>
      <c r="D980" s="5">
        <v>3</v>
      </c>
      <c r="E980" s="3">
        <v>4</v>
      </c>
    </row>
    <row r="981" spans="1:5" x14ac:dyDescent="0.25">
      <c r="A981">
        <v>980</v>
      </c>
      <c r="D981" s="5">
        <v>3</v>
      </c>
      <c r="E981" s="3">
        <v>4</v>
      </c>
    </row>
    <row r="982" spans="1:5" x14ac:dyDescent="0.25">
      <c r="A982">
        <v>981</v>
      </c>
      <c r="D982" s="5">
        <v>3</v>
      </c>
      <c r="E982" s="3">
        <v>4</v>
      </c>
    </row>
    <row r="983" spans="1:5" x14ac:dyDescent="0.25">
      <c r="A983">
        <v>982</v>
      </c>
      <c r="E983" s="3">
        <v>4</v>
      </c>
    </row>
    <row r="984" spans="1:5" x14ac:dyDescent="0.25">
      <c r="A984">
        <v>983</v>
      </c>
      <c r="B984" s="2">
        <v>1</v>
      </c>
      <c r="E984" s="3">
        <v>4</v>
      </c>
    </row>
    <row r="985" spans="1:5" x14ac:dyDescent="0.25">
      <c r="A985">
        <v>984</v>
      </c>
      <c r="B985" s="2">
        <v>1</v>
      </c>
      <c r="E985" s="3">
        <v>4</v>
      </c>
    </row>
    <row r="986" spans="1:5" x14ac:dyDescent="0.25">
      <c r="A986">
        <v>985</v>
      </c>
      <c r="B986" s="2">
        <v>1</v>
      </c>
      <c r="E986" s="3">
        <v>4</v>
      </c>
    </row>
    <row r="987" spans="1:5" x14ac:dyDescent="0.25">
      <c r="A987">
        <v>986</v>
      </c>
      <c r="B987" s="2">
        <v>1</v>
      </c>
    </row>
    <row r="988" spans="1:5" x14ac:dyDescent="0.25">
      <c r="A988">
        <v>987</v>
      </c>
      <c r="B988" s="2">
        <v>1</v>
      </c>
    </row>
    <row r="989" spans="1:5" x14ac:dyDescent="0.25">
      <c r="A989">
        <v>988</v>
      </c>
      <c r="B989" s="2">
        <v>1</v>
      </c>
    </row>
    <row r="990" spans="1:5" x14ac:dyDescent="0.25">
      <c r="A990">
        <v>989</v>
      </c>
      <c r="B990" s="2">
        <v>1</v>
      </c>
    </row>
    <row r="991" spans="1:5" x14ac:dyDescent="0.25">
      <c r="A991">
        <v>990</v>
      </c>
      <c r="B991" s="2">
        <v>1</v>
      </c>
      <c r="C991" s="4">
        <v>2</v>
      </c>
    </row>
    <row r="992" spans="1:5" x14ac:dyDescent="0.25">
      <c r="A992">
        <v>991</v>
      </c>
      <c r="B992" s="2">
        <v>1</v>
      </c>
      <c r="C992" s="4">
        <v>2</v>
      </c>
    </row>
    <row r="993" spans="1:5" x14ac:dyDescent="0.25">
      <c r="A993">
        <v>992</v>
      </c>
      <c r="B993" s="2">
        <v>1</v>
      </c>
      <c r="C993" s="4">
        <v>2</v>
      </c>
    </row>
    <row r="994" spans="1:5" x14ac:dyDescent="0.25">
      <c r="A994">
        <v>993</v>
      </c>
      <c r="B994" s="2">
        <v>1</v>
      </c>
      <c r="C994" s="4">
        <v>2</v>
      </c>
    </row>
    <row r="995" spans="1:5" x14ac:dyDescent="0.25">
      <c r="A995">
        <v>994</v>
      </c>
      <c r="C995" s="4">
        <v>2</v>
      </c>
    </row>
    <row r="996" spans="1:5" x14ac:dyDescent="0.25">
      <c r="A996">
        <v>995</v>
      </c>
      <c r="C996" s="4">
        <v>2</v>
      </c>
    </row>
    <row r="997" spans="1:5" x14ac:dyDescent="0.25">
      <c r="A997">
        <v>996</v>
      </c>
      <c r="C997" s="4">
        <v>2</v>
      </c>
    </row>
    <row r="998" spans="1:5" x14ac:dyDescent="0.25">
      <c r="A998">
        <v>997</v>
      </c>
      <c r="C998" s="4">
        <v>2</v>
      </c>
      <c r="D998" s="5">
        <v>3</v>
      </c>
    </row>
    <row r="999" spans="1:5" x14ac:dyDescent="0.25">
      <c r="A999">
        <v>998</v>
      </c>
      <c r="C999" s="4">
        <v>2</v>
      </c>
      <c r="D999" s="5">
        <v>3</v>
      </c>
    </row>
    <row r="1000" spans="1:5" x14ac:dyDescent="0.25">
      <c r="A1000">
        <v>999</v>
      </c>
      <c r="C1000" s="4">
        <v>2</v>
      </c>
      <c r="D1000" s="5">
        <v>3</v>
      </c>
    </row>
    <row r="1001" spans="1:5" x14ac:dyDescent="0.25">
      <c r="A1001">
        <v>1000</v>
      </c>
      <c r="D1001" s="5">
        <v>3</v>
      </c>
      <c r="E1001" s="3">
        <v>4</v>
      </c>
    </row>
    <row r="1002" spans="1:5" x14ac:dyDescent="0.25">
      <c r="A1002">
        <v>1001</v>
      </c>
      <c r="D1002" s="5">
        <v>3</v>
      </c>
      <c r="E1002" s="3">
        <v>4</v>
      </c>
    </row>
    <row r="1003" spans="1:5" x14ac:dyDescent="0.25">
      <c r="A1003">
        <v>1002</v>
      </c>
      <c r="D1003" s="5">
        <v>3</v>
      </c>
      <c r="E1003" s="3">
        <v>4</v>
      </c>
    </row>
    <row r="1004" spans="1:5" x14ac:dyDescent="0.25">
      <c r="A1004">
        <v>1003</v>
      </c>
      <c r="D1004" s="5">
        <v>3</v>
      </c>
      <c r="E1004" s="3">
        <v>4</v>
      </c>
    </row>
    <row r="1005" spans="1:5" x14ac:dyDescent="0.25">
      <c r="A1005">
        <v>1004</v>
      </c>
      <c r="D1005" s="5">
        <v>3</v>
      </c>
      <c r="E1005" s="3">
        <v>4</v>
      </c>
    </row>
    <row r="1006" spans="1:5" x14ac:dyDescent="0.25">
      <c r="A1006">
        <v>1005</v>
      </c>
      <c r="D1006" s="5">
        <v>3</v>
      </c>
      <c r="E1006" s="3">
        <v>4</v>
      </c>
    </row>
    <row r="1007" spans="1:5" x14ac:dyDescent="0.25">
      <c r="A1007">
        <v>1006</v>
      </c>
      <c r="D1007" s="5">
        <v>3</v>
      </c>
      <c r="E1007" s="3">
        <v>4</v>
      </c>
    </row>
    <row r="1008" spans="1:5" x14ac:dyDescent="0.25">
      <c r="A1008">
        <v>1007</v>
      </c>
      <c r="B1008" s="2">
        <v>1</v>
      </c>
      <c r="D1008" s="5">
        <v>3</v>
      </c>
      <c r="E1008" s="3">
        <v>4</v>
      </c>
    </row>
    <row r="1009" spans="1:5" x14ac:dyDescent="0.25">
      <c r="A1009">
        <v>1008</v>
      </c>
      <c r="B1009" s="2">
        <v>1</v>
      </c>
      <c r="E1009" s="3">
        <v>4</v>
      </c>
    </row>
    <row r="1010" spans="1:5" x14ac:dyDescent="0.25">
      <c r="A1010">
        <v>1009</v>
      </c>
      <c r="B1010" s="2">
        <v>1</v>
      </c>
      <c r="E1010" s="3">
        <v>4</v>
      </c>
    </row>
    <row r="1011" spans="1:5" x14ac:dyDescent="0.25">
      <c r="A1011">
        <v>1010</v>
      </c>
      <c r="B1011" s="2">
        <v>1</v>
      </c>
    </row>
    <row r="1012" spans="1:5" x14ac:dyDescent="0.25">
      <c r="A1012">
        <v>1011</v>
      </c>
      <c r="B1012" s="2">
        <v>1</v>
      </c>
    </row>
    <row r="1013" spans="1:5" x14ac:dyDescent="0.25">
      <c r="A1013">
        <v>1012</v>
      </c>
      <c r="B1013" s="2">
        <v>1</v>
      </c>
    </row>
    <row r="1014" spans="1:5" x14ac:dyDescent="0.25">
      <c r="A1014">
        <v>1013</v>
      </c>
      <c r="B1014" s="2">
        <v>1</v>
      </c>
      <c r="C1014" s="4">
        <v>2</v>
      </c>
    </row>
    <row r="1015" spans="1:5" x14ac:dyDescent="0.25">
      <c r="A1015">
        <v>1014</v>
      </c>
      <c r="B1015" s="2">
        <v>1</v>
      </c>
      <c r="C1015" s="4">
        <v>2</v>
      </c>
    </row>
    <row r="1016" spans="1:5" x14ac:dyDescent="0.25">
      <c r="A1016">
        <v>1015</v>
      </c>
      <c r="B1016" s="2">
        <v>1</v>
      </c>
      <c r="C1016" s="4">
        <v>2</v>
      </c>
    </row>
    <row r="1017" spans="1:5" x14ac:dyDescent="0.25">
      <c r="A1017">
        <v>1016</v>
      </c>
      <c r="B1017" s="2">
        <v>1</v>
      </c>
      <c r="C1017" s="4">
        <v>2</v>
      </c>
    </row>
    <row r="1018" spans="1:5" x14ac:dyDescent="0.25">
      <c r="A1018">
        <v>1017</v>
      </c>
      <c r="B1018" s="2">
        <v>1</v>
      </c>
      <c r="C1018" s="4">
        <v>2</v>
      </c>
    </row>
    <row r="1019" spans="1:5" x14ac:dyDescent="0.25">
      <c r="A1019">
        <v>1018</v>
      </c>
      <c r="C1019" s="4">
        <v>2</v>
      </c>
    </row>
    <row r="1020" spans="1:5" x14ac:dyDescent="0.25">
      <c r="A1020">
        <v>1019</v>
      </c>
      <c r="C1020" s="4">
        <v>2</v>
      </c>
    </row>
    <row r="1021" spans="1:5" x14ac:dyDescent="0.25">
      <c r="A1021">
        <v>1020</v>
      </c>
      <c r="C1021" s="4">
        <v>2</v>
      </c>
    </row>
    <row r="1022" spans="1:5" x14ac:dyDescent="0.25">
      <c r="A1022">
        <v>1021</v>
      </c>
      <c r="C1022" s="4">
        <v>2</v>
      </c>
      <c r="D1022" s="5">
        <v>3</v>
      </c>
    </row>
    <row r="1023" spans="1:5" x14ac:dyDescent="0.25">
      <c r="A1023">
        <v>1022</v>
      </c>
      <c r="C1023" s="4">
        <v>2</v>
      </c>
      <c r="D1023" s="5">
        <v>3</v>
      </c>
    </row>
    <row r="1024" spans="1:5" x14ac:dyDescent="0.25">
      <c r="A1024">
        <v>1023</v>
      </c>
      <c r="C1024" s="4">
        <v>2</v>
      </c>
      <c r="D1024" s="5">
        <v>3</v>
      </c>
      <c r="E1024" s="3">
        <v>4</v>
      </c>
    </row>
    <row r="1025" spans="1:5" x14ac:dyDescent="0.25">
      <c r="A1025">
        <v>1024</v>
      </c>
      <c r="D1025" s="5">
        <v>3</v>
      </c>
      <c r="E1025" s="3">
        <v>4</v>
      </c>
    </row>
    <row r="1026" spans="1:5" x14ac:dyDescent="0.25">
      <c r="A1026">
        <v>1025</v>
      </c>
      <c r="D1026" s="5">
        <v>3</v>
      </c>
      <c r="E1026" s="3">
        <v>4</v>
      </c>
    </row>
    <row r="1027" spans="1:5" x14ac:dyDescent="0.25">
      <c r="A1027">
        <v>1026</v>
      </c>
      <c r="D1027" s="5">
        <v>3</v>
      </c>
      <c r="E1027" s="3">
        <v>4</v>
      </c>
    </row>
    <row r="1028" spans="1:5" x14ac:dyDescent="0.25">
      <c r="A1028">
        <v>1027</v>
      </c>
      <c r="D1028" s="5">
        <v>3</v>
      </c>
      <c r="E1028" s="3">
        <v>4</v>
      </c>
    </row>
    <row r="1029" spans="1:5" x14ac:dyDescent="0.25">
      <c r="A1029">
        <v>1028</v>
      </c>
      <c r="D1029" s="5">
        <v>3</v>
      </c>
      <c r="E1029" s="3">
        <v>4</v>
      </c>
    </row>
    <row r="1030" spans="1:5" x14ac:dyDescent="0.25">
      <c r="A1030">
        <v>1029</v>
      </c>
      <c r="D1030" s="5">
        <v>3</v>
      </c>
      <c r="E1030" s="3">
        <v>4</v>
      </c>
    </row>
    <row r="1031" spans="1:5" x14ac:dyDescent="0.25">
      <c r="A1031">
        <v>1030</v>
      </c>
      <c r="B1031" s="2">
        <v>1</v>
      </c>
      <c r="D1031" s="5">
        <v>3</v>
      </c>
      <c r="E1031" s="3">
        <v>4</v>
      </c>
    </row>
    <row r="1032" spans="1:5" x14ac:dyDescent="0.25">
      <c r="A1032">
        <v>1031</v>
      </c>
      <c r="B1032" s="2">
        <v>1</v>
      </c>
      <c r="D1032" s="5">
        <v>3</v>
      </c>
      <c r="E1032" s="3">
        <v>4</v>
      </c>
    </row>
    <row r="1033" spans="1:5" x14ac:dyDescent="0.25">
      <c r="A1033">
        <v>1032</v>
      </c>
      <c r="B1033" s="2">
        <v>1</v>
      </c>
      <c r="D1033" s="5">
        <v>3</v>
      </c>
      <c r="E1033" s="3">
        <v>4</v>
      </c>
    </row>
    <row r="1034" spans="1:5" x14ac:dyDescent="0.25">
      <c r="A1034">
        <v>1033</v>
      </c>
      <c r="B1034" s="2">
        <v>1</v>
      </c>
      <c r="E1034" s="3">
        <v>4</v>
      </c>
    </row>
    <row r="1035" spans="1:5" x14ac:dyDescent="0.25">
      <c r="A1035">
        <v>1034</v>
      </c>
      <c r="B1035" s="2">
        <v>1</v>
      </c>
      <c r="E1035" s="3">
        <v>4</v>
      </c>
    </row>
    <row r="1036" spans="1:5" x14ac:dyDescent="0.25">
      <c r="A1036">
        <v>1035</v>
      </c>
      <c r="B1036" s="2">
        <v>1</v>
      </c>
    </row>
    <row r="1037" spans="1:5" x14ac:dyDescent="0.25">
      <c r="A1037">
        <v>1036</v>
      </c>
      <c r="B1037" s="2">
        <v>1</v>
      </c>
    </row>
    <row r="1038" spans="1:5" x14ac:dyDescent="0.25">
      <c r="A1038">
        <v>1037</v>
      </c>
      <c r="B1038" s="2">
        <v>1</v>
      </c>
      <c r="C1038" s="4">
        <v>2</v>
      </c>
    </row>
    <row r="1039" spans="1:5" x14ac:dyDescent="0.25">
      <c r="A1039">
        <v>1038</v>
      </c>
      <c r="B1039" s="2">
        <v>1</v>
      </c>
      <c r="C1039" s="4">
        <v>2</v>
      </c>
    </row>
    <row r="1040" spans="1:5" x14ac:dyDescent="0.25">
      <c r="A1040">
        <v>1039</v>
      </c>
      <c r="B1040" s="2">
        <v>1</v>
      </c>
      <c r="C1040" s="4">
        <v>2</v>
      </c>
    </row>
    <row r="1041" spans="1:5" x14ac:dyDescent="0.25">
      <c r="A1041">
        <v>1040</v>
      </c>
      <c r="B1041" s="2">
        <v>1</v>
      </c>
      <c r="C1041" s="4">
        <v>2</v>
      </c>
    </row>
    <row r="1042" spans="1:5" x14ac:dyDescent="0.25">
      <c r="A1042">
        <v>1041</v>
      </c>
      <c r="C1042" s="4">
        <v>2</v>
      </c>
    </row>
    <row r="1043" spans="1:5" x14ac:dyDescent="0.25">
      <c r="A1043">
        <v>1042</v>
      </c>
      <c r="C1043" s="4">
        <v>2</v>
      </c>
    </row>
    <row r="1044" spans="1:5" x14ac:dyDescent="0.25">
      <c r="A1044">
        <v>1043</v>
      </c>
      <c r="C1044" s="4">
        <v>2</v>
      </c>
    </row>
    <row r="1045" spans="1:5" x14ac:dyDescent="0.25">
      <c r="A1045">
        <v>1044</v>
      </c>
      <c r="C1045" s="4">
        <v>2</v>
      </c>
    </row>
    <row r="1046" spans="1:5" x14ac:dyDescent="0.25">
      <c r="A1046">
        <v>1045</v>
      </c>
      <c r="C1046" s="4">
        <v>2</v>
      </c>
      <c r="D1046" s="5">
        <v>3</v>
      </c>
    </row>
    <row r="1047" spans="1:5" x14ac:dyDescent="0.25">
      <c r="A1047">
        <v>1046</v>
      </c>
      <c r="C1047" s="4">
        <v>2</v>
      </c>
      <c r="D1047" s="5">
        <v>3</v>
      </c>
    </row>
    <row r="1048" spans="1:5" x14ac:dyDescent="0.25">
      <c r="A1048">
        <v>1047</v>
      </c>
      <c r="C1048" s="4">
        <v>2</v>
      </c>
      <c r="D1048" s="5">
        <v>3</v>
      </c>
    </row>
    <row r="1049" spans="1:5" x14ac:dyDescent="0.25">
      <c r="A1049">
        <v>1048</v>
      </c>
      <c r="D1049" s="5">
        <v>3</v>
      </c>
    </row>
    <row r="1050" spans="1:5" x14ac:dyDescent="0.25">
      <c r="A1050">
        <v>1049</v>
      </c>
      <c r="D1050" s="5">
        <v>3</v>
      </c>
      <c r="E1050" s="3">
        <v>4</v>
      </c>
    </row>
    <row r="1051" spans="1:5" x14ac:dyDescent="0.25">
      <c r="A1051">
        <v>1050</v>
      </c>
      <c r="D1051" s="5">
        <v>3</v>
      </c>
      <c r="E1051" s="3">
        <v>4</v>
      </c>
    </row>
    <row r="1052" spans="1:5" x14ac:dyDescent="0.25">
      <c r="A1052">
        <v>1051</v>
      </c>
      <c r="D1052" s="5">
        <v>3</v>
      </c>
      <c r="E1052" s="3">
        <v>4</v>
      </c>
    </row>
    <row r="1053" spans="1:5" x14ac:dyDescent="0.25">
      <c r="A1053">
        <v>1052</v>
      </c>
      <c r="D1053" s="5">
        <v>3</v>
      </c>
      <c r="E1053" s="3">
        <v>4</v>
      </c>
    </row>
    <row r="1054" spans="1:5" x14ac:dyDescent="0.25">
      <c r="A1054">
        <v>1053</v>
      </c>
      <c r="B1054" s="2">
        <v>1</v>
      </c>
      <c r="D1054" s="5">
        <v>3</v>
      </c>
      <c r="E1054" s="3">
        <v>4</v>
      </c>
    </row>
    <row r="1055" spans="1:5" x14ac:dyDescent="0.25">
      <c r="A1055">
        <v>1054</v>
      </c>
      <c r="B1055" s="2">
        <v>1</v>
      </c>
      <c r="D1055" s="5">
        <v>3</v>
      </c>
      <c r="E1055" s="3">
        <v>4</v>
      </c>
    </row>
    <row r="1056" spans="1:5" x14ac:dyDescent="0.25">
      <c r="A1056">
        <v>1055</v>
      </c>
      <c r="B1056" s="2">
        <v>1</v>
      </c>
      <c r="D1056" s="5">
        <v>3</v>
      </c>
      <c r="E1056" s="3">
        <v>4</v>
      </c>
    </row>
    <row r="1057" spans="1:5" x14ac:dyDescent="0.25">
      <c r="A1057">
        <v>1056</v>
      </c>
      <c r="B1057" s="2">
        <v>1</v>
      </c>
      <c r="E1057" s="3">
        <v>4</v>
      </c>
    </row>
    <row r="1058" spans="1:5" x14ac:dyDescent="0.25">
      <c r="A1058">
        <v>1057</v>
      </c>
      <c r="B1058" s="2">
        <v>1</v>
      </c>
      <c r="E1058" s="3">
        <v>4</v>
      </c>
    </row>
    <row r="1059" spans="1:5" x14ac:dyDescent="0.25">
      <c r="A1059">
        <v>1058</v>
      </c>
      <c r="B1059" s="2">
        <v>1</v>
      </c>
      <c r="E1059" s="3">
        <v>4</v>
      </c>
    </row>
    <row r="1060" spans="1:5" x14ac:dyDescent="0.25">
      <c r="A1060">
        <v>1059</v>
      </c>
      <c r="B1060" s="2">
        <v>1</v>
      </c>
      <c r="E1060" s="3">
        <v>4</v>
      </c>
    </row>
    <row r="1061" spans="1:5" x14ac:dyDescent="0.25">
      <c r="A1061">
        <v>1060</v>
      </c>
      <c r="B1061" s="2">
        <v>1</v>
      </c>
      <c r="E1061" s="3">
        <v>4</v>
      </c>
    </row>
    <row r="1062" spans="1:5" x14ac:dyDescent="0.25">
      <c r="A1062">
        <v>1061</v>
      </c>
      <c r="B1062" s="2">
        <v>1</v>
      </c>
      <c r="E1062" s="3">
        <v>4</v>
      </c>
    </row>
    <row r="1063" spans="1:5" x14ac:dyDescent="0.25">
      <c r="A1063">
        <v>1062</v>
      </c>
      <c r="B1063" s="2">
        <v>1</v>
      </c>
      <c r="C1063" s="4">
        <v>2</v>
      </c>
      <c r="E1063" s="3">
        <v>4</v>
      </c>
    </row>
    <row r="1064" spans="1:5" x14ac:dyDescent="0.25">
      <c r="A1064">
        <v>1063</v>
      </c>
      <c r="B1064" s="2">
        <v>1</v>
      </c>
      <c r="C1064" s="4">
        <v>2</v>
      </c>
    </row>
    <row r="1065" spans="1:5" x14ac:dyDescent="0.25">
      <c r="A1065">
        <v>1064</v>
      </c>
      <c r="B1065" s="2">
        <v>1</v>
      </c>
      <c r="C1065" s="4">
        <v>2</v>
      </c>
    </row>
    <row r="1066" spans="1:5" x14ac:dyDescent="0.25">
      <c r="A1066">
        <v>1065</v>
      </c>
      <c r="B1066" s="2">
        <v>1</v>
      </c>
      <c r="C1066" s="4">
        <v>2</v>
      </c>
    </row>
    <row r="1067" spans="1:5" x14ac:dyDescent="0.25">
      <c r="A1067">
        <v>1066</v>
      </c>
      <c r="B1067" s="2">
        <v>1</v>
      </c>
      <c r="C1067" s="4">
        <v>2</v>
      </c>
    </row>
    <row r="1068" spans="1:5" x14ac:dyDescent="0.25">
      <c r="A1068">
        <v>1067</v>
      </c>
      <c r="B1068" s="2">
        <v>1</v>
      </c>
      <c r="C1068" s="4">
        <v>2</v>
      </c>
    </row>
    <row r="1069" spans="1:5" x14ac:dyDescent="0.25">
      <c r="A1069">
        <v>1068</v>
      </c>
      <c r="C1069" s="4">
        <v>2</v>
      </c>
    </row>
    <row r="1070" spans="1:5" x14ac:dyDescent="0.25">
      <c r="A1070">
        <v>1069</v>
      </c>
      <c r="C1070" s="4">
        <v>2</v>
      </c>
    </row>
    <row r="1071" spans="1:5" x14ac:dyDescent="0.25">
      <c r="A1071">
        <v>1070</v>
      </c>
      <c r="C1071" s="4">
        <v>2</v>
      </c>
      <c r="D1071" s="5">
        <v>3</v>
      </c>
    </row>
    <row r="1072" spans="1:5" x14ac:dyDescent="0.25">
      <c r="A1072">
        <v>1071</v>
      </c>
      <c r="C1072" s="4">
        <v>2</v>
      </c>
      <c r="D1072" s="5">
        <v>3</v>
      </c>
    </row>
    <row r="1073" spans="1:6" x14ac:dyDescent="0.25">
      <c r="A1073">
        <v>1072</v>
      </c>
      <c r="C1073" s="4">
        <v>2</v>
      </c>
      <c r="D1073" s="5">
        <v>3</v>
      </c>
    </row>
    <row r="1074" spans="1:6" x14ac:dyDescent="0.25">
      <c r="A1074">
        <v>1073</v>
      </c>
      <c r="C1074" s="4">
        <v>2</v>
      </c>
      <c r="D1074" s="5">
        <v>3</v>
      </c>
    </row>
    <row r="1075" spans="1:6" x14ac:dyDescent="0.25">
      <c r="A1075">
        <v>1074</v>
      </c>
      <c r="C1075" s="4">
        <v>2</v>
      </c>
      <c r="D1075" s="5">
        <v>3</v>
      </c>
    </row>
    <row r="1076" spans="1:6" x14ac:dyDescent="0.25">
      <c r="A1076">
        <v>1075</v>
      </c>
      <c r="C1076" s="4">
        <v>2</v>
      </c>
      <c r="D1076" s="5">
        <v>3</v>
      </c>
    </row>
    <row r="1077" spans="1:6" x14ac:dyDescent="0.25">
      <c r="A1077">
        <v>1076</v>
      </c>
      <c r="C1077" s="4">
        <v>2</v>
      </c>
      <c r="D1077" s="5">
        <v>3</v>
      </c>
    </row>
    <row r="1078" spans="1:6" x14ac:dyDescent="0.25">
      <c r="A1078">
        <v>1077</v>
      </c>
      <c r="D1078" s="5">
        <v>3</v>
      </c>
    </row>
    <row r="1079" spans="1:6" x14ac:dyDescent="0.25">
      <c r="A1079">
        <v>1078</v>
      </c>
      <c r="D1079" s="5">
        <v>3</v>
      </c>
      <c r="E1079" s="3">
        <v>4</v>
      </c>
      <c r="F1079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Data</vt:lpstr>
      <vt:lpstr>Cycle</vt:lpstr>
      <vt:lpstr>Coordination</vt:lpstr>
      <vt:lpstr>Graph</vt:lpstr>
      <vt:lpstr>catRange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Bell, McKenzie</dc:creator>
  <cp:lastModifiedBy>Bell, McKenzie</cp:lastModifiedBy>
  <dcterms:created xsi:type="dcterms:W3CDTF">2025-07-10T14:51:39Z</dcterms:created>
  <dcterms:modified xsi:type="dcterms:W3CDTF">2025-07-10T15:03:41Z</dcterms:modified>
</cp:coreProperties>
</file>