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72025-BL-19.mqa\"/>
    </mc:Choice>
  </mc:AlternateContent>
  <xr:revisionPtr revIDLastSave="0" documentId="13_ncr:1_{BF9A20A1-2AB6-40C3-9C8C-1F9B2F3608DC}" xr6:coauthVersionLast="47" xr6:coauthVersionMax="47" xr10:uidLastSave="{00000000-0000-0000-0000-000000000000}"/>
  <bookViews>
    <workbookView xWindow="-120" yWindow="-120" windowWidth="29040" windowHeight="16440" activeTab="2" xr2:uid="{9430474C-C78A-4143-A300-3E290126727B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Coordination!$R$1005:$R$1008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10" i="3"/>
  <c r="BS10" i="3"/>
  <c r="BR11" i="3"/>
  <c r="BS11" i="3"/>
  <c r="BR12" i="3"/>
  <c r="BS12" i="3"/>
  <c r="BR13" i="3"/>
  <c r="BS13" i="3"/>
  <c r="BR14" i="3"/>
  <c r="BS14" i="3"/>
  <c r="BR17" i="3"/>
  <c r="BS17" i="3"/>
  <c r="BR18" i="3"/>
  <c r="BS18" i="3"/>
  <c r="BR19" i="3"/>
  <c r="BS19" i="3"/>
  <c r="BR20" i="3"/>
  <c r="BS20" i="3"/>
  <c r="BS21" i="3"/>
  <c r="BR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4" i="3"/>
  <c r="BS34" i="3"/>
  <c r="BR35" i="3"/>
  <c r="BS35" i="3"/>
  <c r="BR36" i="3"/>
  <c r="BS36" i="3"/>
  <c r="BR37" i="3"/>
  <c r="BS37" i="3"/>
  <c r="CA52" i="4"/>
  <c r="BZ52" i="4"/>
  <c r="CB51" i="4"/>
  <c r="CA51" i="4"/>
  <c r="BZ51" i="4"/>
  <c r="CA50" i="4"/>
  <c r="BZ50" i="4"/>
  <c r="CB50" i="4"/>
  <c r="CB49" i="4"/>
  <c r="CA49" i="4"/>
  <c r="BZ49" i="4"/>
  <c r="CA48" i="4"/>
  <c r="BZ48" i="4"/>
  <c r="CB48" i="4"/>
  <c r="CB47" i="4"/>
  <c r="CA47" i="4"/>
  <c r="BZ47" i="4"/>
  <c r="CA46" i="4"/>
  <c r="BZ46" i="4"/>
  <c r="CB46" i="4"/>
  <c r="CA45" i="4"/>
  <c r="BZ45" i="4"/>
  <c r="CB45" i="4"/>
  <c r="BX52" i="4"/>
  <c r="BW52" i="4"/>
  <c r="BX51" i="4"/>
  <c r="BW51" i="4"/>
  <c r="BY52" i="4"/>
  <c r="BY51" i="4"/>
  <c r="BX50" i="4"/>
  <c r="BW50" i="4"/>
  <c r="BY50" i="4"/>
  <c r="BX49" i="4"/>
  <c r="BW49" i="4"/>
  <c r="BY49" i="4"/>
  <c r="BX48" i="4"/>
  <c r="BW48" i="4"/>
  <c r="BY48" i="4"/>
  <c r="BX47" i="4"/>
  <c r="BW47" i="4"/>
  <c r="BY47" i="4"/>
  <c r="BX46" i="4"/>
  <c r="BW46" i="4"/>
  <c r="BY46" i="4"/>
  <c r="BX45" i="4"/>
  <c r="BW45" i="4"/>
  <c r="BY45" i="4"/>
  <c r="BT52" i="4"/>
  <c r="BU52" i="4"/>
  <c r="BV52" i="4"/>
  <c r="BT51" i="4"/>
  <c r="BU51" i="4"/>
  <c r="BV51" i="4"/>
  <c r="BT50" i="4"/>
  <c r="BU50" i="4"/>
  <c r="BV50" i="4"/>
  <c r="BT49" i="4"/>
  <c r="BU49" i="4"/>
  <c r="BV49" i="4"/>
  <c r="BT48" i="4"/>
  <c r="BU48" i="4"/>
  <c r="BV48" i="4"/>
  <c r="BT47" i="4"/>
  <c r="BU47" i="4"/>
  <c r="BV47" i="4"/>
  <c r="BT46" i="4"/>
  <c r="BU46" i="4"/>
  <c r="BV46" i="4"/>
  <c r="BT45" i="4"/>
  <c r="BU45" i="4"/>
  <c r="BV45" i="4"/>
  <c r="BQ52" i="4"/>
  <c r="BS53" i="4"/>
  <c r="BQ51" i="4"/>
  <c r="BR51" i="4"/>
  <c r="BS52" i="4"/>
  <c r="BQ50" i="4"/>
  <c r="BR50" i="4"/>
  <c r="BS51" i="4"/>
  <c r="BQ49" i="4"/>
  <c r="BR49" i="4"/>
  <c r="BS50" i="4"/>
  <c r="BQ48" i="4"/>
  <c r="BR48" i="4"/>
  <c r="BS49" i="4"/>
  <c r="BQ47" i="4"/>
  <c r="BR47" i="4"/>
  <c r="BS48" i="4"/>
  <c r="BQ46" i="4"/>
  <c r="BR46" i="4"/>
  <c r="BS47" i="4"/>
  <c r="BQ45" i="4"/>
  <c r="BR45" i="4"/>
  <c r="BS46" i="4"/>
  <c r="BS45" i="4"/>
  <c r="CA41" i="4"/>
  <c r="BZ41" i="4"/>
  <c r="CB41" i="4"/>
  <c r="CA40" i="4"/>
  <c r="BZ40" i="4"/>
  <c r="CB40" i="4"/>
  <c r="CA39" i="4"/>
  <c r="BZ39" i="4"/>
  <c r="CB39" i="4"/>
  <c r="CA38" i="4"/>
  <c r="BZ38" i="4"/>
  <c r="CB38" i="4"/>
  <c r="CB37" i="4"/>
  <c r="CA37" i="4"/>
  <c r="BZ37" i="4"/>
  <c r="CA36" i="4"/>
  <c r="BZ36" i="4"/>
  <c r="CB36" i="4"/>
  <c r="CA35" i="4"/>
  <c r="BZ35" i="4"/>
  <c r="CB35" i="4"/>
  <c r="CA34" i="4"/>
  <c r="BZ34" i="4"/>
  <c r="CB34" i="4"/>
  <c r="CA33" i="4"/>
  <c r="BZ33" i="4"/>
  <c r="CB33" i="4"/>
  <c r="BX42" i="4"/>
  <c r="BW42" i="4"/>
  <c r="BY42" i="4"/>
  <c r="BX41" i="4"/>
  <c r="BW41" i="4"/>
  <c r="BY41" i="4"/>
  <c r="BX40" i="4"/>
  <c r="BW40" i="4"/>
  <c r="BY40" i="4"/>
  <c r="BX39" i="4"/>
  <c r="BW39" i="4"/>
  <c r="BY39" i="4"/>
  <c r="BX38" i="4"/>
  <c r="BW38" i="4"/>
  <c r="BY38" i="4"/>
  <c r="BX37" i="4"/>
  <c r="BW37" i="4"/>
  <c r="BY37" i="4"/>
  <c r="BX36" i="4"/>
  <c r="BW36" i="4"/>
  <c r="BY36" i="4"/>
  <c r="BX35" i="4"/>
  <c r="BW35" i="4"/>
  <c r="BY35" i="4"/>
  <c r="BX34" i="4"/>
  <c r="BW34" i="4"/>
  <c r="BY34" i="4"/>
  <c r="BX33" i="4"/>
  <c r="BW33" i="4"/>
  <c r="BY33" i="4"/>
  <c r="BT42" i="4"/>
  <c r="BU42" i="4"/>
  <c r="BV42" i="4"/>
  <c r="BT41" i="4"/>
  <c r="BU41" i="4"/>
  <c r="BV41" i="4"/>
  <c r="BT40" i="4"/>
  <c r="BU40" i="4"/>
  <c r="BV40" i="4"/>
  <c r="BT39" i="4"/>
  <c r="BU39" i="4"/>
  <c r="BV39" i="4"/>
  <c r="BT38" i="4"/>
  <c r="BU38" i="4"/>
  <c r="BV38" i="4"/>
  <c r="BT37" i="4"/>
  <c r="BU37" i="4"/>
  <c r="BV37" i="4"/>
  <c r="BT36" i="4"/>
  <c r="BU36" i="4"/>
  <c r="BV36" i="4"/>
  <c r="BT35" i="4"/>
  <c r="BU35" i="4"/>
  <c r="BV35" i="4"/>
  <c r="BT34" i="4"/>
  <c r="BU34" i="4"/>
  <c r="BV34" i="4"/>
  <c r="BT33" i="4"/>
  <c r="BU33" i="4"/>
  <c r="BV33" i="4"/>
  <c r="BQ42" i="4"/>
  <c r="BR42" i="4"/>
  <c r="BS42" i="4"/>
  <c r="BQ41" i="4"/>
  <c r="BR41" i="4"/>
  <c r="BS41" i="4"/>
  <c r="BQ40" i="4"/>
  <c r="BR40" i="4"/>
  <c r="BS40" i="4"/>
  <c r="BQ39" i="4"/>
  <c r="BR39" i="4"/>
  <c r="BS39" i="4"/>
  <c r="BQ38" i="4"/>
  <c r="BR38" i="4"/>
  <c r="BS38" i="4"/>
  <c r="BQ37" i="4"/>
  <c r="BR37" i="4"/>
  <c r="BS37" i="4"/>
  <c r="BQ36" i="4"/>
  <c r="BR36" i="4"/>
  <c r="BS36" i="4"/>
  <c r="BQ35" i="4"/>
  <c r="BR35" i="4"/>
  <c r="BS35" i="4"/>
  <c r="BQ34" i="4"/>
  <c r="BR34" i="4"/>
  <c r="BS34" i="4"/>
  <c r="BQ33" i="4"/>
  <c r="BR33" i="4"/>
  <c r="BS33" i="4"/>
  <c r="CB29" i="4"/>
  <c r="CA28" i="4"/>
  <c r="BZ28" i="4"/>
  <c r="CB28" i="4"/>
  <c r="CA27" i="4"/>
  <c r="BZ27" i="4"/>
  <c r="CB27" i="4"/>
  <c r="CA26" i="4"/>
  <c r="BZ26" i="4"/>
  <c r="CB26" i="4"/>
  <c r="CA25" i="4"/>
  <c r="BZ25" i="4"/>
  <c r="CB25" i="4"/>
  <c r="CA24" i="4"/>
  <c r="BZ24" i="4"/>
  <c r="CB24" i="4"/>
  <c r="CA23" i="4"/>
  <c r="BZ23" i="4"/>
  <c r="CB23" i="4"/>
  <c r="BX28" i="4"/>
  <c r="BW28" i="4"/>
  <c r="BY27" i="4"/>
  <c r="BX27" i="4"/>
  <c r="BW27" i="4"/>
  <c r="BY26" i="4"/>
  <c r="BX26" i="4"/>
  <c r="BW26" i="4"/>
  <c r="BY25" i="4"/>
  <c r="BX25" i="4"/>
  <c r="BW25" i="4"/>
  <c r="BY24" i="4"/>
  <c r="BX24" i="4"/>
  <c r="BW24" i="4"/>
  <c r="BY23" i="4"/>
  <c r="BX23" i="4"/>
  <c r="BW23" i="4"/>
  <c r="BT30" i="4"/>
  <c r="BU29" i="4"/>
  <c r="BV29" i="4"/>
  <c r="BT29" i="4"/>
  <c r="BU28" i="4"/>
  <c r="BV28" i="4"/>
  <c r="BT28" i="4"/>
  <c r="BU27" i="4"/>
  <c r="BV27" i="4"/>
  <c r="BT27" i="4"/>
  <c r="BU26" i="4"/>
  <c r="BV26" i="4"/>
  <c r="BT26" i="4"/>
  <c r="BU25" i="4"/>
  <c r="BV25" i="4"/>
  <c r="BT25" i="4"/>
  <c r="BU24" i="4"/>
  <c r="BT24" i="4"/>
  <c r="BV24" i="4"/>
  <c r="BU23" i="4"/>
  <c r="BT23" i="4"/>
  <c r="BV23" i="4"/>
  <c r="BR29" i="4"/>
  <c r="BQ28" i="4"/>
  <c r="BS29" i="4"/>
  <c r="BR28" i="4"/>
  <c r="BQ27" i="4"/>
  <c r="BS28" i="4"/>
  <c r="BR27" i="4"/>
  <c r="BQ26" i="4"/>
  <c r="BS27" i="4"/>
  <c r="BR26" i="4"/>
  <c r="BQ25" i="4"/>
  <c r="BS26" i="4"/>
  <c r="BR25" i="4"/>
  <c r="BQ24" i="4"/>
  <c r="BS25" i="4"/>
  <c r="BR24" i="4"/>
  <c r="BS24" i="4"/>
  <c r="BQ23" i="4"/>
  <c r="BR23" i="4"/>
  <c r="BS23" i="4"/>
  <c r="CA18" i="4"/>
  <c r="BZ18" i="4"/>
  <c r="CB17" i="4"/>
  <c r="CA17" i="4"/>
  <c r="BZ17" i="4"/>
  <c r="CB16" i="4"/>
  <c r="CA16" i="4"/>
  <c r="CB15" i="4"/>
  <c r="BZ16" i="4"/>
  <c r="CA15" i="4"/>
  <c r="BZ15" i="4"/>
  <c r="CB14" i="4"/>
  <c r="CA14" i="4"/>
  <c r="BZ14" i="4"/>
  <c r="CB13" i="4"/>
  <c r="CA13" i="4"/>
  <c r="BZ13" i="4"/>
  <c r="BX19" i="4"/>
  <c r="BW19" i="4"/>
  <c r="BY19" i="4"/>
  <c r="BX18" i="4"/>
  <c r="BW18" i="4"/>
  <c r="BY18" i="4"/>
  <c r="BX17" i="4"/>
  <c r="BW17" i="4"/>
  <c r="BY17" i="4"/>
  <c r="BX16" i="4"/>
  <c r="BW16" i="4"/>
  <c r="BY16" i="4"/>
  <c r="BX15" i="4"/>
  <c r="BW15" i="4"/>
  <c r="BY15" i="4"/>
  <c r="BX14" i="4"/>
  <c r="BW14" i="4"/>
  <c r="BY14" i="4"/>
  <c r="BX13" i="4"/>
  <c r="BW13" i="4"/>
  <c r="BY13" i="4"/>
  <c r="BU19" i="4"/>
  <c r="BT20" i="4"/>
  <c r="BV19" i="4"/>
  <c r="BU18" i="4"/>
  <c r="BT19" i="4"/>
  <c r="BV18" i="4"/>
  <c r="BU17" i="4"/>
  <c r="BT18" i="4"/>
  <c r="BV17" i="4"/>
  <c r="BU16" i="4"/>
  <c r="BT17" i="4"/>
  <c r="BV16" i="4"/>
  <c r="BU15" i="4"/>
  <c r="BT16" i="4"/>
  <c r="BV15" i="4"/>
  <c r="BT15" i="4"/>
  <c r="BU14" i="4"/>
  <c r="BV14" i="4"/>
  <c r="BT14" i="4"/>
  <c r="BU13" i="4"/>
  <c r="BV13" i="4"/>
  <c r="BT13" i="4"/>
  <c r="BR20" i="4"/>
  <c r="BQ19" i="4"/>
  <c r="BR19" i="4"/>
  <c r="BQ18" i="4"/>
  <c r="BS19" i="4"/>
  <c r="BR18" i="4"/>
  <c r="BQ17" i="4"/>
  <c r="BS18" i="4"/>
  <c r="BR17" i="4"/>
  <c r="BQ16" i="4"/>
  <c r="BS17" i="4"/>
  <c r="BR16" i="4"/>
  <c r="BQ15" i="4"/>
  <c r="BS16" i="4"/>
  <c r="BR15" i="4"/>
  <c r="BQ14" i="4"/>
  <c r="BS15" i="4"/>
  <c r="BR14" i="4"/>
  <c r="BS14" i="4"/>
  <c r="BQ13" i="4"/>
  <c r="BR13" i="4"/>
  <c r="BS13" i="4"/>
  <c r="CB9" i="4"/>
  <c r="CA9" i="4"/>
  <c r="BZ9" i="4"/>
  <c r="CB8" i="4"/>
  <c r="CA8" i="4"/>
  <c r="CB7" i="4"/>
  <c r="BZ8" i="4"/>
  <c r="CA7" i="4"/>
  <c r="CB6" i="4"/>
  <c r="BZ7" i="4"/>
  <c r="CA6" i="4"/>
  <c r="BZ6" i="4"/>
  <c r="CB5" i="4"/>
  <c r="CA5" i="4"/>
  <c r="CB4" i="4"/>
  <c r="BZ5" i="4"/>
  <c r="CA4" i="4"/>
  <c r="CB3" i="4"/>
  <c r="BZ4" i="4"/>
  <c r="CA3" i="4"/>
  <c r="BZ3" i="4"/>
  <c r="AV2" i="2" s="1"/>
  <c r="CB2" i="4"/>
  <c r="AV4" i="2" s="1"/>
  <c r="CA2" i="4"/>
  <c r="AV3" i="2" s="1"/>
  <c r="BZ2" i="4"/>
  <c r="AU2" i="2" s="1"/>
  <c r="BX10" i="4"/>
  <c r="BY10" i="4"/>
  <c r="BW10" i="4"/>
  <c r="BX9" i="4"/>
  <c r="BY9" i="4"/>
  <c r="BW9" i="4"/>
  <c r="BX8" i="4"/>
  <c r="AS3" i="2" s="1"/>
  <c r="BY8" i="4"/>
  <c r="BW8" i="4"/>
  <c r="BX7" i="4"/>
  <c r="BY7" i="4"/>
  <c r="BW7" i="4"/>
  <c r="BX6" i="4"/>
  <c r="BY6" i="4"/>
  <c r="BW6" i="4"/>
  <c r="BX5" i="4"/>
  <c r="BY5" i="4"/>
  <c r="BW5" i="4"/>
  <c r="BX4" i="4"/>
  <c r="BW4" i="4"/>
  <c r="BY4" i="4"/>
  <c r="BX3" i="4"/>
  <c r="BY3" i="4"/>
  <c r="BW3" i="4"/>
  <c r="BX2" i="4"/>
  <c r="AR3" i="2" s="1"/>
  <c r="BY2" i="4"/>
  <c r="AS4" i="2" s="1"/>
  <c r="BW2" i="4"/>
  <c r="AS2" i="2" s="1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AP3" i="2" s="1"/>
  <c r="BT5" i="4"/>
  <c r="BV4" i="4"/>
  <c r="BU4" i="4"/>
  <c r="BT4" i="4"/>
  <c r="BV3" i="4"/>
  <c r="BU3" i="4"/>
  <c r="BT3" i="4"/>
  <c r="BV2" i="4"/>
  <c r="AP4" i="2" s="1"/>
  <c r="BU2" i="4"/>
  <c r="BT2" i="4"/>
  <c r="AP2" i="2" s="1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BQ4" i="4"/>
  <c r="BS3" i="4"/>
  <c r="BR3" i="4"/>
  <c r="BQ3" i="4"/>
  <c r="BS2" i="4"/>
  <c r="AM4" i="2" s="1"/>
  <c r="BR2" i="4"/>
  <c r="AM3" i="2" s="1"/>
  <c r="BQ2" i="4"/>
  <c r="AM2" i="2" s="1"/>
  <c r="BD52" i="4"/>
  <c r="BC52" i="4"/>
  <c r="BE51" i="4"/>
  <c r="BD51" i="4"/>
  <c r="BC51" i="4"/>
  <c r="BD50" i="4"/>
  <c r="BC50" i="4"/>
  <c r="BE50" i="4"/>
  <c r="BE49" i="4"/>
  <c r="BD49" i="4"/>
  <c r="BC49" i="4"/>
  <c r="BD48" i="4"/>
  <c r="BC48" i="4"/>
  <c r="BE48" i="4"/>
  <c r="BE47" i="4"/>
  <c r="BD47" i="4"/>
  <c r="BC47" i="4"/>
  <c r="BD46" i="4"/>
  <c r="BC46" i="4"/>
  <c r="BE46" i="4"/>
  <c r="BD45" i="4"/>
  <c r="BC45" i="4"/>
  <c r="BE45" i="4"/>
  <c r="BA52" i="4"/>
  <c r="AZ52" i="4"/>
  <c r="BA51" i="4"/>
  <c r="AZ51" i="4"/>
  <c r="BB52" i="4"/>
  <c r="BB51" i="4"/>
  <c r="BA50" i="4"/>
  <c r="AZ50" i="4"/>
  <c r="BB50" i="4"/>
  <c r="BA49" i="4"/>
  <c r="AZ49" i="4"/>
  <c r="BB49" i="4"/>
  <c r="BA48" i="4"/>
  <c r="AZ48" i="4"/>
  <c r="BB48" i="4"/>
  <c r="BA47" i="4"/>
  <c r="AZ47" i="4"/>
  <c r="BB47" i="4"/>
  <c r="BA46" i="4"/>
  <c r="AZ46" i="4"/>
  <c r="BB46" i="4"/>
  <c r="BA45" i="4"/>
  <c r="AZ45" i="4"/>
  <c r="BB45" i="4"/>
  <c r="AW52" i="4"/>
  <c r="AX52" i="4"/>
  <c r="AY52" i="4"/>
  <c r="AW51" i="4"/>
  <c r="AX51" i="4"/>
  <c r="AY51" i="4"/>
  <c r="AW50" i="4"/>
  <c r="AX50" i="4"/>
  <c r="AY50" i="4"/>
  <c r="AW49" i="4"/>
  <c r="AX49" i="4"/>
  <c r="AY49" i="4"/>
  <c r="AW48" i="4"/>
  <c r="AX48" i="4"/>
  <c r="AY48" i="4"/>
  <c r="AW47" i="4"/>
  <c r="AX47" i="4"/>
  <c r="AY47" i="4"/>
  <c r="AW46" i="4"/>
  <c r="AX46" i="4"/>
  <c r="AY46" i="4"/>
  <c r="AW45" i="4"/>
  <c r="AX45" i="4"/>
  <c r="AY45" i="4"/>
  <c r="AT52" i="4"/>
  <c r="AV53" i="4"/>
  <c r="AT51" i="4"/>
  <c r="AU51" i="4"/>
  <c r="AV52" i="4"/>
  <c r="AT50" i="4"/>
  <c r="AU50" i="4"/>
  <c r="AV51" i="4"/>
  <c r="AT49" i="4"/>
  <c r="AU49" i="4"/>
  <c r="AV50" i="4"/>
  <c r="AT48" i="4"/>
  <c r="AU48" i="4"/>
  <c r="AV49" i="4"/>
  <c r="AT47" i="4"/>
  <c r="AU47" i="4"/>
  <c r="AV48" i="4"/>
  <c r="AT46" i="4"/>
  <c r="AU46" i="4"/>
  <c r="AV47" i="4"/>
  <c r="AT45" i="4"/>
  <c r="AU45" i="4"/>
  <c r="AV46" i="4"/>
  <c r="AV45" i="4"/>
  <c r="BD41" i="4"/>
  <c r="BC41" i="4"/>
  <c r="BE41" i="4"/>
  <c r="BD40" i="4"/>
  <c r="BC40" i="4"/>
  <c r="BE40" i="4"/>
  <c r="BD39" i="4"/>
  <c r="BC39" i="4"/>
  <c r="BE39" i="4"/>
  <c r="BD38" i="4"/>
  <c r="BC38" i="4"/>
  <c r="BE38" i="4"/>
  <c r="BE37" i="4"/>
  <c r="BD37" i="4"/>
  <c r="BC37" i="4"/>
  <c r="BD36" i="4"/>
  <c r="BC36" i="4"/>
  <c r="BE36" i="4"/>
  <c r="BD35" i="4"/>
  <c r="BC35" i="4"/>
  <c r="BE35" i="4"/>
  <c r="BD34" i="4"/>
  <c r="BC34" i="4"/>
  <c r="BE34" i="4"/>
  <c r="BD33" i="4"/>
  <c r="BC33" i="4"/>
  <c r="BE33" i="4"/>
  <c r="BA42" i="4"/>
  <c r="AZ42" i="4"/>
  <c r="BB42" i="4"/>
  <c r="BA41" i="4"/>
  <c r="AZ41" i="4"/>
  <c r="BB41" i="4"/>
  <c r="BA40" i="4"/>
  <c r="AZ40" i="4"/>
  <c r="BB40" i="4"/>
  <c r="BA39" i="4"/>
  <c r="AZ39" i="4"/>
  <c r="BB39" i="4"/>
  <c r="BA38" i="4"/>
  <c r="AZ38" i="4"/>
  <c r="BB38" i="4"/>
  <c r="BA37" i="4"/>
  <c r="AZ37" i="4"/>
  <c r="BB37" i="4"/>
  <c r="BA36" i="4"/>
  <c r="AZ36" i="4"/>
  <c r="BB36" i="4"/>
  <c r="BA35" i="4"/>
  <c r="AZ35" i="4"/>
  <c r="BB35" i="4"/>
  <c r="BA34" i="4"/>
  <c r="AZ34" i="4"/>
  <c r="BB34" i="4"/>
  <c r="BA33" i="4"/>
  <c r="AZ33" i="4"/>
  <c r="BB33" i="4"/>
  <c r="AW42" i="4"/>
  <c r="AX42" i="4"/>
  <c r="AY42" i="4"/>
  <c r="AW41" i="4"/>
  <c r="AX41" i="4"/>
  <c r="AY41" i="4"/>
  <c r="AW40" i="4"/>
  <c r="AX40" i="4"/>
  <c r="AY40" i="4"/>
  <c r="AW39" i="4"/>
  <c r="AX39" i="4"/>
  <c r="AY39" i="4"/>
  <c r="AW38" i="4"/>
  <c r="AX38" i="4"/>
  <c r="AY38" i="4"/>
  <c r="AW37" i="4"/>
  <c r="AX37" i="4"/>
  <c r="AY37" i="4"/>
  <c r="AW36" i="4"/>
  <c r="AX36" i="4"/>
  <c r="AY36" i="4"/>
  <c r="AW35" i="4"/>
  <c r="AX35" i="4"/>
  <c r="AY35" i="4"/>
  <c r="AW34" i="4"/>
  <c r="AX34" i="4"/>
  <c r="AY34" i="4"/>
  <c r="AW33" i="4"/>
  <c r="AX33" i="4"/>
  <c r="AY33" i="4"/>
  <c r="AT42" i="4"/>
  <c r="AU42" i="4"/>
  <c r="AV42" i="4"/>
  <c r="AT41" i="4"/>
  <c r="AU41" i="4"/>
  <c r="AV41" i="4"/>
  <c r="AT40" i="4"/>
  <c r="AU40" i="4"/>
  <c r="AV40" i="4"/>
  <c r="AT39" i="4"/>
  <c r="AU39" i="4"/>
  <c r="AV39" i="4"/>
  <c r="AT38" i="4"/>
  <c r="AU38" i="4"/>
  <c r="AV38" i="4"/>
  <c r="AT37" i="4"/>
  <c r="AU37" i="4"/>
  <c r="AV37" i="4"/>
  <c r="AT36" i="4"/>
  <c r="AU36" i="4"/>
  <c r="AV36" i="4"/>
  <c r="AT35" i="4"/>
  <c r="AU35" i="4"/>
  <c r="AV35" i="4"/>
  <c r="AT34" i="4"/>
  <c r="AU34" i="4"/>
  <c r="AV34" i="4"/>
  <c r="AT33" i="4"/>
  <c r="AU33" i="4"/>
  <c r="AV33" i="4"/>
  <c r="BE29" i="4"/>
  <c r="BD28" i="4"/>
  <c r="BC28" i="4"/>
  <c r="BE28" i="4"/>
  <c r="BD27" i="4"/>
  <c r="BC27" i="4"/>
  <c r="BE27" i="4"/>
  <c r="BD26" i="4"/>
  <c r="BC26" i="4"/>
  <c r="BE26" i="4"/>
  <c r="BD25" i="4"/>
  <c r="BC25" i="4"/>
  <c r="BE25" i="4"/>
  <c r="BD24" i="4"/>
  <c r="BC24" i="4"/>
  <c r="BE24" i="4"/>
  <c r="BD23" i="4"/>
  <c r="BC23" i="4"/>
  <c r="BE23" i="4"/>
  <c r="BA28" i="4"/>
  <c r="AZ28" i="4"/>
  <c r="BB27" i="4"/>
  <c r="BA27" i="4"/>
  <c r="AZ27" i="4"/>
  <c r="BB26" i="4"/>
  <c r="BA26" i="4"/>
  <c r="AZ26" i="4"/>
  <c r="BB25" i="4"/>
  <c r="BA25" i="4"/>
  <c r="AZ25" i="4"/>
  <c r="BB24" i="4"/>
  <c r="BA24" i="4"/>
  <c r="AZ24" i="4"/>
  <c r="BB23" i="4"/>
  <c r="BA23" i="4"/>
  <c r="AZ23" i="4"/>
  <c r="AW30" i="4"/>
  <c r="AX29" i="4"/>
  <c r="AY29" i="4"/>
  <c r="AW29" i="4"/>
  <c r="AX28" i="4"/>
  <c r="AY28" i="4"/>
  <c r="AW28" i="4"/>
  <c r="AX27" i="4"/>
  <c r="AY27" i="4"/>
  <c r="AW27" i="4"/>
  <c r="AX26" i="4"/>
  <c r="AY26" i="4"/>
  <c r="AW26" i="4"/>
  <c r="AX25" i="4"/>
  <c r="AY25" i="4"/>
  <c r="AW25" i="4"/>
  <c r="AX24" i="4"/>
  <c r="AW24" i="4"/>
  <c r="AY24" i="4"/>
  <c r="AX23" i="4"/>
  <c r="AW23" i="4"/>
  <c r="AY23" i="4"/>
  <c r="AU29" i="4"/>
  <c r="AT28" i="4"/>
  <c r="AV29" i="4"/>
  <c r="AU28" i="4"/>
  <c r="AT27" i="4"/>
  <c r="AV28" i="4"/>
  <c r="AU27" i="4"/>
  <c r="AT26" i="4"/>
  <c r="AV27" i="4"/>
  <c r="AU26" i="4"/>
  <c r="AT25" i="4"/>
  <c r="AV26" i="4"/>
  <c r="AU25" i="4"/>
  <c r="AT24" i="4"/>
  <c r="AV25" i="4"/>
  <c r="AU24" i="4"/>
  <c r="AV24" i="4"/>
  <c r="AT23" i="4"/>
  <c r="AU23" i="4"/>
  <c r="AV23" i="4"/>
  <c r="BD18" i="4"/>
  <c r="BC18" i="4"/>
  <c r="BE17" i="4"/>
  <c r="BD17" i="4"/>
  <c r="BC17" i="4"/>
  <c r="BE16" i="4"/>
  <c r="BD16" i="4"/>
  <c r="BE15" i="4"/>
  <c r="BC16" i="4"/>
  <c r="BD15" i="4"/>
  <c r="BC15" i="4"/>
  <c r="BE14" i="4"/>
  <c r="BD14" i="4"/>
  <c r="BC14" i="4"/>
  <c r="BE13" i="4"/>
  <c r="BD13" i="4"/>
  <c r="BC13" i="4"/>
  <c r="BA19" i="4"/>
  <c r="AZ19" i="4"/>
  <c r="BB19" i="4"/>
  <c r="BA18" i="4"/>
  <c r="AZ18" i="4"/>
  <c r="BB18" i="4"/>
  <c r="BA17" i="4"/>
  <c r="AZ17" i="4"/>
  <c r="BB17" i="4"/>
  <c r="BA16" i="4"/>
  <c r="AZ16" i="4"/>
  <c r="BB16" i="4"/>
  <c r="BA15" i="4"/>
  <c r="AZ15" i="4"/>
  <c r="BB15" i="4"/>
  <c r="BA14" i="4"/>
  <c r="AZ14" i="4"/>
  <c r="BB14" i="4"/>
  <c r="BA13" i="4"/>
  <c r="AZ13" i="4"/>
  <c r="BB13" i="4"/>
  <c r="AX19" i="4"/>
  <c r="AW20" i="4"/>
  <c r="AY19" i="4"/>
  <c r="AX18" i="4"/>
  <c r="AW19" i="4"/>
  <c r="AY18" i="4"/>
  <c r="AX17" i="4"/>
  <c r="AW18" i="4"/>
  <c r="AY17" i="4"/>
  <c r="AX16" i="4"/>
  <c r="AW17" i="4"/>
  <c r="AY16" i="4"/>
  <c r="AX15" i="4"/>
  <c r="AW16" i="4"/>
  <c r="AY15" i="4"/>
  <c r="AW15" i="4"/>
  <c r="AX14" i="4"/>
  <c r="AY14" i="4"/>
  <c r="AW14" i="4"/>
  <c r="AX13" i="4"/>
  <c r="AY13" i="4"/>
  <c r="AW13" i="4"/>
  <c r="AU20" i="4"/>
  <c r="AT19" i="4"/>
  <c r="AU19" i="4"/>
  <c r="AT18" i="4"/>
  <c r="AV19" i="4"/>
  <c r="AU18" i="4"/>
  <c r="AT17" i="4"/>
  <c r="AV18" i="4"/>
  <c r="AU17" i="4"/>
  <c r="AT16" i="4"/>
  <c r="AV17" i="4"/>
  <c r="AU16" i="4"/>
  <c r="AT15" i="4"/>
  <c r="AV16" i="4"/>
  <c r="AU15" i="4"/>
  <c r="AT14" i="4"/>
  <c r="AV15" i="4"/>
  <c r="AU14" i="4"/>
  <c r="AV14" i="4"/>
  <c r="AT13" i="4"/>
  <c r="AU13" i="4"/>
  <c r="AV13" i="4"/>
  <c r="BE9" i="4"/>
  <c r="BD9" i="4"/>
  <c r="BC9" i="4"/>
  <c r="BE8" i="4"/>
  <c r="BD8" i="4"/>
  <c r="BE7" i="4"/>
  <c r="BC8" i="4"/>
  <c r="BD7" i="4"/>
  <c r="BE6" i="4"/>
  <c r="BC7" i="4"/>
  <c r="BD6" i="4"/>
  <c r="BC6" i="4"/>
  <c r="BE5" i="4"/>
  <c r="BD5" i="4"/>
  <c r="AG3" i="2" s="1"/>
  <c r="BE4" i="4"/>
  <c r="BC5" i="4"/>
  <c r="BD4" i="4"/>
  <c r="BE3" i="4"/>
  <c r="BC4" i="4"/>
  <c r="BD3" i="4"/>
  <c r="BC3" i="4"/>
  <c r="AH2" i="2" s="1"/>
  <c r="BE2" i="4"/>
  <c r="AH4" i="2" s="1"/>
  <c r="BD2" i="4"/>
  <c r="AH3" i="2" s="1"/>
  <c r="BC2" i="4"/>
  <c r="BA10" i="4"/>
  <c r="BB10" i="4"/>
  <c r="AZ10" i="4"/>
  <c r="BA9" i="4"/>
  <c r="BB9" i="4"/>
  <c r="AZ9" i="4"/>
  <c r="BA8" i="4"/>
  <c r="BB8" i="4"/>
  <c r="AZ8" i="4"/>
  <c r="BA7" i="4"/>
  <c r="BB7" i="4"/>
  <c r="AZ7" i="4"/>
  <c r="BA6" i="4"/>
  <c r="BB6" i="4"/>
  <c r="AZ6" i="4"/>
  <c r="BA5" i="4"/>
  <c r="BB5" i="4"/>
  <c r="AZ5" i="4"/>
  <c r="BA4" i="4"/>
  <c r="AZ4" i="4"/>
  <c r="BB4" i="4"/>
  <c r="BA3" i="4"/>
  <c r="AE3" i="2" s="1"/>
  <c r="BB3" i="4"/>
  <c r="AZ3" i="4"/>
  <c r="BA2" i="4"/>
  <c r="AD3" i="2" s="1"/>
  <c r="BB2" i="4"/>
  <c r="AD4" i="2" s="1"/>
  <c r="AZ2" i="4"/>
  <c r="AD2" i="2" s="1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B3" i="2" s="1"/>
  <c r="AW6" i="4"/>
  <c r="AY5" i="4"/>
  <c r="AX5" i="4"/>
  <c r="AA3" i="2" s="1"/>
  <c r="AW5" i="4"/>
  <c r="AY4" i="4"/>
  <c r="AX4" i="4"/>
  <c r="AW4" i="4"/>
  <c r="AY3" i="4"/>
  <c r="AX3" i="4"/>
  <c r="AW3" i="4"/>
  <c r="AY2" i="4"/>
  <c r="AB4" i="2" s="1"/>
  <c r="AX2" i="4"/>
  <c r="AW2" i="4"/>
  <c r="AB2" i="2" s="1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AR23" i="3"/>
  <c r="AQ28" i="3"/>
  <c r="AQ6" i="3"/>
  <c r="AP38" i="3"/>
  <c r="AP17" i="3"/>
  <c r="AO49" i="3"/>
  <c r="AO29" i="3"/>
  <c r="AO8" i="3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K2" i="4"/>
  <c r="BJ6" i="4"/>
  <c r="BJ5" i="4"/>
  <c r="BJ4" i="4"/>
  <c r="BJ3" i="4"/>
  <c r="BJ2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M2" i="4" s="1"/>
  <c r="BI11" i="4"/>
  <c r="BI10" i="4"/>
  <c r="BI9" i="4"/>
  <c r="BI8" i="4"/>
  <c r="BI7" i="4"/>
  <c r="BI6" i="4"/>
  <c r="BI5" i="4"/>
  <c r="BI4" i="4"/>
  <c r="BI3" i="4"/>
  <c r="BI2" i="4"/>
  <c r="AC184" i="4"/>
  <c r="AC178" i="4"/>
  <c r="AC174" i="4"/>
  <c r="AC170" i="4"/>
  <c r="AC166" i="4"/>
  <c r="AC162" i="4"/>
  <c r="AC158" i="4"/>
  <c r="AC154" i="4"/>
  <c r="AC145" i="4"/>
  <c r="AC141" i="4"/>
  <c r="AC137" i="4"/>
  <c r="AC133" i="4"/>
  <c r="AC129" i="4"/>
  <c r="AC125" i="4"/>
  <c r="AC121" i="4"/>
  <c r="AC117" i="4"/>
  <c r="AC113" i="4"/>
  <c r="AC109" i="4"/>
  <c r="AC101" i="4"/>
  <c r="AC97" i="4"/>
  <c r="AC93" i="4"/>
  <c r="AC89" i="4"/>
  <c r="AC85" i="4"/>
  <c r="AC81" i="4"/>
  <c r="AC77" i="4"/>
  <c r="AC67" i="4"/>
  <c r="AC63" i="4"/>
  <c r="AC59" i="4"/>
  <c r="AC55" i="4"/>
  <c r="AC51" i="4"/>
  <c r="AC47" i="4"/>
  <c r="AC43" i="4"/>
  <c r="AC35" i="4"/>
  <c r="AC31" i="4"/>
  <c r="AC27" i="4"/>
  <c r="AC23" i="4"/>
  <c r="AC19" i="4"/>
  <c r="AC15" i="4"/>
  <c r="AC11" i="4"/>
  <c r="AC7" i="4"/>
  <c r="AC3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V4" i="2"/>
  <c r="CV2" i="2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CU2" i="2" s="1"/>
  <c r="EA5" i="3"/>
  <c r="DZ5" i="3"/>
  <c r="DY5" i="3"/>
  <c r="EA4" i="3"/>
  <c r="DZ4" i="3"/>
  <c r="DY4" i="3"/>
  <c r="EA3" i="3"/>
  <c r="DZ3" i="3"/>
  <c r="DY3" i="3"/>
  <c r="EA2" i="3"/>
  <c r="CU4" i="2" s="1"/>
  <c r="DZ2" i="3"/>
  <c r="CV3" i="2" s="1"/>
  <c r="DY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CR3" i="2" s="1"/>
  <c r="DV5" i="3"/>
  <c r="CR2" i="2" s="1"/>
  <c r="DX4" i="3"/>
  <c r="DW4" i="3"/>
  <c r="DV4" i="3"/>
  <c r="DX3" i="3"/>
  <c r="DW3" i="3"/>
  <c r="CS3" i="2" s="1"/>
  <c r="DV3" i="3"/>
  <c r="DX2" i="3"/>
  <c r="CS4" i="2" s="1"/>
  <c r="DW2" i="3"/>
  <c r="DV2" i="3"/>
  <c r="CS2" i="2" s="1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CP3" i="2" s="1"/>
  <c r="DS4" i="3"/>
  <c r="DU3" i="3"/>
  <c r="DT3" i="3"/>
  <c r="DS3" i="3"/>
  <c r="DU2" i="3"/>
  <c r="CP4" i="2" s="1"/>
  <c r="DT2" i="3"/>
  <c r="CO3" i="2" s="1"/>
  <c r="DS2" i="3"/>
  <c r="CP2" i="2" s="1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CM3" i="2" s="1"/>
  <c r="DP6" i="3"/>
  <c r="DR5" i="3"/>
  <c r="DQ5" i="3"/>
  <c r="DP5" i="3"/>
  <c r="DR4" i="3"/>
  <c r="DQ4" i="3"/>
  <c r="DP4" i="3"/>
  <c r="DR3" i="3"/>
  <c r="DQ3" i="3"/>
  <c r="DP3" i="3"/>
  <c r="CM2" i="2" s="1"/>
  <c r="DR2" i="3"/>
  <c r="CM4" i="2" s="1"/>
  <c r="DQ2" i="3"/>
  <c r="DP2" i="3"/>
  <c r="CL2" i="2" s="1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CI3" i="2" s="1"/>
  <c r="DL14" i="3"/>
  <c r="DN13" i="3"/>
  <c r="DM13" i="3"/>
  <c r="DL13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H3" i="2" s="1"/>
  <c r="DL2" i="3"/>
  <c r="CI2" i="2" s="1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9" i="3"/>
  <c r="DJ9" i="3"/>
  <c r="DI9" i="3"/>
  <c r="DK8" i="3"/>
  <c r="DJ8" i="3"/>
  <c r="DI8" i="3"/>
  <c r="DK7" i="3"/>
  <c r="DJ7" i="3"/>
  <c r="DI7" i="3"/>
  <c r="DK6" i="3"/>
  <c r="CE4" i="2" s="1"/>
  <c r="DJ6" i="3"/>
  <c r="CE3" i="2" s="1"/>
  <c r="DI6" i="3"/>
  <c r="DK5" i="3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CC4" i="2" s="1"/>
  <c r="DG5" i="3"/>
  <c r="DF5" i="3"/>
  <c r="CC2" i="2" s="1"/>
  <c r="DH4" i="3"/>
  <c r="DG4" i="3"/>
  <c r="DF4" i="3"/>
  <c r="DH3" i="3"/>
  <c r="DG3" i="3"/>
  <c r="DF3" i="3"/>
  <c r="DH2" i="3"/>
  <c r="CB4" i="2" s="1"/>
  <c r="DG2" i="3"/>
  <c r="CC3" i="2" s="1"/>
  <c r="DF2" i="3"/>
  <c r="CB2" i="2" s="1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9" i="3"/>
  <c r="DD9" i="3"/>
  <c r="DC9" i="3"/>
  <c r="DE8" i="3"/>
  <c r="BZ4" i="2" s="1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BY2" i="2" s="1"/>
  <c r="DE3" i="3"/>
  <c r="BY4" i="2" s="1"/>
  <c r="DD3" i="3"/>
  <c r="DC3" i="3"/>
  <c r="DE2" i="3"/>
  <c r="DD2" i="3"/>
  <c r="BZ3" i="2" s="1"/>
  <c r="DC2" i="3"/>
  <c r="BC10" i="2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4" i="3"/>
  <c r="AY44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3" i="3"/>
  <c r="AY33" i="3"/>
  <c r="BD32" i="3"/>
  <c r="AY32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9" i="3"/>
  <c r="BH11" i="2" s="1"/>
  <c r="AY9" i="3"/>
  <c r="BD8" i="3"/>
  <c r="AY8" i="3"/>
  <c r="BD7" i="3"/>
  <c r="AY7" i="3"/>
  <c r="BD6" i="3"/>
  <c r="AY6" i="3"/>
  <c r="BD5" i="3"/>
  <c r="AY5" i="3"/>
  <c r="BD4" i="3"/>
  <c r="AY4" i="3"/>
  <c r="BD3" i="3"/>
  <c r="BI11" i="2" s="1"/>
  <c r="AY3" i="3"/>
  <c r="BD2" i="3"/>
  <c r="AY2" i="3"/>
  <c r="BH10" i="2" s="1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4" i="3"/>
  <c r="AX44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3" i="3"/>
  <c r="AX33" i="3"/>
  <c r="BC32" i="3"/>
  <c r="AX32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9" i="3"/>
  <c r="AX9" i="3"/>
  <c r="BC8" i="3"/>
  <c r="AX8" i="3"/>
  <c r="BC7" i="3"/>
  <c r="AX7" i="3"/>
  <c r="BE10" i="2" s="1"/>
  <c r="BC6" i="3"/>
  <c r="AX6" i="3"/>
  <c r="BC5" i="3"/>
  <c r="BF11" i="2" s="1"/>
  <c r="AX5" i="3"/>
  <c r="BC4" i="3"/>
  <c r="AX4" i="3"/>
  <c r="BC3" i="3"/>
  <c r="AX3" i="3"/>
  <c r="BC2" i="3"/>
  <c r="BE11" i="2" s="1"/>
  <c r="AX2" i="3"/>
  <c r="BF10" i="2" s="1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4" i="3"/>
  <c r="AW44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2" i="3"/>
  <c r="AW32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0" i="3"/>
  <c r="AW10" i="3"/>
  <c r="BB9" i="3"/>
  <c r="AW9" i="3"/>
  <c r="BB8" i="3"/>
  <c r="AW8" i="3"/>
  <c r="BB10" i="2" s="1"/>
  <c r="BB7" i="3"/>
  <c r="AW7" i="3"/>
  <c r="BB6" i="3"/>
  <c r="AW6" i="3"/>
  <c r="BB5" i="3"/>
  <c r="AW5" i="3"/>
  <c r="BB4" i="3"/>
  <c r="AW4" i="3"/>
  <c r="BB3" i="3"/>
  <c r="AW3" i="3"/>
  <c r="BB2" i="3"/>
  <c r="BC11" i="2" s="1"/>
  <c r="AW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4" i="3"/>
  <c r="AV44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3" i="3"/>
  <c r="AV33" i="3"/>
  <c r="BA32" i="3"/>
  <c r="AV32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Z11" i="2" s="1"/>
  <c r="AV3" i="3"/>
  <c r="BA2" i="3"/>
  <c r="AY11" i="2" s="1"/>
  <c r="AV2" i="3"/>
  <c r="AY10" i="2" s="1"/>
  <c r="AM51" i="3"/>
  <c r="AM50" i="3"/>
  <c r="AM49" i="3"/>
  <c r="AM48" i="3"/>
  <c r="AM47" i="3"/>
  <c r="AM46" i="3"/>
  <c r="AM45" i="3"/>
  <c r="AM44" i="3"/>
  <c r="AM40" i="3"/>
  <c r="AM39" i="3"/>
  <c r="AM38" i="3"/>
  <c r="AM37" i="3"/>
  <c r="AM36" i="3"/>
  <c r="AM35" i="3"/>
  <c r="AM34" i="3"/>
  <c r="AM33" i="3"/>
  <c r="AM32" i="3"/>
  <c r="AM28" i="3"/>
  <c r="AM27" i="3"/>
  <c r="AM26" i="3"/>
  <c r="AM25" i="3"/>
  <c r="AM24" i="3"/>
  <c r="AM23" i="3"/>
  <c r="AM18" i="3"/>
  <c r="AM17" i="3"/>
  <c r="AM16" i="3"/>
  <c r="AM15" i="3"/>
  <c r="AM14" i="3"/>
  <c r="AM13" i="3"/>
  <c r="AM9" i="3"/>
  <c r="AM8" i="3"/>
  <c r="AM7" i="3"/>
  <c r="AM6" i="3"/>
  <c r="AM5" i="3"/>
  <c r="AM4" i="3"/>
  <c r="AM3" i="3"/>
  <c r="AM2" i="3"/>
  <c r="BH8" i="2" s="1"/>
  <c r="AL51" i="3"/>
  <c r="AL50" i="3"/>
  <c r="AL49" i="3"/>
  <c r="AL48" i="3"/>
  <c r="AL47" i="3"/>
  <c r="AL46" i="3"/>
  <c r="AL45" i="3"/>
  <c r="AL44" i="3"/>
  <c r="AL40" i="3"/>
  <c r="AL39" i="3"/>
  <c r="AL38" i="3"/>
  <c r="AL37" i="3"/>
  <c r="AL36" i="3"/>
  <c r="AL35" i="3"/>
  <c r="AL34" i="3"/>
  <c r="AL33" i="3"/>
  <c r="AL32" i="3"/>
  <c r="AL28" i="3"/>
  <c r="AL27" i="3"/>
  <c r="AL26" i="3"/>
  <c r="AL25" i="3"/>
  <c r="AL24" i="3"/>
  <c r="AL23" i="3"/>
  <c r="AL19" i="3"/>
  <c r="AL18" i="3"/>
  <c r="AL17" i="3"/>
  <c r="AL16" i="3"/>
  <c r="AL15" i="3"/>
  <c r="AL14" i="3"/>
  <c r="AL13" i="3"/>
  <c r="AL9" i="3"/>
  <c r="AL8" i="3"/>
  <c r="AL7" i="3"/>
  <c r="AL6" i="3"/>
  <c r="AL5" i="3"/>
  <c r="AL4" i="3"/>
  <c r="AL3" i="3"/>
  <c r="AL2" i="3"/>
  <c r="BE8" i="2" s="1"/>
  <c r="AK51" i="3"/>
  <c r="AK50" i="3"/>
  <c r="AK49" i="3"/>
  <c r="AK48" i="3"/>
  <c r="AK47" i="3"/>
  <c r="AK46" i="3"/>
  <c r="AK45" i="3"/>
  <c r="AK44" i="3"/>
  <c r="AK41" i="3"/>
  <c r="AK40" i="3"/>
  <c r="AK39" i="3"/>
  <c r="AK38" i="3"/>
  <c r="AK37" i="3"/>
  <c r="AK36" i="3"/>
  <c r="AK35" i="3"/>
  <c r="AK34" i="3"/>
  <c r="AK33" i="3"/>
  <c r="AK32" i="3"/>
  <c r="AK29" i="3"/>
  <c r="AK28" i="3"/>
  <c r="AK27" i="3"/>
  <c r="AK26" i="3"/>
  <c r="AK25" i="3"/>
  <c r="AK24" i="3"/>
  <c r="AK23" i="3"/>
  <c r="AK19" i="3"/>
  <c r="AK18" i="3"/>
  <c r="AK17" i="3"/>
  <c r="AK16" i="3"/>
  <c r="AK15" i="3"/>
  <c r="AK14" i="3"/>
  <c r="AK13" i="3"/>
  <c r="BB8" i="2" s="1"/>
  <c r="AK10" i="3"/>
  <c r="AK9" i="3"/>
  <c r="AK8" i="3"/>
  <c r="AK7" i="3"/>
  <c r="AK6" i="3"/>
  <c r="AK5" i="3"/>
  <c r="AK4" i="3"/>
  <c r="AK3" i="3"/>
  <c r="AK2" i="3"/>
  <c r="BC8" i="2" s="1"/>
  <c r="AJ51" i="3"/>
  <c r="AJ50" i="3"/>
  <c r="AJ49" i="3"/>
  <c r="AJ48" i="3"/>
  <c r="AJ47" i="3"/>
  <c r="AJ46" i="3"/>
  <c r="AJ45" i="3"/>
  <c r="AJ44" i="3"/>
  <c r="AJ41" i="3"/>
  <c r="AJ40" i="3"/>
  <c r="AJ39" i="3"/>
  <c r="AJ38" i="3"/>
  <c r="AJ37" i="3"/>
  <c r="AJ36" i="3"/>
  <c r="AJ35" i="3"/>
  <c r="AJ34" i="3"/>
  <c r="AJ33" i="3"/>
  <c r="AJ32" i="3"/>
  <c r="AJ29" i="3"/>
  <c r="AJ28" i="3"/>
  <c r="AJ27" i="3"/>
  <c r="AJ26" i="3"/>
  <c r="AJ25" i="3"/>
  <c r="AJ24" i="3"/>
  <c r="AJ23" i="3"/>
  <c r="AJ20" i="3"/>
  <c r="AJ19" i="3"/>
  <c r="AJ18" i="3"/>
  <c r="AJ17" i="3"/>
  <c r="AJ16" i="3"/>
  <c r="AJ15" i="3"/>
  <c r="AJ14" i="3"/>
  <c r="AJ13" i="3"/>
  <c r="AJ9" i="3"/>
  <c r="AJ8" i="3"/>
  <c r="AJ7" i="3"/>
  <c r="AJ6" i="3"/>
  <c r="AJ5" i="3"/>
  <c r="AZ8" i="2" s="1"/>
  <c r="AJ4" i="3"/>
  <c r="AJ3" i="3"/>
  <c r="AJ2" i="3"/>
  <c r="X51" i="3"/>
  <c r="X50" i="3"/>
  <c r="X49" i="3"/>
  <c r="X48" i="3"/>
  <c r="X47" i="3"/>
  <c r="X46" i="3"/>
  <c r="X45" i="3"/>
  <c r="X44" i="3"/>
  <c r="X40" i="3"/>
  <c r="X39" i="3"/>
  <c r="X38" i="3"/>
  <c r="X37" i="3"/>
  <c r="X36" i="3"/>
  <c r="X35" i="3"/>
  <c r="X34" i="3"/>
  <c r="X33" i="3"/>
  <c r="X32" i="3"/>
  <c r="X28" i="3"/>
  <c r="X27" i="3"/>
  <c r="X26" i="3"/>
  <c r="X25" i="3"/>
  <c r="X24" i="3"/>
  <c r="X23" i="3"/>
  <c r="X18" i="3"/>
  <c r="X17" i="3"/>
  <c r="X16" i="3"/>
  <c r="X15" i="3"/>
  <c r="X14" i="3"/>
  <c r="X13" i="3"/>
  <c r="X9" i="3"/>
  <c r="X8" i="3"/>
  <c r="X7" i="3"/>
  <c r="X6" i="3"/>
  <c r="BI6" i="2" s="1"/>
  <c r="X5" i="3"/>
  <c r="X4" i="3"/>
  <c r="X3" i="3"/>
  <c r="X2" i="3"/>
  <c r="AH2" i="3" s="1"/>
  <c r="W51" i="3"/>
  <c r="W50" i="3"/>
  <c r="W49" i="3"/>
  <c r="W48" i="3"/>
  <c r="W47" i="3"/>
  <c r="W46" i="3"/>
  <c r="W45" i="3"/>
  <c r="W44" i="3"/>
  <c r="W40" i="3"/>
  <c r="W39" i="3"/>
  <c r="W38" i="3"/>
  <c r="W37" i="3"/>
  <c r="W36" i="3"/>
  <c r="W35" i="3"/>
  <c r="W34" i="3"/>
  <c r="W33" i="3"/>
  <c r="W32" i="3"/>
  <c r="W28" i="3"/>
  <c r="W27" i="3"/>
  <c r="W26" i="3"/>
  <c r="W25" i="3"/>
  <c r="W24" i="3"/>
  <c r="W23" i="3"/>
  <c r="W19" i="3"/>
  <c r="W18" i="3"/>
  <c r="W17" i="3"/>
  <c r="W16" i="3"/>
  <c r="W15" i="3"/>
  <c r="BE6" i="2" s="1"/>
  <c r="W14" i="3"/>
  <c r="W13" i="3"/>
  <c r="W9" i="3"/>
  <c r="W8" i="3"/>
  <c r="W7" i="3"/>
  <c r="W6" i="3"/>
  <c r="W5" i="3"/>
  <c r="W4" i="3"/>
  <c r="W3" i="3"/>
  <c r="W2" i="3"/>
  <c r="BF6" i="2" s="1"/>
  <c r="V51" i="3"/>
  <c r="V50" i="3"/>
  <c r="V49" i="3"/>
  <c r="V48" i="3"/>
  <c r="V47" i="3"/>
  <c r="V46" i="3"/>
  <c r="V45" i="3"/>
  <c r="V44" i="3"/>
  <c r="V41" i="3"/>
  <c r="V40" i="3"/>
  <c r="V39" i="3"/>
  <c r="V38" i="3"/>
  <c r="V37" i="3"/>
  <c r="V36" i="3"/>
  <c r="V35" i="3"/>
  <c r="V34" i="3"/>
  <c r="V33" i="3"/>
  <c r="V32" i="3"/>
  <c r="V29" i="3"/>
  <c r="V28" i="3"/>
  <c r="V27" i="3"/>
  <c r="V26" i="3"/>
  <c r="V25" i="3"/>
  <c r="V24" i="3"/>
  <c r="V23" i="3"/>
  <c r="V19" i="3"/>
  <c r="V18" i="3"/>
  <c r="V17" i="3"/>
  <c r="V16" i="3"/>
  <c r="V15" i="3"/>
  <c r="V14" i="3"/>
  <c r="V13" i="3"/>
  <c r="V10" i="3"/>
  <c r="V9" i="3"/>
  <c r="V8" i="3"/>
  <c r="V7" i="3"/>
  <c r="V6" i="3"/>
  <c r="V5" i="3"/>
  <c r="BC6" i="2" s="1"/>
  <c r="V4" i="3"/>
  <c r="V3" i="3"/>
  <c r="V2" i="3"/>
  <c r="BB6" i="2" s="1"/>
  <c r="U51" i="3"/>
  <c r="U50" i="3"/>
  <c r="U49" i="3"/>
  <c r="U48" i="3"/>
  <c r="U47" i="3"/>
  <c r="U46" i="3"/>
  <c r="U45" i="3"/>
  <c r="U44" i="3"/>
  <c r="U41" i="3"/>
  <c r="U40" i="3"/>
  <c r="U39" i="3"/>
  <c r="U38" i="3"/>
  <c r="U37" i="3"/>
  <c r="U36" i="3"/>
  <c r="U35" i="3"/>
  <c r="U34" i="3"/>
  <c r="U33" i="3"/>
  <c r="U32" i="3"/>
  <c r="U29" i="3"/>
  <c r="U28" i="3"/>
  <c r="U27" i="3"/>
  <c r="U26" i="3"/>
  <c r="U25" i="3"/>
  <c r="U24" i="3"/>
  <c r="U23" i="3"/>
  <c r="U20" i="3"/>
  <c r="U19" i="3"/>
  <c r="U18" i="3"/>
  <c r="U17" i="3"/>
  <c r="U16" i="3"/>
  <c r="U15" i="3"/>
  <c r="U14" i="3"/>
  <c r="U13" i="3"/>
  <c r="U9" i="3"/>
  <c r="U8" i="3"/>
  <c r="U7" i="3"/>
  <c r="U6" i="3"/>
  <c r="U5" i="3"/>
  <c r="U4" i="3"/>
  <c r="U3" i="3"/>
  <c r="U2" i="3"/>
  <c r="AY6" i="2" s="1"/>
  <c r="S52" i="3"/>
  <c r="S51" i="3"/>
  <c r="S50" i="3"/>
  <c r="S49" i="3"/>
  <c r="S48" i="3"/>
  <c r="S47" i="3"/>
  <c r="S46" i="3"/>
  <c r="S45" i="3"/>
  <c r="S44" i="3"/>
  <c r="S41" i="3"/>
  <c r="S40" i="3"/>
  <c r="S39" i="3"/>
  <c r="S38" i="3"/>
  <c r="S37" i="3"/>
  <c r="S36" i="3"/>
  <c r="S35" i="3"/>
  <c r="S34" i="3"/>
  <c r="S33" i="3"/>
  <c r="S32" i="3"/>
  <c r="S29" i="3"/>
  <c r="S28" i="3"/>
  <c r="S27" i="3"/>
  <c r="S26" i="3"/>
  <c r="S25" i="3"/>
  <c r="S24" i="3"/>
  <c r="S23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S3" i="3"/>
  <c r="S2" i="3"/>
  <c r="BH5" i="2" s="1"/>
  <c r="R51" i="3"/>
  <c r="R50" i="3"/>
  <c r="R49" i="3"/>
  <c r="R48" i="3"/>
  <c r="R47" i="3"/>
  <c r="R46" i="3"/>
  <c r="R45" i="3"/>
  <c r="R44" i="3"/>
  <c r="R41" i="3"/>
  <c r="R40" i="3"/>
  <c r="R39" i="3"/>
  <c r="R38" i="3"/>
  <c r="R37" i="3"/>
  <c r="R36" i="3"/>
  <c r="R35" i="3"/>
  <c r="R34" i="3"/>
  <c r="R33" i="3"/>
  <c r="R32" i="3"/>
  <c r="R29" i="3"/>
  <c r="R28" i="3"/>
  <c r="R27" i="3"/>
  <c r="R26" i="3"/>
  <c r="R25" i="3"/>
  <c r="R24" i="3"/>
  <c r="R23" i="3"/>
  <c r="R19" i="3"/>
  <c r="R18" i="3"/>
  <c r="R17" i="3"/>
  <c r="R16" i="3"/>
  <c r="R15" i="3"/>
  <c r="R14" i="3"/>
  <c r="R13" i="3"/>
  <c r="R10" i="3"/>
  <c r="R9" i="3"/>
  <c r="R8" i="3"/>
  <c r="BE5" i="2" s="1"/>
  <c r="R7" i="3"/>
  <c r="R6" i="3"/>
  <c r="R5" i="3"/>
  <c r="R4" i="3"/>
  <c r="R3" i="3"/>
  <c r="BF5" i="2" s="1"/>
  <c r="R2" i="3"/>
  <c r="Q51" i="3"/>
  <c r="Q50" i="3"/>
  <c r="Q49" i="3"/>
  <c r="Q48" i="3"/>
  <c r="Q47" i="3"/>
  <c r="Q46" i="3"/>
  <c r="Q45" i="3"/>
  <c r="Q44" i="3"/>
  <c r="Q41" i="3"/>
  <c r="Q40" i="3"/>
  <c r="Q39" i="3"/>
  <c r="Q38" i="3"/>
  <c r="Q37" i="3"/>
  <c r="Q36" i="3"/>
  <c r="Q35" i="3"/>
  <c r="Q34" i="3"/>
  <c r="Q33" i="3"/>
  <c r="Q32" i="3"/>
  <c r="Q29" i="3"/>
  <c r="Q28" i="3"/>
  <c r="Q27" i="3"/>
  <c r="Q26" i="3"/>
  <c r="Q25" i="3"/>
  <c r="Q24" i="3"/>
  <c r="Q23" i="3"/>
  <c r="Q20" i="3"/>
  <c r="Q19" i="3"/>
  <c r="Q18" i="3"/>
  <c r="Q17" i="3"/>
  <c r="Q16" i="3"/>
  <c r="Q15" i="3"/>
  <c r="Q14" i="3"/>
  <c r="Q13" i="3"/>
  <c r="Q10" i="3"/>
  <c r="Q9" i="3"/>
  <c r="Q8" i="3"/>
  <c r="Q7" i="3"/>
  <c r="Q6" i="3"/>
  <c r="Q5" i="3"/>
  <c r="Q4" i="3"/>
  <c r="Q3" i="3"/>
  <c r="BB5" i="2" s="1"/>
  <c r="Q2" i="3"/>
  <c r="P52" i="3"/>
  <c r="P51" i="3"/>
  <c r="P50" i="3"/>
  <c r="P49" i="3"/>
  <c r="P48" i="3"/>
  <c r="P47" i="3"/>
  <c r="P46" i="3"/>
  <c r="P45" i="3"/>
  <c r="P44" i="3"/>
  <c r="P42" i="3"/>
  <c r="P41" i="3"/>
  <c r="P40" i="3"/>
  <c r="P39" i="3"/>
  <c r="P38" i="3"/>
  <c r="P37" i="3"/>
  <c r="P36" i="3"/>
  <c r="P35" i="3"/>
  <c r="P34" i="3"/>
  <c r="P33" i="3"/>
  <c r="P32" i="3"/>
  <c r="P30" i="3"/>
  <c r="P29" i="3"/>
  <c r="P28" i="3"/>
  <c r="P27" i="3"/>
  <c r="P26" i="3"/>
  <c r="P25" i="3"/>
  <c r="P24" i="3"/>
  <c r="P23" i="3"/>
  <c r="P20" i="3"/>
  <c r="P19" i="3"/>
  <c r="P18" i="3"/>
  <c r="AZ5" i="2" s="1"/>
  <c r="P17" i="3"/>
  <c r="P16" i="3"/>
  <c r="P15" i="3"/>
  <c r="P14" i="3"/>
  <c r="P13" i="3"/>
  <c r="P10" i="3"/>
  <c r="P9" i="3"/>
  <c r="P8" i="3"/>
  <c r="P7" i="3"/>
  <c r="P6" i="3"/>
  <c r="P5" i="3"/>
  <c r="P4" i="3"/>
  <c r="P3" i="3"/>
  <c r="P2" i="3"/>
  <c r="AY5" i="2" s="1"/>
  <c r="N51" i="3"/>
  <c r="N50" i="3"/>
  <c r="N49" i="3"/>
  <c r="N48" i="3"/>
  <c r="N47" i="3"/>
  <c r="N46" i="3"/>
  <c r="N45" i="3"/>
  <c r="N44" i="3"/>
  <c r="N40" i="3"/>
  <c r="N39" i="3"/>
  <c r="N38" i="3"/>
  <c r="N37" i="3"/>
  <c r="N36" i="3"/>
  <c r="N35" i="3"/>
  <c r="N34" i="3"/>
  <c r="N33" i="3"/>
  <c r="N32" i="3"/>
  <c r="N28" i="3"/>
  <c r="N27" i="3"/>
  <c r="N26" i="3"/>
  <c r="N25" i="3"/>
  <c r="N24" i="3"/>
  <c r="N23" i="3"/>
  <c r="N18" i="3"/>
  <c r="N17" i="3"/>
  <c r="N16" i="3"/>
  <c r="N15" i="3"/>
  <c r="N14" i="3"/>
  <c r="N13" i="3"/>
  <c r="N9" i="3"/>
  <c r="N8" i="3"/>
  <c r="N7" i="3"/>
  <c r="N6" i="3"/>
  <c r="N5" i="3"/>
  <c r="N4" i="3"/>
  <c r="N3" i="3"/>
  <c r="N2" i="3"/>
  <c r="BH4" i="2" s="1"/>
  <c r="M51" i="3"/>
  <c r="M50" i="3"/>
  <c r="M49" i="3"/>
  <c r="M48" i="3"/>
  <c r="M47" i="3"/>
  <c r="M46" i="3"/>
  <c r="M45" i="3"/>
  <c r="M44" i="3"/>
  <c r="M40" i="3"/>
  <c r="M39" i="3"/>
  <c r="M38" i="3"/>
  <c r="M37" i="3"/>
  <c r="M36" i="3"/>
  <c r="M35" i="3"/>
  <c r="M34" i="3"/>
  <c r="M33" i="3"/>
  <c r="M32" i="3"/>
  <c r="M28" i="3"/>
  <c r="M27" i="3"/>
  <c r="M26" i="3"/>
  <c r="M25" i="3"/>
  <c r="M24" i="3"/>
  <c r="M23" i="3"/>
  <c r="M19" i="3"/>
  <c r="M18" i="3"/>
  <c r="M17" i="3"/>
  <c r="M16" i="3"/>
  <c r="M15" i="3"/>
  <c r="M14" i="3"/>
  <c r="M13" i="3"/>
  <c r="M9" i="3"/>
  <c r="M8" i="3"/>
  <c r="M7" i="3"/>
  <c r="M6" i="3"/>
  <c r="M5" i="3"/>
  <c r="M4" i="3"/>
  <c r="M3" i="3"/>
  <c r="M2" i="3"/>
  <c r="BE4" i="2" s="1"/>
  <c r="L51" i="3"/>
  <c r="L50" i="3"/>
  <c r="L49" i="3"/>
  <c r="L48" i="3"/>
  <c r="L47" i="3"/>
  <c r="L46" i="3"/>
  <c r="L45" i="3"/>
  <c r="L44" i="3"/>
  <c r="L41" i="3"/>
  <c r="L40" i="3"/>
  <c r="L39" i="3"/>
  <c r="L38" i="3"/>
  <c r="L37" i="3"/>
  <c r="L36" i="3"/>
  <c r="L35" i="3"/>
  <c r="L34" i="3"/>
  <c r="L33" i="3"/>
  <c r="L32" i="3"/>
  <c r="L29" i="3"/>
  <c r="L28" i="3"/>
  <c r="L27" i="3"/>
  <c r="L26" i="3"/>
  <c r="L25" i="3"/>
  <c r="L24" i="3"/>
  <c r="L23" i="3"/>
  <c r="L19" i="3"/>
  <c r="L18" i="3"/>
  <c r="L17" i="3"/>
  <c r="L16" i="3"/>
  <c r="L15" i="3"/>
  <c r="L14" i="3"/>
  <c r="L13" i="3"/>
  <c r="BB4" i="2" s="1"/>
  <c r="L10" i="3"/>
  <c r="L9" i="3"/>
  <c r="L8" i="3"/>
  <c r="L7" i="3"/>
  <c r="L6" i="3"/>
  <c r="L5" i="3"/>
  <c r="L4" i="3"/>
  <c r="L3" i="3"/>
  <c r="L2" i="3"/>
  <c r="BC4" i="2" s="1"/>
  <c r="K51" i="3"/>
  <c r="K50" i="3"/>
  <c r="K49" i="3"/>
  <c r="K48" i="3"/>
  <c r="K47" i="3"/>
  <c r="K46" i="3"/>
  <c r="K45" i="3"/>
  <c r="K44" i="3"/>
  <c r="K41" i="3"/>
  <c r="K40" i="3"/>
  <c r="K39" i="3"/>
  <c r="K38" i="3"/>
  <c r="K37" i="3"/>
  <c r="K36" i="3"/>
  <c r="K35" i="3"/>
  <c r="K34" i="3"/>
  <c r="K33" i="3"/>
  <c r="K32" i="3"/>
  <c r="K29" i="3"/>
  <c r="K28" i="3"/>
  <c r="K27" i="3"/>
  <c r="K26" i="3"/>
  <c r="K25" i="3"/>
  <c r="K24" i="3"/>
  <c r="K23" i="3"/>
  <c r="K20" i="3"/>
  <c r="K19" i="3"/>
  <c r="K18" i="3"/>
  <c r="K17" i="3"/>
  <c r="K16" i="3"/>
  <c r="K15" i="3"/>
  <c r="K14" i="3"/>
  <c r="K13" i="3"/>
  <c r="K9" i="3"/>
  <c r="K8" i="3"/>
  <c r="K7" i="3"/>
  <c r="K6" i="3"/>
  <c r="K5" i="3"/>
  <c r="AY4" i="2" s="1"/>
  <c r="K4" i="3"/>
  <c r="K3" i="3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52" i="3"/>
  <c r="BG52" i="3"/>
  <c r="BF52" i="3"/>
  <c r="BP51" i="3"/>
  <c r="BO51" i="3"/>
  <c r="BM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F42" i="3"/>
  <c r="BP41" i="3"/>
  <c r="BO41" i="3"/>
  <c r="BM41" i="3"/>
  <c r="BL41" i="3"/>
  <c r="BG41" i="3"/>
  <c r="BF41" i="3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F30" i="3"/>
  <c r="BP29" i="3"/>
  <c r="BO29" i="3"/>
  <c r="BM29" i="3"/>
  <c r="BL29" i="3"/>
  <c r="BG29" i="3"/>
  <c r="BF29" i="3"/>
  <c r="AA29" i="3"/>
  <c r="AP29" i="3" s="1"/>
  <c r="Z29" i="3"/>
  <c r="BP28" i="3"/>
  <c r="BO28" i="3"/>
  <c r="BM28" i="3"/>
  <c r="BL28" i="3"/>
  <c r="BG28" i="3"/>
  <c r="BF28" i="3"/>
  <c r="AC28" i="3"/>
  <c r="AR28" i="3" s="1"/>
  <c r="AB28" i="3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B23" i="3"/>
  <c r="AQ23" i="3" s="1"/>
  <c r="AA23" i="3"/>
  <c r="AP23" i="3" s="1"/>
  <c r="Z23" i="3"/>
  <c r="AO23" i="3" s="1"/>
  <c r="BP20" i="3"/>
  <c r="BL20" i="3"/>
  <c r="BF20" i="3"/>
  <c r="Z20" i="3"/>
  <c r="AO20" i="3" s="1"/>
  <c r="BP19" i="3"/>
  <c r="BO19" i="3"/>
  <c r="BM19" i="3"/>
  <c r="BL19" i="3"/>
  <c r="BG19" i="3"/>
  <c r="BF19" i="3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0" i="3"/>
  <c r="BO10" i="3"/>
  <c r="BM10" i="3"/>
  <c r="BG10" i="3"/>
  <c r="BF10" i="3"/>
  <c r="AA10" i="3"/>
  <c r="AP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A6" i="3"/>
  <c r="AP6" i="3" s="1"/>
  <c r="Z6" i="3"/>
  <c r="AO6" i="3" s="1"/>
  <c r="BP5" i="3"/>
  <c r="BO5" i="3"/>
  <c r="BM5" i="3"/>
  <c r="BQ9" i="2" s="1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P3" i="2" s="1"/>
  <c r="BF2" i="3"/>
  <c r="BQ2" i="2" s="1"/>
  <c r="AC2" i="3"/>
  <c r="BH7" i="2" s="1"/>
  <c r="AB2" i="3"/>
  <c r="BE7" i="2" s="1"/>
  <c r="AA2" i="3"/>
  <c r="AP2" i="3" s="1"/>
  <c r="Z2" i="3"/>
  <c r="AO2" i="3" s="1"/>
  <c r="BC7" i="2" l="1"/>
  <c r="BQ15" i="2"/>
  <c r="AE2" i="3"/>
  <c r="BB11" i="2"/>
  <c r="BY3" i="2"/>
  <c r="CL4" i="2"/>
  <c r="AT4" i="3"/>
  <c r="AE2" i="2"/>
  <c r="AE4" i="2"/>
  <c r="AR2" i="2"/>
  <c r="AR4" i="2"/>
  <c r="BP2" i="2"/>
  <c r="BB7" i="2"/>
  <c r="BI4" i="2"/>
  <c r="AF2" i="3"/>
  <c r="BI8" i="2"/>
  <c r="AT6" i="3"/>
  <c r="AG2" i="2"/>
  <c r="AG4" i="2"/>
  <c r="BZ2" i="2"/>
  <c r="AZ7" i="2"/>
  <c r="BQ14" i="2"/>
  <c r="AG2" i="3"/>
  <c r="CB3" i="2"/>
  <c r="CO2" i="2"/>
  <c r="CO4" i="2"/>
  <c r="AU4" i="2"/>
  <c r="BI7" i="2"/>
  <c r="AY7" i="2"/>
  <c r="BF4" i="2"/>
  <c r="BI5" i="2"/>
  <c r="BF8" i="2"/>
  <c r="BI10" i="2"/>
  <c r="X3" i="2"/>
  <c r="BH6" i="2"/>
  <c r="BQ3" i="2"/>
  <c r="CR4" i="2"/>
  <c r="AL3" i="2"/>
  <c r="BC5" i="2"/>
  <c r="AZ10" i="2"/>
  <c r="BM3" i="4"/>
  <c r="AQ2" i="3"/>
  <c r="BM2" i="2" s="1"/>
  <c r="AZ4" i="2"/>
  <c r="AO3" i="2"/>
  <c r="AY8" i="2"/>
  <c r="CL3" i="2"/>
  <c r="AU3" i="2"/>
  <c r="AR2" i="3"/>
  <c r="X2" i="2"/>
  <c r="X4" i="2"/>
  <c r="CE2" i="2"/>
  <c r="AL2" i="2"/>
  <c r="AL4" i="2"/>
  <c r="BQ12" i="2"/>
  <c r="AF2" i="4"/>
  <c r="AA2" i="2"/>
  <c r="AA4" i="2"/>
  <c r="BF7" i="2"/>
  <c r="BQ8" i="2"/>
  <c r="AZ6" i="2"/>
  <c r="CH2" i="2"/>
  <c r="CH4" i="2"/>
  <c r="CU3" i="2"/>
  <c r="AO2" i="2"/>
  <c r="AO4" i="2"/>
  <c r="BQ11" i="2"/>
  <c r="AT2" i="3" l="1"/>
  <c r="BL2" i="2"/>
</calcChain>
</file>

<file path=xl/sharedStrings.xml><?xml version="1.0" encoding="utf-8"?>
<sst xmlns="http://schemas.openxmlformats.org/spreadsheetml/2006/main" count="936" uniqueCount="333">
  <si>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</si>
  <si>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</si>
  <si>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</si>
  <si>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</si>
  <si>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</si>
  <si>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</si>
  <si>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</si>
  <si>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</si>
  <si>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</si>
  <si>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</si>
  <si>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</si>
  <si>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</si>
  <si>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</si>
  <si>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</si>
  <si>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</si>
  <si>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</si>
  <si>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</si>
  <si>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</si>
  <si>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</si>
  <si>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</si>
  <si>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</si>
  <si>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</si>
  <si>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</si>
  <si>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</si>
  <si>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</si>
  <si>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</si>
  <si>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</si>
  <si>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</si>
  <si>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</si>
  <si>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</si>
  <si>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</si>
  <si>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</si>
  <si>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</si>
  <si>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</si>
  <si>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</si>
  <si>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</si>
  <si>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</si>
  <si>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</si>
  <si>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</si>
  <si>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</si>
  <si>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</si>
  <si>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</si>
  <si>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</si>
  <si>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</si>
  <si>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</si>
  <si>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</si>
  <si>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</si>
  <si>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</si>
  <si>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</si>
  <si>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</si>
  <si>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</si>
  <si>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</si>
  <si>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</si>
  <si>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</si>
  <si>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</si>
  <si>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</si>
  <si>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</si>
  <si>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</si>
  <si>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</si>
  <si>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</si>
  <si>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</si>
  <si>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</si>
  <si>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</si>
  <si>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</si>
  <si>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</si>
  <si>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</si>
  <si>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</si>
  <si>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</si>
  <si>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</si>
  <si>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</si>
  <si>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</si>
  <si>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</si>
  <si>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</si>
  <si>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</si>
  <si>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</si>
  <si>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</si>
  <si>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</si>
  <si>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</si>
  <si>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</si>
  <si>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</si>
  <si>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</si>
  <si>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</si>
  <si>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</si>
  <si>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</si>
  <si>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</si>
  <si>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</si>
  <si>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</si>
  <si>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</si>
  <si>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</si>
  <si>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</si>
  <si>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</si>
  <si>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</si>
  <si>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</si>
  <si>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</si>
  <si>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</si>
  <si>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</si>
  <si>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</si>
  <si>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</si>
  <si>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</si>
  <si>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</si>
  <si>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</si>
  <si>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</si>
  <si>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</si>
  <si>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</si>
  <si>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</si>
  <si>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</si>
  <si>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</si>
  <si>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</si>
  <si>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</si>
  <si>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</si>
  <si>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</si>
  <si>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</si>
  <si>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</si>
  <si>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</si>
  <si>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</si>
  <si>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</si>
  <si>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</si>
  <si>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</si>
  <si>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</si>
  <si>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</si>
  <si>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</si>
  <si>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</si>
  <si>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</si>
  <si>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</si>
  <si>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</si>
  <si>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</si>
  <si>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</si>
  <si>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</si>
  <si>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</si>
  <si>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</si>
  <si>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</si>
  <si>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</si>
  <si>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</si>
  <si>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</si>
  <si>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</si>
  <si>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</si>
  <si>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</si>
  <si>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</si>
  <si>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</si>
  <si>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</si>
  <si>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</si>
  <si>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</si>
  <si>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</si>
  <si>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</si>
  <si>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</si>
  <si>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</si>
  <si>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</si>
  <si>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</si>
  <si>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</si>
  <si>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</si>
  <si>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</si>
  <si>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</si>
  <si>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</si>
  <si>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</si>
  <si>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</si>
  <si>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</si>
  <si>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</si>
  <si>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</si>
  <si>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</si>
  <si>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</si>
  <si>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</si>
  <si>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</si>
  <si>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</si>
  <si>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</si>
  <si>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</si>
  <si>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</si>
  <si>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</si>
  <si>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</si>
  <si>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</si>
  <si>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</si>
  <si>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</si>
  <si>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</si>
  <si>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</si>
  <si>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</si>
  <si>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</si>
  <si>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</si>
  <si>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</si>
  <si>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</si>
  <si>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</si>
  <si>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</si>
  <si>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</si>
  <si>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</si>
  <si>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</si>
  <si>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</si>
  <si>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</si>
  <si>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</si>
  <si>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</si>
  <si>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</si>
  <si>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</si>
  <si>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</si>
  <si>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</si>
  <si>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</si>
  <si>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</si>
  <si>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</si>
  <si>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</si>
  <si>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</si>
  <si>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</si>
  <si>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</si>
  <si>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</si>
  <si>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</si>
  <si>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</si>
  <si>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</si>
  <si>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</si>
  <si>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</si>
  <si>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</si>
  <si>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</si>
  <si>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</si>
  <si>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</si>
  <si>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</si>
  <si>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</si>
  <si>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</si>
  <si>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</si>
  <si>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</si>
  <si>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</si>
  <si>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</si>
  <si>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</si>
  <si>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</si>
  <si>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</si>
  <si>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</si>
  <si>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</si>
  <si>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</si>
  <si>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</si>
  <si>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</si>
  <si>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</si>
  <si>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</si>
  <si>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</si>
  <si>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</si>
  <si>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</si>
  <si>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</si>
  <si>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</si>
  <si>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</si>
  <si>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</si>
  <si>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</si>
  <si>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</si>
  <si>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</si>
  <si>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</si>
  <si>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</si>
  <si>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</si>
  <si>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</si>
  <si>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</si>
  <si>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</si>
  <si>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</si>
  <si>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</si>
  <si>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</si>
  <si>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</si>
  <si>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</si>
  <si>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</si>
  <si>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</si>
  <si>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</si>
  <si>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</si>
  <si>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</si>
  <si>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</si>
  <si>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</si>
  <si>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</si>
  <si>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</si>
  <si>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</si>
  <si>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</si>
  <si>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</si>
  <si>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</si>
  <si>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2341</t>
  </si>
  <si>
    <t>3412</t>
  </si>
  <si>
    <t>4123</t>
  </si>
  <si>
    <t>1234</t>
  </si>
  <si>
    <t>4124</t>
  </si>
  <si>
    <t>1243</t>
  </si>
  <si>
    <t>2431</t>
  </si>
  <si>
    <t>4312</t>
  </si>
  <si>
    <t>3123</t>
  </si>
  <si>
    <t>1231</t>
  </si>
  <si>
    <t>2314</t>
  </si>
  <si>
    <t>3142</t>
  </si>
  <si>
    <t>1423</t>
  </si>
  <si>
    <t>2134</t>
  </si>
  <si>
    <t>1342</t>
  </si>
  <si>
    <t>3421</t>
  </si>
  <si>
    <t>4213</t>
  </si>
  <si>
    <t>1341</t>
  </si>
  <si>
    <t>2143</t>
  </si>
  <si>
    <t>1432</t>
  </si>
  <si>
    <t>4321</t>
  </si>
  <si>
    <t>3213</t>
  </si>
  <si>
    <t>4234</t>
  </si>
  <si>
    <t>1241</t>
  </si>
  <si>
    <t>2413</t>
  </si>
  <si>
    <t>4132</t>
  </si>
  <si>
    <t>1323</t>
  </si>
  <si>
    <t>Ca</t>
  </si>
  <si>
    <t>Other</t>
  </si>
  <si>
    <t>Ra</t>
  </si>
  <si>
    <t>Ab</t>
  </si>
  <si>
    <t>Rb</t>
  </si>
  <si>
    <t>Cb</t>
  </si>
  <si>
    <t>Aa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</si>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</sst>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Graph!$A$4:$A$202</c:f>
              <c:numCache>
                <c:formatCode>General</c:formatCode>
                <c:ptCount val="1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</c:numCache>
            </c:numRef>
          </c:xVal>
          <c:yVal>
            <c:numRef>
              <c:f>Graph!$D$5:$D$201</c:f>
              <c:numCache>
                <c:formatCode>General</c:formatCode>
                <c:ptCount val="197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5-4A21-A6E0-32A61349D74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Graph!$A$4:$A$202</c:f>
              <c:numCache>
                <c:formatCode>General</c:formatCode>
                <c:ptCount val="1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</c:numCache>
            </c:numRef>
          </c:xVal>
          <c:yVal>
            <c:numRef>
              <c:f>Graph!$B$5:$B$201</c:f>
              <c:numCache>
                <c:formatCode>General</c:formatCode>
                <c:ptCount val="197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E5-4A21-A6E0-32A61349D74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Graph!$A$4:$A$202</c:f>
              <c:numCache>
                <c:formatCode>General</c:formatCode>
                <c:ptCount val="1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</c:numCache>
            </c:numRef>
          </c:xVal>
          <c:yVal>
            <c:numRef>
              <c:f>Graph!$C$5:$C$201</c:f>
              <c:numCache>
                <c:formatCode>General</c:formatCode>
                <c:ptCount val="1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E5-4A21-A6E0-32A61349D74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Graph!$A$4:$A$202</c:f>
              <c:numCache>
                <c:formatCode>General</c:formatCode>
                <c:ptCount val="1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</c:numCache>
            </c:numRef>
          </c:xVal>
          <c:yVal>
            <c:numRef>
              <c:f>Graph!$E$5:$E$201</c:f>
              <c:numCache>
                <c:formatCode>General</c:formatCode>
                <c:ptCount val="197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E5-4A21-A6E0-32A61349D74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Graph!$A$4:$A$202</c:f>
              <c:numCache>
                <c:formatCode>General</c:formatCode>
                <c:ptCount val="1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</c:numCache>
            </c:numRef>
          </c:xVal>
          <c:yVal>
            <c:numRef>
              <c:f>Graph!$G$5:$G$201</c:f>
              <c:numCache>
                <c:formatCode>General</c:formatCode>
                <c:ptCount val="1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E5-4A21-A6E0-32A61349D74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Graph!$A$4:$A$202</c:f>
              <c:numCache>
                <c:formatCode>General</c:formatCode>
                <c:ptCount val="1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</c:numCache>
            </c:numRef>
          </c:xVal>
          <c:yVal>
            <c:numRef>
              <c:f>Graph!$H$5:$H$201</c:f>
              <c:numCache>
                <c:formatCode>General</c:formatCode>
                <c:ptCount val="1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E5-4A21-A6E0-32A61349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92831"/>
        <c:axId val="1533890431"/>
      </c:scatterChart>
      <c:valAx>
        <c:axId val="1533892831"/>
        <c:scaling>
          <c:orientation val="minMax"/>
          <c:max val="201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533890431"/>
        <c:crosses val="autoZero"/>
        <c:crossBetween val="midCat"/>
      </c:valAx>
      <c:valAx>
        <c:axId val="1533890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892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Graph!$A$204:$A$371</c:f>
              <c:numCache>
                <c:formatCode>General</c:formatCode>
                <c:ptCount val="168"/>
                <c:pt idx="0">
                  <c:v>203</c:v>
                </c:pt>
                <c:pt idx="1">
                  <c:v>204</c:v>
                </c:pt>
                <c:pt idx="2">
                  <c:v>205</c:v>
                </c:pt>
                <c:pt idx="3">
                  <c:v>206</c:v>
                </c:pt>
                <c:pt idx="4">
                  <c:v>207</c:v>
                </c:pt>
                <c:pt idx="5">
                  <c:v>208</c:v>
                </c:pt>
                <c:pt idx="6">
                  <c:v>209</c:v>
                </c:pt>
                <c:pt idx="7">
                  <c:v>210</c:v>
                </c:pt>
                <c:pt idx="8">
                  <c:v>211</c:v>
                </c:pt>
                <c:pt idx="9">
                  <c:v>212</c:v>
                </c:pt>
                <c:pt idx="10">
                  <c:v>213</c:v>
                </c:pt>
                <c:pt idx="11">
                  <c:v>214</c:v>
                </c:pt>
                <c:pt idx="12">
                  <c:v>215</c:v>
                </c:pt>
                <c:pt idx="13">
                  <c:v>216</c:v>
                </c:pt>
                <c:pt idx="14">
                  <c:v>217</c:v>
                </c:pt>
                <c:pt idx="15">
                  <c:v>218</c:v>
                </c:pt>
                <c:pt idx="16">
                  <c:v>219</c:v>
                </c:pt>
                <c:pt idx="17">
                  <c:v>220</c:v>
                </c:pt>
                <c:pt idx="18">
                  <c:v>221</c:v>
                </c:pt>
                <c:pt idx="19">
                  <c:v>222</c:v>
                </c:pt>
                <c:pt idx="20">
                  <c:v>223</c:v>
                </c:pt>
                <c:pt idx="21">
                  <c:v>224</c:v>
                </c:pt>
                <c:pt idx="22">
                  <c:v>225</c:v>
                </c:pt>
                <c:pt idx="23">
                  <c:v>226</c:v>
                </c:pt>
                <c:pt idx="24">
                  <c:v>227</c:v>
                </c:pt>
                <c:pt idx="25">
                  <c:v>228</c:v>
                </c:pt>
                <c:pt idx="26">
                  <c:v>229</c:v>
                </c:pt>
                <c:pt idx="27">
                  <c:v>230</c:v>
                </c:pt>
                <c:pt idx="28">
                  <c:v>231</c:v>
                </c:pt>
                <c:pt idx="29">
                  <c:v>232</c:v>
                </c:pt>
                <c:pt idx="30">
                  <c:v>233</c:v>
                </c:pt>
                <c:pt idx="31">
                  <c:v>234</c:v>
                </c:pt>
                <c:pt idx="32">
                  <c:v>235</c:v>
                </c:pt>
                <c:pt idx="33">
                  <c:v>236</c:v>
                </c:pt>
                <c:pt idx="34">
                  <c:v>237</c:v>
                </c:pt>
                <c:pt idx="35">
                  <c:v>238</c:v>
                </c:pt>
                <c:pt idx="36">
                  <c:v>239</c:v>
                </c:pt>
                <c:pt idx="37">
                  <c:v>240</c:v>
                </c:pt>
                <c:pt idx="38">
                  <c:v>241</c:v>
                </c:pt>
                <c:pt idx="39">
                  <c:v>242</c:v>
                </c:pt>
                <c:pt idx="40">
                  <c:v>243</c:v>
                </c:pt>
                <c:pt idx="41">
                  <c:v>244</c:v>
                </c:pt>
                <c:pt idx="42">
                  <c:v>245</c:v>
                </c:pt>
                <c:pt idx="43">
                  <c:v>246</c:v>
                </c:pt>
                <c:pt idx="44">
                  <c:v>247</c:v>
                </c:pt>
                <c:pt idx="45">
                  <c:v>248</c:v>
                </c:pt>
                <c:pt idx="46">
                  <c:v>249</c:v>
                </c:pt>
                <c:pt idx="47">
                  <c:v>250</c:v>
                </c:pt>
                <c:pt idx="48">
                  <c:v>251</c:v>
                </c:pt>
                <c:pt idx="49">
                  <c:v>252</c:v>
                </c:pt>
                <c:pt idx="50">
                  <c:v>253</c:v>
                </c:pt>
                <c:pt idx="51">
                  <c:v>254</c:v>
                </c:pt>
                <c:pt idx="52">
                  <c:v>255</c:v>
                </c:pt>
                <c:pt idx="53">
                  <c:v>256</c:v>
                </c:pt>
                <c:pt idx="54">
                  <c:v>257</c:v>
                </c:pt>
                <c:pt idx="55">
                  <c:v>258</c:v>
                </c:pt>
                <c:pt idx="56">
                  <c:v>259</c:v>
                </c:pt>
                <c:pt idx="57">
                  <c:v>260</c:v>
                </c:pt>
                <c:pt idx="58">
                  <c:v>261</c:v>
                </c:pt>
                <c:pt idx="59">
                  <c:v>262</c:v>
                </c:pt>
                <c:pt idx="60">
                  <c:v>263</c:v>
                </c:pt>
                <c:pt idx="61">
                  <c:v>264</c:v>
                </c:pt>
                <c:pt idx="62">
                  <c:v>265</c:v>
                </c:pt>
                <c:pt idx="63">
                  <c:v>266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270</c:v>
                </c:pt>
                <c:pt idx="68">
                  <c:v>271</c:v>
                </c:pt>
                <c:pt idx="69">
                  <c:v>272</c:v>
                </c:pt>
                <c:pt idx="70">
                  <c:v>273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277</c:v>
                </c:pt>
                <c:pt idx="75">
                  <c:v>278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282</c:v>
                </c:pt>
                <c:pt idx="80">
                  <c:v>283</c:v>
                </c:pt>
                <c:pt idx="81">
                  <c:v>284</c:v>
                </c:pt>
                <c:pt idx="82">
                  <c:v>285</c:v>
                </c:pt>
                <c:pt idx="83">
                  <c:v>286</c:v>
                </c:pt>
                <c:pt idx="84">
                  <c:v>287</c:v>
                </c:pt>
                <c:pt idx="85">
                  <c:v>288</c:v>
                </c:pt>
                <c:pt idx="86">
                  <c:v>289</c:v>
                </c:pt>
                <c:pt idx="87">
                  <c:v>290</c:v>
                </c:pt>
                <c:pt idx="88">
                  <c:v>291</c:v>
                </c:pt>
                <c:pt idx="89">
                  <c:v>292</c:v>
                </c:pt>
                <c:pt idx="90">
                  <c:v>293</c:v>
                </c:pt>
                <c:pt idx="91">
                  <c:v>294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324</c:v>
                </c:pt>
                <c:pt idx="122">
                  <c:v>325</c:v>
                </c:pt>
                <c:pt idx="123">
                  <c:v>326</c:v>
                </c:pt>
                <c:pt idx="124">
                  <c:v>327</c:v>
                </c:pt>
                <c:pt idx="125">
                  <c:v>328</c:v>
                </c:pt>
                <c:pt idx="126">
                  <c:v>329</c:v>
                </c:pt>
                <c:pt idx="127">
                  <c:v>330</c:v>
                </c:pt>
                <c:pt idx="128">
                  <c:v>331</c:v>
                </c:pt>
                <c:pt idx="129">
                  <c:v>332</c:v>
                </c:pt>
                <c:pt idx="130">
                  <c:v>333</c:v>
                </c:pt>
                <c:pt idx="131">
                  <c:v>334</c:v>
                </c:pt>
                <c:pt idx="132">
                  <c:v>335</c:v>
                </c:pt>
                <c:pt idx="133">
                  <c:v>336</c:v>
                </c:pt>
                <c:pt idx="134">
                  <c:v>337</c:v>
                </c:pt>
                <c:pt idx="135">
                  <c:v>338</c:v>
                </c:pt>
                <c:pt idx="136">
                  <c:v>339</c:v>
                </c:pt>
                <c:pt idx="137">
                  <c:v>340</c:v>
                </c:pt>
                <c:pt idx="138">
                  <c:v>341</c:v>
                </c:pt>
                <c:pt idx="139">
                  <c:v>342</c:v>
                </c:pt>
                <c:pt idx="140">
                  <c:v>343</c:v>
                </c:pt>
                <c:pt idx="141">
                  <c:v>344</c:v>
                </c:pt>
                <c:pt idx="142">
                  <c:v>345</c:v>
                </c:pt>
                <c:pt idx="143">
                  <c:v>346</c:v>
                </c:pt>
                <c:pt idx="144">
                  <c:v>347</c:v>
                </c:pt>
                <c:pt idx="145">
                  <c:v>348</c:v>
                </c:pt>
                <c:pt idx="146">
                  <c:v>349</c:v>
                </c:pt>
                <c:pt idx="147">
                  <c:v>350</c:v>
                </c:pt>
                <c:pt idx="148">
                  <c:v>351</c:v>
                </c:pt>
                <c:pt idx="149">
                  <c:v>352</c:v>
                </c:pt>
                <c:pt idx="150">
                  <c:v>353</c:v>
                </c:pt>
                <c:pt idx="151">
                  <c:v>354</c:v>
                </c:pt>
                <c:pt idx="152">
                  <c:v>355</c:v>
                </c:pt>
                <c:pt idx="153">
                  <c:v>356</c:v>
                </c:pt>
                <c:pt idx="154">
                  <c:v>357</c:v>
                </c:pt>
                <c:pt idx="155">
                  <c:v>358</c:v>
                </c:pt>
                <c:pt idx="156">
                  <c:v>359</c:v>
                </c:pt>
                <c:pt idx="157">
                  <c:v>360</c:v>
                </c:pt>
                <c:pt idx="158">
                  <c:v>361</c:v>
                </c:pt>
                <c:pt idx="159">
                  <c:v>362</c:v>
                </c:pt>
                <c:pt idx="160">
                  <c:v>363</c:v>
                </c:pt>
                <c:pt idx="161">
                  <c:v>364</c:v>
                </c:pt>
                <c:pt idx="162">
                  <c:v>365</c:v>
                </c:pt>
                <c:pt idx="163">
                  <c:v>366</c:v>
                </c:pt>
                <c:pt idx="164">
                  <c:v>367</c:v>
                </c:pt>
                <c:pt idx="165">
                  <c:v>368</c:v>
                </c:pt>
                <c:pt idx="166">
                  <c:v>369</c:v>
                </c:pt>
                <c:pt idx="167">
                  <c:v>370</c:v>
                </c:pt>
              </c:numCache>
            </c:numRef>
          </c:xVal>
          <c:yVal>
            <c:numRef>
              <c:f>Graph!$D$205:$D$370</c:f>
              <c:numCache>
                <c:formatCode>General</c:formatCode>
                <c:ptCount val="166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B-4E99-8F41-DA82767B86F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Graph!$A$204:$A$371</c:f>
              <c:numCache>
                <c:formatCode>General</c:formatCode>
                <c:ptCount val="168"/>
                <c:pt idx="0">
                  <c:v>203</c:v>
                </c:pt>
                <c:pt idx="1">
                  <c:v>204</c:v>
                </c:pt>
                <c:pt idx="2">
                  <c:v>205</c:v>
                </c:pt>
                <c:pt idx="3">
                  <c:v>206</c:v>
                </c:pt>
                <c:pt idx="4">
                  <c:v>207</c:v>
                </c:pt>
                <c:pt idx="5">
                  <c:v>208</c:v>
                </c:pt>
                <c:pt idx="6">
                  <c:v>209</c:v>
                </c:pt>
                <c:pt idx="7">
                  <c:v>210</c:v>
                </c:pt>
                <c:pt idx="8">
                  <c:v>211</c:v>
                </c:pt>
                <c:pt idx="9">
                  <c:v>212</c:v>
                </c:pt>
                <c:pt idx="10">
                  <c:v>213</c:v>
                </c:pt>
                <c:pt idx="11">
                  <c:v>214</c:v>
                </c:pt>
                <c:pt idx="12">
                  <c:v>215</c:v>
                </c:pt>
                <c:pt idx="13">
                  <c:v>216</c:v>
                </c:pt>
                <c:pt idx="14">
                  <c:v>217</c:v>
                </c:pt>
                <c:pt idx="15">
                  <c:v>218</c:v>
                </c:pt>
                <c:pt idx="16">
                  <c:v>219</c:v>
                </c:pt>
                <c:pt idx="17">
                  <c:v>220</c:v>
                </c:pt>
                <c:pt idx="18">
                  <c:v>221</c:v>
                </c:pt>
                <c:pt idx="19">
                  <c:v>222</c:v>
                </c:pt>
                <c:pt idx="20">
                  <c:v>223</c:v>
                </c:pt>
                <c:pt idx="21">
                  <c:v>224</c:v>
                </c:pt>
                <c:pt idx="22">
                  <c:v>225</c:v>
                </c:pt>
                <c:pt idx="23">
                  <c:v>226</c:v>
                </c:pt>
                <c:pt idx="24">
                  <c:v>227</c:v>
                </c:pt>
                <c:pt idx="25">
                  <c:v>228</c:v>
                </c:pt>
                <c:pt idx="26">
                  <c:v>229</c:v>
                </c:pt>
                <c:pt idx="27">
                  <c:v>230</c:v>
                </c:pt>
                <c:pt idx="28">
                  <c:v>231</c:v>
                </c:pt>
                <c:pt idx="29">
                  <c:v>232</c:v>
                </c:pt>
                <c:pt idx="30">
                  <c:v>233</c:v>
                </c:pt>
                <c:pt idx="31">
                  <c:v>234</c:v>
                </c:pt>
                <c:pt idx="32">
                  <c:v>235</c:v>
                </c:pt>
                <c:pt idx="33">
                  <c:v>236</c:v>
                </c:pt>
                <c:pt idx="34">
                  <c:v>237</c:v>
                </c:pt>
                <c:pt idx="35">
                  <c:v>238</c:v>
                </c:pt>
                <c:pt idx="36">
                  <c:v>239</c:v>
                </c:pt>
                <c:pt idx="37">
                  <c:v>240</c:v>
                </c:pt>
                <c:pt idx="38">
                  <c:v>241</c:v>
                </c:pt>
                <c:pt idx="39">
                  <c:v>242</c:v>
                </c:pt>
                <c:pt idx="40">
                  <c:v>243</c:v>
                </c:pt>
                <c:pt idx="41">
                  <c:v>244</c:v>
                </c:pt>
                <c:pt idx="42">
                  <c:v>245</c:v>
                </c:pt>
                <c:pt idx="43">
                  <c:v>246</c:v>
                </c:pt>
                <c:pt idx="44">
                  <c:v>247</c:v>
                </c:pt>
                <c:pt idx="45">
                  <c:v>248</c:v>
                </c:pt>
                <c:pt idx="46">
                  <c:v>249</c:v>
                </c:pt>
                <c:pt idx="47">
                  <c:v>250</c:v>
                </c:pt>
                <c:pt idx="48">
                  <c:v>251</c:v>
                </c:pt>
                <c:pt idx="49">
                  <c:v>252</c:v>
                </c:pt>
                <c:pt idx="50">
                  <c:v>253</c:v>
                </c:pt>
                <c:pt idx="51">
                  <c:v>254</c:v>
                </c:pt>
                <c:pt idx="52">
                  <c:v>255</c:v>
                </c:pt>
                <c:pt idx="53">
                  <c:v>256</c:v>
                </c:pt>
                <c:pt idx="54">
                  <c:v>257</c:v>
                </c:pt>
                <c:pt idx="55">
                  <c:v>258</c:v>
                </c:pt>
                <c:pt idx="56">
                  <c:v>259</c:v>
                </c:pt>
                <c:pt idx="57">
                  <c:v>260</c:v>
                </c:pt>
                <c:pt idx="58">
                  <c:v>261</c:v>
                </c:pt>
                <c:pt idx="59">
                  <c:v>262</c:v>
                </c:pt>
                <c:pt idx="60">
                  <c:v>263</c:v>
                </c:pt>
                <c:pt idx="61">
                  <c:v>264</c:v>
                </c:pt>
                <c:pt idx="62">
                  <c:v>265</c:v>
                </c:pt>
                <c:pt idx="63">
                  <c:v>266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270</c:v>
                </c:pt>
                <c:pt idx="68">
                  <c:v>271</c:v>
                </c:pt>
                <c:pt idx="69">
                  <c:v>272</c:v>
                </c:pt>
                <c:pt idx="70">
                  <c:v>273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277</c:v>
                </c:pt>
                <c:pt idx="75">
                  <c:v>278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282</c:v>
                </c:pt>
                <c:pt idx="80">
                  <c:v>283</c:v>
                </c:pt>
                <c:pt idx="81">
                  <c:v>284</c:v>
                </c:pt>
                <c:pt idx="82">
                  <c:v>285</c:v>
                </c:pt>
                <c:pt idx="83">
                  <c:v>286</c:v>
                </c:pt>
                <c:pt idx="84">
                  <c:v>287</c:v>
                </c:pt>
                <c:pt idx="85">
                  <c:v>288</c:v>
                </c:pt>
                <c:pt idx="86">
                  <c:v>289</c:v>
                </c:pt>
                <c:pt idx="87">
                  <c:v>290</c:v>
                </c:pt>
                <c:pt idx="88">
                  <c:v>291</c:v>
                </c:pt>
                <c:pt idx="89">
                  <c:v>292</c:v>
                </c:pt>
                <c:pt idx="90">
                  <c:v>293</c:v>
                </c:pt>
                <c:pt idx="91">
                  <c:v>294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324</c:v>
                </c:pt>
                <c:pt idx="122">
                  <c:v>325</c:v>
                </c:pt>
                <c:pt idx="123">
                  <c:v>326</c:v>
                </c:pt>
                <c:pt idx="124">
                  <c:v>327</c:v>
                </c:pt>
                <c:pt idx="125">
                  <c:v>328</c:v>
                </c:pt>
                <c:pt idx="126">
                  <c:v>329</c:v>
                </c:pt>
                <c:pt idx="127">
                  <c:v>330</c:v>
                </c:pt>
                <c:pt idx="128">
                  <c:v>331</c:v>
                </c:pt>
                <c:pt idx="129">
                  <c:v>332</c:v>
                </c:pt>
                <c:pt idx="130">
                  <c:v>333</c:v>
                </c:pt>
                <c:pt idx="131">
                  <c:v>334</c:v>
                </c:pt>
                <c:pt idx="132">
                  <c:v>335</c:v>
                </c:pt>
                <c:pt idx="133">
                  <c:v>336</c:v>
                </c:pt>
                <c:pt idx="134">
                  <c:v>337</c:v>
                </c:pt>
                <c:pt idx="135">
                  <c:v>338</c:v>
                </c:pt>
                <c:pt idx="136">
                  <c:v>339</c:v>
                </c:pt>
                <c:pt idx="137">
                  <c:v>340</c:v>
                </c:pt>
                <c:pt idx="138">
                  <c:v>341</c:v>
                </c:pt>
                <c:pt idx="139">
                  <c:v>342</c:v>
                </c:pt>
                <c:pt idx="140">
                  <c:v>343</c:v>
                </c:pt>
                <c:pt idx="141">
                  <c:v>344</c:v>
                </c:pt>
                <c:pt idx="142">
                  <c:v>345</c:v>
                </c:pt>
                <c:pt idx="143">
                  <c:v>346</c:v>
                </c:pt>
                <c:pt idx="144">
                  <c:v>347</c:v>
                </c:pt>
                <c:pt idx="145">
                  <c:v>348</c:v>
                </c:pt>
                <c:pt idx="146">
                  <c:v>349</c:v>
                </c:pt>
                <c:pt idx="147">
                  <c:v>350</c:v>
                </c:pt>
                <c:pt idx="148">
                  <c:v>351</c:v>
                </c:pt>
                <c:pt idx="149">
                  <c:v>352</c:v>
                </c:pt>
                <c:pt idx="150">
                  <c:v>353</c:v>
                </c:pt>
                <c:pt idx="151">
                  <c:v>354</c:v>
                </c:pt>
                <c:pt idx="152">
                  <c:v>355</c:v>
                </c:pt>
                <c:pt idx="153">
                  <c:v>356</c:v>
                </c:pt>
                <c:pt idx="154">
                  <c:v>357</c:v>
                </c:pt>
                <c:pt idx="155">
                  <c:v>358</c:v>
                </c:pt>
                <c:pt idx="156">
                  <c:v>359</c:v>
                </c:pt>
                <c:pt idx="157">
                  <c:v>360</c:v>
                </c:pt>
                <c:pt idx="158">
                  <c:v>361</c:v>
                </c:pt>
                <c:pt idx="159">
                  <c:v>362</c:v>
                </c:pt>
                <c:pt idx="160">
                  <c:v>363</c:v>
                </c:pt>
                <c:pt idx="161">
                  <c:v>364</c:v>
                </c:pt>
                <c:pt idx="162">
                  <c:v>365</c:v>
                </c:pt>
                <c:pt idx="163">
                  <c:v>366</c:v>
                </c:pt>
                <c:pt idx="164">
                  <c:v>367</c:v>
                </c:pt>
                <c:pt idx="165">
                  <c:v>368</c:v>
                </c:pt>
                <c:pt idx="166">
                  <c:v>369</c:v>
                </c:pt>
                <c:pt idx="167">
                  <c:v>370</c:v>
                </c:pt>
              </c:numCache>
            </c:numRef>
          </c:xVal>
          <c:yVal>
            <c:numRef>
              <c:f>Graph!$B$205:$B$370</c:f>
              <c:numCache>
                <c:formatCode>General</c:formatCode>
                <c:ptCount val="166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6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B-4E99-8F41-DA82767B86F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Graph!$A$204:$A$371</c:f>
              <c:numCache>
                <c:formatCode>General</c:formatCode>
                <c:ptCount val="168"/>
                <c:pt idx="0">
                  <c:v>203</c:v>
                </c:pt>
                <c:pt idx="1">
                  <c:v>204</c:v>
                </c:pt>
                <c:pt idx="2">
                  <c:v>205</c:v>
                </c:pt>
                <c:pt idx="3">
                  <c:v>206</c:v>
                </c:pt>
                <c:pt idx="4">
                  <c:v>207</c:v>
                </c:pt>
                <c:pt idx="5">
                  <c:v>208</c:v>
                </c:pt>
                <c:pt idx="6">
                  <c:v>209</c:v>
                </c:pt>
                <c:pt idx="7">
                  <c:v>210</c:v>
                </c:pt>
                <c:pt idx="8">
                  <c:v>211</c:v>
                </c:pt>
                <c:pt idx="9">
                  <c:v>212</c:v>
                </c:pt>
                <c:pt idx="10">
                  <c:v>213</c:v>
                </c:pt>
                <c:pt idx="11">
                  <c:v>214</c:v>
                </c:pt>
                <c:pt idx="12">
                  <c:v>215</c:v>
                </c:pt>
                <c:pt idx="13">
                  <c:v>216</c:v>
                </c:pt>
                <c:pt idx="14">
                  <c:v>217</c:v>
                </c:pt>
                <c:pt idx="15">
                  <c:v>218</c:v>
                </c:pt>
                <c:pt idx="16">
                  <c:v>219</c:v>
                </c:pt>
                <c:pt idx="17">
                  <c:v>220</c:v>
                </c:pt>
                <c:pt idx="18">
                  <c:v>221</c:v>
                </c:pt>
                <c:pt idx="19">
                  <c:v>222</c:v>
                </c:pt>
                <c:pt idx="20">
                  <c:v>223</c:v>
                </c:pt>
                <c:pt idx="21">
                  <c:v>224</c:v>
                </c:pt>
                <c:pt idx="22">
                  <c:v>225</c:v>
                </c:pt>
                <c:pt idx="23">
                  <c:v>226</c:v>
                </c:pt>
                <c:pt idx="24">
                  <c:v>227</c:v>
                </c:pt>
                <c:pt idx="25">
                  <c:v>228</c:v>
                </c:pt>
                <c:pt idx="26">
                  <c:v>229</c:v>
                </c:pt>
                <c:pt idx="27">
                  <c:v>230</c:v>
                </c:pt>
                <c:pt idx="28">
                  <c:v>231</c:v>
                </c:pt>
                <c:pt idx="29">
                  <c:v>232</c:v>
                </c:pt>
                <c:pt idx="30">
                  <c:v>233</c:v>
                </c:pt>
                <c:pt idx="31">
                  <c:v>234</c:v>
                </c:pt>
                <c:pt idx="32">
                  <c:v>235</c:v>
                </c:pt>
                <c:pt idx="33">
                  <c:v>236</c:v>
                </c:pt>
                <c:pt idx="34">
                  <c:v>237</c:v>
                </c:pt>
                <c:pt idx="35">
                  <c:v>238</c:v>
                </c:pt>
                <c:pt idx="36">
                  <c:v>239</c:v>
                </c:pt>
                <c:pt idx="37">
                  <c:v>240</c:v>
                </c:pt>
                <c:pt idx="38">
                  <c:v>241</c:v>
                </c:pt>
                <c:pt idx="39">
                  <c:v>242</c:v>
                </c:pt>
                <c:pt idx="40">
                  <c:v>243</c:v>
                </c:pt>
                <c:pt idx="41">
                  <c:v>244</c:v>
                </c:pt>
                <c:pt idx="42">
                  <c:v>245</c:v>
                </c:pt>
                <c:pt idx="43">
                  <c:v>246</c:v>
                </c:pt>
                <c:pt idx="44">
                  <c:v>247</c:v>
                </c:pt>
                <c:pt idx="45">
                  <c:v>248</c:v>
                </c:pt>
                <c:pt idx="46">
                  <c:v>249</c:v>
                </c:pt>
                <c:pt idx="47">
                  <c:v>250</c:v>
                </c:pt>
                <c:pt idx="48">
                  <c:v>251</c:v>
                </c:pt>
                <c:pt idx="49">
                  <c:v>252</c:v>
                </c:pt>
                <c:pt idx="50">
                  <c:v>253</c:v>
                </c:pt>
                <c:pt idx="51">
                  <c:v>254</c:v>
                </c:pt>
                <c:pt idx="52">
                  <c:v>255</c:v>
                </c:pt>
                <c:pt idx="53">
                  <c:v>256</c:v>
                </c:pt>
                <c:pt idx="54">
                  <c:v>257</c:v>
                </c:pt>
                <c:pt idx="55">
                  <c:v>258</c:v>
                </c:pt>
                <c:pt idx="56">
                  <c:v>259</c:v>
                </c:pt>
                <c:pt idx="57">
                  <c:v>260</c:v>
                </c:pt>
                <c:pt idx="58">
                  <c:v>261</c:v>
                </c:pt>
                <c:pt idx="59">
                  <c:v>262</c:v>
                </c:pt>
                <c:pt idx="60">
                  <c:v>263</c:v>
                </c:pt>
                <c:pt idx="61">
                  <c:v>264</c:v>
                </c:pt>
                <c:pt idx="62">
                  <c:v>265</c:v>
                </c:pt>
                <c:pt idx="63">
                  <c:v>266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270</c:v>
                </c:pt>
                <c:pt idx="68">
                  <c:v>271</c:v>
                </c:pt>
                <c:pt idx="69">
                  <c:v>272</c:v>
                </c:pt>
                <c:pt idx="70">
                  <c:v>273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277</c:v>
                </c:pt>
                <c:pt idx="75">
                  <c:v>278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282</c:v>
                </c:pt>
                <c:pt idx="80">
                  <c:v>283</c:v>
                </c:pt>
                <c:pt idx="81">
                  <c:v>284</c:v>
                </c:pt>
                <c:pt idx="82">
                  <c:v>285</c:v>
                </c:pt>
                <c:pt idx="83">
                  <c:v>286</c:v>
                </c:pt>
                <c:pt idx="84">
                  <c:v>287</c:v>
                </c:pt>
                <c:pt idx="85">
                  <c:v>288</c:v>
                </c:pt>
                <c:pt idx="86">
                  <c:v>289</c:v>
                </c:pt>
                <c:pt idx="87">
                  <c:v>290</c:v>
                </c:pt>
                <c:pt idx="88">
                  <c:v>291</c:v>
                </c:pt>
                <c:pt idx="89">
                  <c:v>292</c:v>
                </c:pt>
                <c:pt idx="90">
                  <c:v>293</c:v>
                </c:pt>
                <c:pt idx="91">
                  <c:v>294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324</c:v>
                </c:pt>
                <c:pt idx="122">
                  <c:v>325</c:v>
                </c:pt>
                <c:pt idx="123">
                  <c:v>326</c:v>
                </c:pt>
                <c:pt idx="124">
                  <c:v>327</c:v>
                </c:pt>
                <c:pt idx="125">
                  <c:v>328</c:v>
                </c:pt>
                <c:pt idx="126">
                  <c:v>329</c:v>
                </c:pt>
                <c:pt idx="127">
                  <c:v>330</c:v>
                </c:pt>
                <c:pt idx="128">
                  <c:v>331</c:v>
                </c:pt>
                <c:pt idx="129">
                  <c:v>332</c:v>
                </c:pt>
                <c:pt idx="130">
                  <c:v>333</c:v>
                </c:pt>
                <c:pt idx="131">
                  <c:v>334</c:v>
                </c:pt>
                <c:pt idx="132">
                  <c:v>335</c:v>
                </c:pt>
                <c:pt idx="133">
                  <c:v>336</c:v>
                </c:pt>
                <c:pt idx="134">
                  <c:v>337</c:v>
                </c:pt>
                <c:pt idx="135">
                  <c:v>338</c:v>
                </c:pt>
                <c:pt idx="136">
                  <c:v>339</c:v>
                </c:pt>
                <c:pt idx="137">
                  <c:v>340</c:v>
                </c:pt>
                <c:pt idx="138">
                  <c:v>341</c:v>
                </c:pt>
                <c:pt idx="139">
                  <c:v>342</c:v>
                </c:pt>
                <c:pt idx="140">
                  <c:v>343</c:v>
                </c:pt>
                <c:pt idx="141">
                  <c:v>344</c:v>
                </c:pt>
                <c:pt idx="142">
                  <c:v>345</c:v>
                </c:pt>
                <c:pt idx="143">
                  <c:v>346</c:v>
                </c:pt>
                <c:pt idx="144">
                  <c:v>347</c:v>
                </c:pt>
                <c:pt idx="145">
                  <c:v>348</c:v>
                </c:pt>
                <c:pt idx="146">
                  <c:v>349</c:v>
                </c:pt>
                <c:pt idx="147">
                  <c:v>350</c:v>
                </c:pt>
                <c:pt idx="148">
                  <c:v>351</c:v>
                </c:pt>
                <c:pt idx="149">
                  <c:v>352</c:v>
                </c:pt>
                <c:pt idx="150">
                  <c:v>353</c:v>
                </c:pt>
                <c:pt idx="151">
                  <c:v>354</c:v>
                </c:pt>
                <c:pt idx="152">
                  <c:v>355</c:v>
                </c:pt>
                <c:pt idx="153">
                  <c:v>356</c:v>
                </c:pt>
                <c:pt idx="154">
                  <c:v>357</c:v>
                </c:pt>
                <c:pt idx="155">
                  <c:v>358</c:v>
                </c:pt>
                <c:pt idx="156">
                  <c:v>359</c:v>
                </c:pt>
                <c:pt idx="157">
                  <c:v>360</c:v>
                </c:pt>
                <c:pt idx="158">
                  <c:v>361</c:v>
                </c:pt>
                <c:pt idx="159">
                  <c:v>362</c:v>
                </c:pt>
                <c:pt idx="160">
                  <c:v>363</c:v>
                </c:pt>
                <c:pt idx="161">
                  <c:v>364</c:v>
                </c:pt>
                <c:pt idx="162">
                  <c:v>365</c:v>
                </c:pt>
                <c:pt idx="163">
                  <c:v>366</c:v>
                </c:pt>
                <c:pt idx="164">
                  <c:v>367</c:v>
                </c:pt>
                <c:pt idx="165">
                  <c:v>368</c:v>
                </c:pt>
                <c:pt idx="166">
                  <c:v>369</c:v>
                </c:pt>
                <c:pt idx="167">
                  <c:v>370</c:v>
                </c:pt>
              </c:numCache>
            </c:numRef>
          </c:xVal>
          <c:yVal>
            <c:numRef>
              <c:f>Graph!$C$205:$C$370</c:f>
              <c:numCache>
                <c:formatCode>General</c:formatCode>
                <c:ptCount val="1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1B-4E99-8F41-DA82767B86F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Graph!$A$204:$A$371</c:f>
              <c:numCache>
                <c:formatCode>General</c:formatCode>
                <c:ptCount val="168"/>
                <c:pt idx="0">
                  <c:v>203</c:v>
                </c:pt>
                <c:pt idx="1">
                  <c:v>204</c:v>
                </c:pt>
                <c:pt idx="2">
                  <c:v>205</c:v>
                </c:pt>
                <c:pt idx="3">
                  <c:v>206</c:v>
                </c:pt>
                <c:pt idx="4">
                  <c:v>207</c:v>
                </c:pt>
                <c:pt idx="5">
                  <c:v>208</c:v>
                </c:pt>
                <c:pt idx="6">
                  <c:v>209</c:v>
                </c:pt>
                <c:pt idx="7">
                  <c:v>210</c:v>
                </c:pt>
                <c:pt idx="8">
                  <c:v>211</c:v>
                </c:pt>
                <c:pt idx="9">
                  <c:v>212</c:v>
                </c:pt>
                <c:pt idx="10">
                  <c:v>213</c:v>
                </c:pt>
                <c:pt idx="11">
                  <c:v>214</c:v>
                </c:pt>
                <c:pt idx="12">
                  <c:v>215</c:v>
                </c:pt>
                <c:pt idx="13">
                  <c:v>216</c:v>
                </c:pt>
                <c:pt idx="14">
                  <c:v>217</c:v>
                </c:pt>
                <c:pt idx="15">
                  <c:v>218</c:v>
                </c:pt>
                <c:pt idx="16">
                  <c:v>219</c:v>
                </c:pt>
                <c:pt idx="17">
                  <c:v>220</c:v>
                </c:pt>
                <c:pt idx="18">
                  <c:v>221</c:v>
                </c:pt>
                <c:pt idx="19">
                  <c:v>222</c:v>
                </c:pt>
                <c:pt idx="20">
                  <c:v>223</c:v>
                </c:pt>
                <c:pt idx="21">
                  <c:v>224</c:v>
                </c:pt>
                <c:pt idx="22">
                  <c:v>225</c:v>
                </c:pt>
                <c:pt idx="23">
                  <c:v>226</c:v>
                </c:pt>
                <c:pt idx="24">
                  <c:v>227</c:v>
                </c:pt>
                <c:pt idx="25">
                  <c:v>228</c:v>
                </c:pt>
                <c:pt idx="26">
                  <c:v>229</c:v>
                </c:pt>
                <c:pt idx="27">
                  <c:v>230</c:v>
                </c:pt>
                <c:pt idx="28">
                  <c:v>231</c:v>
                </c:pt>
                <c:pt idx="29">
                  <c:v>232</c:v>
                </c:pt>
                <c:pt idx="30">
                  <c:v>233</c:v>
                </c:pt>
                <c:pt idx="31">
                  <c:v>234</c:v>
                </c:pt>
                <c:pt idx="32">
                  <c:v>235</c:v>
                </c:pt>
                <c:pt idx="33">
                  <c:v>236</c:v>
                </c:pt>
                <c:pt idx="34">
                  <c:v>237</c:v>
                </c:pt>
                <c:pt idx="35">
                  <c:v>238</c:v>
                </c:pt>
                <c:pt idx="36">
                  <c:v>239</c:v>
                </c:pt>
                <c:pt idx="37">
                  <c:v>240</c:v>
                </c:pt>
                <c:pt idx="38">
                  <c:v>241</c:v>
                </c:pt>
                <c:pt idx="39">
                  <c:v>242</c:v>
                </c:pt>
                <c:pt idx="40">
                  <c:v>243</c:v>
                </c:pt>
                <c:pt idx="41">
                  <c:v>244</c:v>
                </c:pt>
                <c:pt idx="42">
                  <c:v>245</c:v>
                </c:pt>
                <c:pt idx="43">
                  <c:v>246</c:v>
                </c:pt>
                <c:pt idx="44">
                  <c:v>247</c:v>
                </c:pt>
                <c:pt idx="45">
                  <c:v>248</c:v>
                </c:pt>
                <c:pt idx="46">
                  <c:v>249</c:v>
                </c:pt>
                <c:pt idx="47">
                  <c:v>250</c:v>
                </c:pt>
                <c:pt idx="48">
                  <c:v>251</c:v>
                </c:pt>
                <c:pt idx="49">
                  <c:v>252</c:v>
                </c:pt>
                <c:pt idx="50">
                  <c:v>253</c:v>
                </c:pt>
                <c:pt idx="51">
                  <c:v>254</c:v>
                </c:pt>
                <c:pt idx="52">
                  <c:v>255</c:v>
                </c:pt>
                <c:pt idx="53">
                  <c:v>256</c:v>
                </c:pt>
                <c:pt idx="54">
                  <c:v>257</c:v>
                </c:pt>
                <c:pt idx="55">
                  <c:v>258</c:v>
                </c:pt>
                <c:pt idx="56">
                  <c:v>259</c:v>
                </c:pt>
                <c:pt idx="57">
                  <c:v>260</c:v>
                </c:pt>
                <c:pt idx="58">
                  <c:v>261</c:v>
                </c:pt>
                <c:pt idx="59">
                  <c:v>262</c:v>
                </c:pt>
                <c:pt idx="60">
                  <c:v>263</c:v>
                </c:pt>
                <c:pt idx="61">
                  <c:v>264</c:v>
                </c:pt>
                <c:pt idx="62">
                  <c:v>265</c:v>
                </c:pt>
                <c:pt idx="63">
                  <c:v>266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270</c:v>
                </c:pt>
                <c:pt idx="68">
                  <c:v>271</c:v>
                </c:pt>
                <c:pt idx="69">
                  <c:v>272</c:v>
                </c:pt>
                <c:pt idx="70">
                  <c:v>273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277</c:v>
                </c:pt>
                <c:pt idx="75">
                  <c:v>278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282</c:v>
                </c:pt>
                <c:pt idx="80">
                  <c:v>283</c:v>
                </c:pt>
                <c:pt idx="81">
                  <c:v>284</c:v>
                </c:pt>
                <c:pt idx="82">
                  <c:v>285</c:v>
                </c:pt>
                <c:pt idx="83">
                  <c:v>286</c:v>
                </c:pt>
                <c:pt idx="84">
                  <c:v>287</c:v>
                </c:pt>
                <c:pt idx="85">
                  <c:v>288</c:v>
                </c:pt>
                <c:pt idx="86">
                  <c:v>289</c:v>
                </c:pt>
                <c:pt idx="87">
                  <c:v>290</c:v>
                </c:pt>
                <c:pt idx="88">
                  <c:v>291</c:v>
                </c:pt>
                <c:pt idx="89">
                  <c:v>292</c:v>
                </c:pt>
                <c:pt idx="90">
                  <c:v>293</c:v>
                </c:pt>
                <c:pt idx="91">
                  <c:v>294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324</c:v>
                </c:pt>
                <c:pt idx="122">
                  <c:v>325</c:v>
                </c:pt>
                <c:pt idx="123">
                  <c:v>326</c:v>
                </c:pt>
                <c:pt idx="124">
                  <c:v>327</c:v>
                </c:pt>
                <c:pt idx="125">
                  <c:v>328</c:v>
                </c:pt>
                <c:pt idx="126">
                  <c:v>329</c:v>
                </c:pt>
                <c:pt idx="127">
                  <c:v>330</c:v>
                </c:pt>
                <c:pt idx="128">
                  <c:v>331</c:v>
                </c:pt>
                <c:pt idx="129">
                  <c:v>332</c:v>
                </c:pt>
                <c:pt idx="130">
                  <c:v>333</c:v>
                </c:pt>
                <c:pt idx="131">
                  <c:v>334</c:v>
                </c:pt>
                <c:pt idx="132">
                  <c:v>335</c:v>
                </c:pt>
                <c:pt idx="133">
                  <c:v>336</c:v>
                </c:pt>
                <c:pt idx="134">
                  <c:v>337</c:v>
                </c:pt>
                <c:pt idx="135">
                  <c:v>338</c:v>
                </c:pt>
                <c:pt idx="136">
                  <c:v>339</c:v>
                </c:pt>
                <c:pt idx="137">
                  <c:v>340</c:v>
                </c:pt>
                <c:pt idx="138">
                  <c:v>341</c:v>
                </c:pt>
                <c:pt idx="139">
                  <c:v>342</c:v>
                </c:pt>
                <c:pt idx="140">
                  <c:v>343</c:v>
                </c:pt>
                <c:pt idx="141">
                  <c:v>344</c:v>
                </c:pt>
                <c:pt idx="142">
                  <c:v>345</c:v>
                </c:pt>
                <c:pt idx="143">
                  <c:v>346</c:v>
                </c:pt>
                <c:pt idx="144">
                  <c:v>347</c:v>
                </c:pt>
                <c:pt idx="145">
                  <c:v>348</c:v>
                </c:pt>
                <c:pt idx="146">
                  <c:v>349</c:v>
                </c:pt>
                <c:pt idx="147">
                  <c:v>350</c:v>
                </c:pt>
                <c:pt idx="148">
                  <c:v>351</c:v>
                </c:pt>
                <c:pt idx="149">
                  <c:v>352</c:v>
                </c:pt>
                <c:pt idx="150">
                  <c:v>353</c:v>
                </c:pt>
                <c:pt idx="151">
                  <c:v>354</c:v>
                </c:pt>
                <c:pt idx="152">
                  <c:v>355</c:v>
                </c:pt>
                <c:pt idx="153">
                  <c:v>356</c:v>
                </c:pt>
                <c:pt idx="154">
                  <c:v>357</c:v>
                </c:pt>
                <c:pt idx="155">
                  <c:v>358</c:v>
                </c:pt>
                <c:pt idx="156">
                  <c:v>359</c:v>
                </c:pt>
                <c:pt idx="157">
                  <c:v>360</c:v>
                </c:pt>
                <c:pt idx="158">
                  <c:v>361</c:v>
                </c:pt>
                <c:pt idx="159">
                  <c:v>362</c:v>
                </c:pt>
                <c:pt idx="160">
                  <c:v>363</c:v>
                </c:pt>
                <c:pt idx="161">
                  <c:v>364</c:v>
                </c:pt>
                <c:pt idx="162">
                  <c:v>365</c:v>
                </c:pt>
                <c:pt idx="163">
                  <c:v>366</c:v>
                </c:pt>
                <c:pt idx="164">
                  <c:v>367</c:v>
                </c:pt>
                <c:pt idx="165">
                  <c:v>368</c:v>
                </c:pt>
                <c:pt idx="166">
                  <c:v>369</c:v>
                </c:pt>
                <c:pt idx="167">
                  <c:v>370</c:v>
                </c:pt>
              </c:numCache>
            </c:numRef>
          </c:xVal>
          <c:yVal>
            <c:numRef>
              <c:f>Graph!$E$205:$E$370</c:f>
              <c:numCache>
                <c:formatCode>General</c:formatCode>
                <c:ptCount val="166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B-4E99-8F41-DA82767B86F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Graph!$A$204:$A$371</c:f>
              <c:numCache>
                <c:formatCode>General</c:formatCode>
                <c:ptCount val="168"/>
                <c:pt idx="0">
                  <c:v>203</c:v>
                </c:pt>
                <c:pt idx="1">
                  <c:v>204</c:v>
                </c:pt>
                <c:pt idx="2">
                  <c:v>205</c:v>
                </c:pt>
                <c:pt idx="3">
                  <c:v>206</c:v>
                </c:pt>
                <c:pt idx="4">
                  <c:v>207</c:v>
                </c:pt>
                <c:pt idx="5">
                  <c:v>208</c:v>
                </c:pt>
                <c:pt idx="6">
                  <c:v>209</c:v>
                </c:pt>
                <c:pt idx="7">
                  <c:v>210</c:v>
                </c:pt>
                <c:pt idx="8">
                  <c:v>211</c:v>
                </c:pt>
                <c:pt idx="9">
                  <c:v>212</c:v>
                </c:pt>
                <c:pt idx="10">
                  <c:v>213</c:v>
                </c:pt>
                <c:pt idx="11">
                  <c:v>214</c:v>
                </c:pt>
                <c:pt idx="12">
                  <c:v>215</c:v>
                </c:pt>
                <c:pt idx="13">
                  <c:v>216</c:v>
                </c:pt>
                <c:pt idx="14">
                  <c:v>217</c:v>
                </c:pt>
                <c:pt idx="15">
                  <c:v>218</c:v>
                </c:pt>
                <c:pt idx="16">
                  <c:v>219</c:v>
                </c:pt>
                <c:pt idx="17">
                  <c:v>220</c:v>
                </c:pt>
                <c:pt idx="18">
                  <c:v>221</c:v>
                </c:pt>
                <c:pt idx="19">
                  <c:v>222</c:v>
                </c:pt>
                <c:pt idx="20">
                  <c:v>223</c:v>
                </c:pt>
                <c:pt idx="21">
                  <c:v>224</c:v>
                </c:pt>
                <c:pt idx="22">
                  <c:v>225</c:v>
                </c:pt>
                <c:pt idx="23">
                  <c:v>226</c:v>
                </c:pt>
                <c:pt idx="24">
                  <c:v>227</c:v>
                </c:pt>
                <c:pt idx="25">
                  <c:v>228</c:v>
                </c:pt>
                <c:pt idx="26">
                  <c:v>229</c:v>
                </c:pt>
                <c:pt idx="27">
                  <c:v>230</c:v>
                </c:pt>
                <c:pt idx="28">
                  <c:v>231</c:v>
                </c:pt>
                <c:pt idx="29">
                  <c:v>232</c:v>
                </c:pt>
                <c:pt idx="30">
                  <c:v>233</c:v>
                </c:pt>
                <c:pt idx="31">
                  <c:v>234</c:v>
                </c:pt>
                <c:pt idx="32">
                  <c:v>235</c:v>
                </c:pt>
                <c:pt idx="33">
                  <c:v>236</c:v>
                </c:pt>
                <c:pt idx="34">
                  <c:v>237</c:v>
                </c:pt>
                <c:pt idx="35">
                  <c:v>238</c:v>
                </c:pt>
                <c:pt idx="36">
                  <c:v>239</c:v>
                </c:pt>
                <c:pt idx="37">
                  <c:v>240</c:v>
                </c:pt>
                <c:pt idx="38">
                  <c:v>241</c:v>
                </c:pt>
                <c:pt idx="39">
                  <c:v>242</c:v>
                </c:pt>
                <c:pt idx="40">
                  <c:v>243</c:v>
                </c:pt>
                <c:pt idx="41">
                  <c:v>244</c:v>
                </c:pt>
                <c:pt idx="42">
                  <c:v>245</c:v>
                </c:pt>
                <c:pt idx="43">
                  <c:v>246</c:v>
                </c:pt>
                <c:pt idx="44">
                  <c:v>247</c:v>
                </c:pt>
                <c:pt idx="45">
                  <c:v>248</c:v>
                </c:pt>
                <c:pt idx="46">
                  <c:v>249</c:v>
                </c:pt>
                <c:pt idx="47">
                  <c:v>250</c:v>
                </c:pt>
                <c:pt idx="48">
                  <c:v>251</c:v>
                </c:pt>
                <c:pt idx="49">
                  <c:v>252</c:v>
                </c:pt>
                <c:pt idx="50">
                  <c:v>253</c:v>
                </c:pt>
                <c:pt idx="51">
                  <c:v>254</c:v>
                </c:pt>
                <c:pt idx="52">
                  <c:v>255</c:v>
                </c:pt>
                <c:pt idx="53">
                  <c:v>256</c:v>
                </c:pt>
                <c:pt idx="54">
                  <c:v>257</c:v>
                </c:pt>
                <c:pt idx="55">
                  <c:v>258</c:v>
                </c:pt>
                <c:pt idx="56">
                  <c:v>259</c:v>
                </c:pt>
                <c:pt idx="57">
                  <c:v>260</c:v>
                </c:pt>
                <c:pt idx="58">
                  <c:v>261</c:v>
                </c:pt>
                <c:pt idx="59">
                  <c:v>262</c:v>
                </c:pt>
                <c:pt idx="60">
                  <c:v>263</c:v>
                </c:pt>
                <c:pt idx="61">
                  <c:v>264</c:v>
                </c:pt>
                <c:pt idx="62">
                  <c:v>265</c:v>
                </c:pt>
                <c:pt idx="63">
                  <c:v>266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270</c:v>
                </c:pt>
                <c:pt idx="68">
                  <c:v>271</c:v>
                </c:pt>
                <c:pt idx="69">
                  <c:v>272</c:v>
                </c:pt>
                <c:pt idx="70">
                  <c:v>273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277</c:v>
                </c:pt>
                <c:pt idx="75">
                  <c:v>278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282</c:v>
                </c:pt>
                <c:pt idx="80">
                  <c:v>283</c:v>
                </c:pt>
                <c:pt idx="81">
                  <c:v>284</c:v>
                </c:pt>
                <c:pt idx="82">
                  <c:v>285</c:v>
                </c:pt>
                <c:pt idx="83">
                  <c:v>286</c:v>
                </c:pt>
                <c:pt idx="84">
                  <c:v>287</c:v>
                </c:pt>
                <c:pt idx="85">
                  <c:v>288</c:v>
                </c:pt>
                <c:pt idx="86">
                  <c:v>289</c:v>
                </c:pt>
                <c:pt idx="87">
                  <c:v>290</c:v>
                </c:pt>
                <c:pt idx="88">
                  <c:v>291</c:v>
                </c:pt>
                <c:pt idx="89">
                  <c:v>292</c:v>
                </c:pt>
                <c:pt idx="90">
                  <c:v>293</c:v>
                </c:pt>
                <c:pt idx="91">
                  <c:v>294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324</c:v>
                </c:pt>
                <c:pt idx="122">
                  <c:v>325</c:v>
                </c:pt>
                <c:pt idx="123">
                  <c:v>326</c:v>
                </c:pt>
                <c:pt idx="124">
                  <c:v>327</c:v>
                </c:pt>
                <c:pt idx="125">
                  <c:v>328</c:v>
                </c:pt>
                <c:pt idx="126">
                  <c:v>329</c:v>
                </c:pt>
                <c:pt idx="127">
                  <c:v>330</c:v>
                </c:pt>
                <c:pt idx="128">
                  <c:v>331</c:v>
                </c:pt>
                <c:pt idx="129">
                  <c:v>332</c:v>
                </c:pt>
                <c:pt idx="130">
                  <c:v>333</c:v>
                </c:pt>
                <c:pt idx="131">
                  <c:v>334</c:v>
                </c:pt>
                <c:pt idx="132">
                  <c:v>335</c:v>
                </c:pt>
                <c:pt idx="133">
                  <c:v>336</c:v>
                </c:pt>
                <c:pt idx="134">
                  <c:v>337</c:v>
                </c:pt>
                <c:pt idx="135">
                  <c:v>338</c:v>
                </c:pt>
                <c:pt idx="136">
                  <c:v>339</c:v>
                </c:pt>
                <c:pt idx="137">
                  <c:v>340</c:v>
                </c:pt>
                <c:pt idx="138">
                  <c:v>341</c:v>
                </c:pt>
                <c:pt idx="139">
                  <c:v>342</c:v>
                </c:pt>
                <c:pt idx="140">
                  <c:v>343</c:v>
                </c:pt>
                <c:pt idx="141">
                  <c:v>344</c:v>
                </c:pt>
                <c:pt idx="142">
                  <c:v>345</c:v>
                </c:pt>
                <c:pt idx="143">
                  <c:v>346</c:v>
                </c:pt>
                <c:pt idx="144">
                  <c:v>347</c:v>
                </c:pt>
                <c:pt idx="145">
                  <c:v>348</c:v>
                </c:pt>
                <c:pt idx="146">
                  <c:v>349</c:v>
                </c:pt>
                <c:pt idx="147">
                  <c:v>350</c:v>
                </c:pt>
                <c:pt idx="148">
                  <c:v>351</c:v>
                </c:pt>
                <c:pt idx="149">
                  <c:v>352</c:v>
                </c:pt>
                <c:pt idx="150">
                  <c:v>353</c:v>
                </c:pt>
                <c:pt idx="151">
                  <c:v>354</c:v>
                </c:pt>
                <c:pt idx="152">
                  <c:v>355</c:v>
                </c:pt>
                <c:pt idx="153">
                  <c:v>356</c:v>
                </c:pt>
                <c:pt idx="154">
                  <c:v>357</c:v>
                </c:pt>
                <c:pt idx="155">
                  <c:v>358</c:v>
                </c:pt>
                <c:pt idx="156">
                  <c:v>359</c:v>
                </c:pt>
                <c:pt idx="157">
                  <c:v>360</c:v>
                </c:pt>
                <c:pt idx="158">
                  <c:v>361</c:v>
                </c:pt>
                <c:pt idx="159">
                  <c:v>362</c:v>
                </c:pt>
                <c:pt idx="160">
                  <c:v>363</c:v>
                </c:pt>
                <c:pt idx="161">
                  <c:v>364</c:v>
                </c:pt>
                <c:pt idx="162">
                  <c:v>365</c:v>
                </c:pt>
                <c:pt idx="163">
                  <c:v>366</c:v>
                </c:pt>
                <c:pt idx="164">
                  <c:v>367</c:v>
                </c:pt>
                <c:pt idx="165">
                  <c:v>368</c:v>
                </c:pt>
                <c:pt idx="166">
                  <c:v>369</c:v>
                </c:pt>
                <c:pt idx="167">
                  <c:v>370</c:v>
                </c:pt>
              </c:numCache>
            </c:numRef>
          </c:xVal>
          <c:yVal>
            <c:numRef>
              <c:f>Graph!$G$205:$G$370</c:f>
              <c:numCache>
                <c:formatCode>General</c:formatCode>
                <c:ptCount val="16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1B-4E99-8F41-DA82767B86F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Graph!$A$204:$A$371</c:f>
              <c:numCache>
                <c:formatCode>General</c:formatCode>
                <c:ptCount val="168"/>
                <c:pt idx="0">
                  <c:v>203</c:v>
                </c:pt>
                <c:pt idx="1">
                  <c:v>204</c:v>
                </c:pt>
                <c:pt idx="2">
                  <c:v>205</c:v>
                </c:pt>
                <c:pt idx="3">
                  <c:v>206</c:v>
                </c:pt>
                <c:pt idx="4">
                  <c:v>207</c:v>
                </c:pt>
                <c:pt idx="5">
                  <c:v>208</c:v>
                </c:pt>
                <c:pt idx="6">
                  <c:v>209</c:v>
                </c:pt>
                <c:pt idx="7">
                  <c:v>210</c:v>
                </c:pt>
                <c:pt idx="8">
                  <c:v>211</c:v>
                </c:pt>
                <c:pt idx="9">
                  <c:v>212</c:v>
                </c:pt>
                <c:pt idx="10">
                  <c:v>213</c:v>
                </c:pt>
                <c:pt idx="11">
                  <c:v>214</c:v>
                </c:pt>
                <c:pt idx="12">
                  <c:v>215</c:v>
                </c:pt>
                <c:pt idx="13">
                  <c:v>216</c:v>
                </c:pt>
                <c:pt idx="14">
                  <c:v>217</c:v>
                </c:pt>
                <c:pt idx="15">
                  <c:v>218</c:v>
                </c:pt>
                <c:pt idx="16">
                  <c:v>219</c:v>
                </c:pt>
                <c:pt idx="17">
                  <c:v>220</c:v>
                </c:pt>
                <c:pt idx="18">
                  <c:v>221</c:v>
                </c:pt>
                <c:pt idx="19">
                  <c:v>222</c:v>
                </c:pt>
                <c:pt idx="20">
                  <c:v>223</c:v>
                </c:pt>
                <c:pt idx="21">
                  <c:v>224</c:v>
                </c:pt>
                <c:pt idx="22">
                  <c:v>225</c:v>
                </c:pt>
                <c:pt idx="23">
                  <c:v>226</c:v>
                </c:pt>
                <c:pt idx="24">
                  <c:v>227</c:v>
                </c:pt>
                <c:pt idx="25">
                  <c:v>228</c:v>
                </c:pt>
                <c:pt idx="26">
                  <c:v>229</c:v>
                </c:pt>
                <c:pt idx="27">
                  <c:v>230</c:v>
                </c:pt>
                <c:pt idx="28">
                  <c:v>231</c:v>
                </c:pt>
                <c:pt idx="29">
                  <c:v>232</c:v>
                </c:pt>
                <c:pt idx="30">
                  <c:v>233</c:v>
                </c:pt>
                <c:pt idx="31">
                  <c:v>234</c:v>
                </c:pt>
                <c:pt idx="32">
                  <c:v>235</c:v>
                </c:pt>
                <c:pt idx="33">
                  <c:v>236</c:v>
                </c:pt>
                <c:pt idx="34">
                  <c:v>237</c:v>
                </c:pt>
                <c:pt idx="35">
                  <c:v>238</c:v>
                </c:pt>
                <c:pt idx="36">
                  <c:v>239</c:v>
                </c:pt>
                <c:pt idx="37">
                  <c:v>240</c:v>
                </c:pt>
                <c:pt idx="38">
                  <c:v>241</c:v>
                </c:pt>
                <c:pt idx="39">
                  <c:v>242</c:v>
                </c:pt>
                <c:pt idx="40">
                  <c:v>243</c:v>
                </c:pt>
                <c:pt idx="41">
                  <c:v>244</c:v>
                </c:pt>
                <c:pt idx="42">
                  <c:v>245</c:v>
                </c:pt>
                <c:pt idx="43">
                  <c:v>246</c:v>
                </c:pt>
                <c:pt idx="44">
                  <c:v>247</c:v>
                </c:pt>
                <c:pt idx="45">
                  <c:v>248</c:v>
                </c:pt>
                <c:pt idx="46">
                  <c:v>249</c:v>
                </c:pt>
                <c:pt idx="47">
                  <c:v>250</c:v>
                </c:pt>
                <c:pt idx="48">
                  <c:v>251</c:v>
                </c:pt>
                <c:pt idx="49">
                  <c:v>252</c:v>
                </c:pt>
                <c:pt idx="50">
                  <c:v>253</c:v>
                </c:pt>
                <c:pt idx="51">
                  <c:v>254</c:v>
                </c:pt>
                <c:pt idx="52">
                  <c:v>255</c:v>
                </c:pt>
                <c:pt idx="53">
                  <c:v>256</c:v>
                </c:pt>
                <c:pt idx="54">
                  <c:v>257</c:v>
                </c:pt>
                <c:pt idx="55">
                  <c:v>258</c:v>
                </c:pt>
                <c:pt idx="56">
                  <c:v>259</c:v>
                </c:pt>
                <c:pt idx="57">
                  <c:v>260</c:v>
                </c:pt>
                <c:pt idx="58">
                  <c:v>261</c:v>
                </c:pt>
                <c:pt idx="59">
                  <c:v>262</c:v>
                </c:pt>
                <c:pt idx="60">
                  <c:v>263</c:v>
                </c:pt>
                <c:pt idx="61">
                  <c:v>264</c:v>
                </c:pt>
                <c:pt idx="62">
                  <c:v>265</c:v>
                </c:pt>
                <c:pt idx="63">
                  <c:v>266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270</c:v>
                </c:pt>
                <c:pt idx="68">
                  <c:v>271</c:v>
                </c:pt>
                <c:pt idx="69">
                  <c:v>272</c:v>
                </c:pt>
                <c:pt idx="70">
                  <c:v>273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277</c:v>
                </c:pt>
                <c:pt idx="75">
                  <c:v>278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282</c:v>
                </c:pt>
                <c:pt idx="80">
                  <c:v>283</c:v>
                </c:pt>
                <c:pt idx="81">
                  <c:v>284</c:v>
                </c:pt>
                <c:pt idx="82">
                  <c:v>285</c:v>
                </c:pt>
                <c:pt idx="83">
                  <c:v>286</c:v>
                </c:pt>
                <c:pt idx="84">
                  <c:v>287</c:v>
                </c:pt>
                <c:pt idx="85">
                  <c:v>288</c:v>
                </c:pt>
                <c:pt idx="86">
                  <c:v>289</c:v>
                </c:pt>
                <c:pt idx="87">
                  <c:v>290</c:v>
                </c:pt>
                <c:pt idx="88">
                  <c:v>291</c:v>
                </c:pt>
                <c:pt idx="89">
                  <c:v>292</c:v>
                </c:pt>
                <c:pt idx="90">
                  <c:v>293</c:v>
                </c:pt>
                <c:pt idx="91">
                  <c:v>294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324</c:v>
                </c:pt>
                <c:pt idx="122">
                  <c:v>325</c:v>
                </c:pt>
                <c:pt idx="123">
                  <c:v>326</c:v>
                </c:pt>
                <c:pt idx="124">
                  <c:v>327</c:v>
                </c:pt>
                <c:pt idx="125">
                  <c:v>328</c:v>
                </c:pt>
                <c:pt idx="126">
                  <c:v>329</c:v>
                </c:pt>
                <c:pt idx="127">
                  <c:v>330</c:v>
                </c:pt>
                <c:pt idx="128">
                  <c:v>331</c:v>
                </c:pt>
                <c:pt idx="129">
                  <c:v>332</c:v>
                </c:pt>
                <c:pt idx="130">
                  <c:v>333</c:v>
                </c:pt>
                <c:pt idx="131">
                  <c:v>334</c:v>
                </c:pt>
                <c:pt idx="132">
                  <c:v>335</c:v>
                </c:pt>
                <c:pt idx="133">
                  <c:v>336</c:v>
                </c:pt>
                <c:pt idx="134">
                  <c:v>337</c:v>
                </c:pt>
                <c:pt idx="135">
                  <c:v>338</c:v>
                </c:pt>
                <c:pt idx="136">
                  <c:v>339</c:v>
                </c:pt>
                <c:pt idx="137">
                  <c:v>340</c:v>
                </c:pt>
                <c:pt idx="138">
                  <c:v>341</c:v>
                </c:pt>
                <c:pt idx="139">
                  <c:v>342</c:v>
                </c:pt>
                <c:pt idx="140">
                  <c:v>343</c:v>
                </c:pt>
                <c:pt idx="141">
                  <c:v>344</c:v>
                </c:pt>
                <c:pt idx="142">
                  <c:v>345</c:v>
                </c:pt>
                <c:pt idx="143">
                  <c:v>346</c:v>
                </c:pt>
                <c:pt idx="144">
                  <c:v>347</c:v>
                </c:pt>
                <c:pt idx="145">
                  <c:v>348</c:v>
                </c:pt>
                <c:pt idx="146">
                  <c:v>349</c:v>
                </c:pt>
                <c:pt idx="147">
                  <c:v>350</c:v>
                </c:pt>
                <c:pt idx="148">
                  <c:v>351</c:v>
                </c:pt>
                <c:pt idx="149">
                  <c:v>352</c:v>
                </c:pt>
                <c:pt idx="150">
                  <c:v>353</c:v>
                </c:pt>
                <c:pt idx="151">
                  <c:v>354</c:v>
                </c:pt>
                <c:pt idx="152">
                  <c:v>355</c:v>
                </c:pt>
                <c:pt idx="153">
                  <c:v>356</c:v>
                </c:pt>
                <c:pt idx="154">
                  <c:v>357</c:v>
                </c:pt>
                <c:pt idx="155">
                  <c:v>358</c:v>
                </c:pt>
                <c:pt idx="156">
                  <c:v>359</c:v>
                </c:pt>
                <c:pt idx="157">
                  <c:v>360</c:v>
                </c:pt>
                <c:pt idx="158">
                  <c:v>361</c:v>
                </c:pt>
                <c:pt idx="159">
                  <c:v>362</c:v>
                </c:pt>
                <c:pt idx="160">
                  <c:v>363</c:v>
                </c:pt>
                <c:pt idx="161">
                  <c:v>364</c:v>
                </c:pt>
                <c:pt idx="162">
                  <c:v>365</c:v>
                </c:pt>
                <c:pt idx="163">
                  <c:v>366</c:v>
                </c:pt>
                <c:pt idx="164">
                  <c:v>367</c:v>
                </c:pt>
                <c:pt idx="165">
                  <c:v>368</c:v>
                </c:pt>
                <c:pt idx="166">
                  <c:v>369</c:v>
                </c:pt>
                <c:pt idx="167">
                  <c:v>370</c:v>
                </c:pt>
              </c:numCache>
            </c:numRef>
          </c:xVal>
          <c:yVal>
            <c:numRef>
              <c:f>Graph!$H$205:$H$370</c:f>
              <c:numCache>
                <c:formatCode>General</c:formatCode>
                <c:ptCount val="16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1B-4E99-8F41-DA82767B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328559"/>
        <c:axId val="1613327119"/>
      </c:scatterChart>
      <c:valAx>
        <c:axId val="1613328559"/>
        <c:scaling>
          <c:orientation val="minMax"/>
          <c:max val="370"/>
          <c:min val="203"/>
        </c:scaling>
        <c:delete val="0"/>
        <c:axPos val="b"/>
        <c:numFmt formatCode="General" sourceLinked="1"/>
        <c:majorTickMark val="out"/>
        <c:minorTickMark val="none"/>
        <c:tickLblPos val="nextTo"/>
        <c:crossAx val="1613327119"/>
        <c:crosses val="autoZero"/>
        <c:crossBetween val="midCat"/>
      </c:valAx>
      <c:valAx>
        <c:axId val="1613327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3328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Graph!$A$373:$A$547</c:f>
              <c:numCache>
                <c:formatCode>General</c:formatCode>
                <c:ptCount val="175"/>
                <c:pt idx="0">
                  <c:v>372</c:v>
                </c:pt>
                <c:pt idx="1">
                  <c:v>373</c:v>
                </c:pt>
                <c:pt idx="2">
                  <c:v>374</c:v>
                </c:pt>
                <c:pt idx="3">
                  <c:v>375</c:v>
                </c:pt>
                <c:pt idx="4">
                  <c:v>376</c:v>
                </c:pt>
                <c:pt idx="5">
                  <c:v>377</c:v>
                </c:pt>
                <c:pt idx="6">
                  <c:v>378</c:v>
                </c:pt>
                <c:pt idx="7">
                  <c:v>379</c:v>
                </c:pt>
                <c:pt idx="8">
                  <c:v>380</c:v>
                </c:pt>
                <c:pt idx="9">
                  <c:v>381</c:v>
                </c:pt>
                <c:pt idx="10">
                  <c:v>382</c:v>
                </c:pt>
                <c:pt idx="11">
                  <c:v>383</c:v>
                </c:pt>
                <c:pt idx="12">
                  <c:v>384</c:v>
                </c:pt>
                <c:pt idx="13">
                  <c:v>385</c:v>
                </c:pt>
                <c:pt idx="14">
                  <c:v>386</c:v>
                </c:pt>
                <c:pt idx="15">
                  <c:v>387</c:v>
                </c:pt>
                <c:pt idx="16">
                  <c:v>388</c:v>
                </c:pt>
                <c:pt idx="17">
                  <c:v>389</c:v>
                </c:pt>
                <c:pt idx="18">
                  <c:v>390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395</c:v>
                </c:pt>
                <c:pt idx="24">
                  <c:v>396</c:v>
                </c:pt>
                <c:pt idx="25">
                  <c:v>397</c:v>
                </c:pt>
                <c:pt idx="26">
                  <c:v>398</c:v>
                </c:pt>
                <c:pt idx="27">
                  <c:v>399</c:v>
                </c:pt>
                <c:pt idx="28">
                  <c:v>400</c:v>
                </c:pt>
                <c:pt idx="29">
                  <c:v>401</c:v>
                </c:pt>
                <c:pt idx="30">
                  <c:v>402</c:v>
                </c:pt>
                <c:pt idx="31">
                  <c:v>403</c:v>
                </c:pt>
                <c:pt idx="32">
                  <c:v>404</c:v>
                </c:pt>
                <c:pt idx="33">
                  <c:v>405</c:v>
                </c:pt>
                <c:pt idx="34">
                  <c:v>406</c:v>
                </c:pt>
                <c:pt idx="35">
                  <c:v>407</c:v>
                </c:pt>
                <c:pt idx="36">
                  <c:v>408</c:v>
                </c:pt>
                <c:pt idx="37">
                  <c:v>409</c:v>
                </c:pt>
                <c:pt idx="38">
                  <c:v>410</c:v>
                </c:pt>
                <c:pt idx="39">
                  <c:v>411</c:v>
                </c:pt>
                <c:pt idx="40">
                  <c:v>412</c:v>
                </c:pt>
                <c:pt idx="41">
                  <c:v>413</c:v>
                </c:pt>
                <c:pt idx="42">
                  <c:v>414</c:v>
                </c:pt>
                <c:pt idx="43">
                  <c:v>415</c:v>
                </c:pt>
                <c:pt idx="44">
                  <c:v>416</c:v>
                </c:pt>
                <c:pt idx="45">
                  <c:v>417</c:v>
                </c:pt>
                <c:pt idx="46">
                  <c:v>418</c:v>
                </c:pt>
                <c:pt idx="47">
                  <c:v>419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424</c:v>
                </c:pt>
                <c:pt idx="53">
                  <c:v>425</c:v>
                </c:pt>
                <c:pt idx="54">
                  <c:v>426</c:v>
                </c:pt>
                <c:pt idx="55">
                  <c:v>427</c:v>
                </c:pt>
                <c:pt idx="56">
                  <c:v>428</c:v>
                </c:pt>
                <c:pt idx="57">
                  <c:v>429</c:v>
                </c:pt>
                <c:pt idx="58">
                  <c:v>430</c:v>
                </c:pt>
                <c:pt idx="59">
                  <c:v>431</c:v>
                </c:pt>
                <c:pt idx="60">
                  <c:v>432</c:v>
                </c:pt>
                <c:pt idx="61">
                  <c:v>433</c:v>
                </c:pt>
                <c:pt idx="62">
                  <c:v>434</c:v>
                </c:pt>
                <c:pt idx="63">
                  <c:v>435</c:v>
                </c:pt>
                <c:pt idx="64">
                  <c:v>436</c:v>
                </c:pt>
                <c:pt idx="65">
                  <c:v>437</c:v>
                </c:pt>
                <c:pt idx="66">
                  <c:v>438</c:v>
                </c:pt>
                <c:pt idx="67">
                  <c:v>439</c:v>
                </c:pt>
                <c:pt idx="68">
                  <c:v>440</c:v>
                </c:pt>
                <c:pt idx="69">
                  <c:v>441</c:v>
                </c:pt>
                <c:pt idx="70">
                  <c:v>442</c:v>
                </c:pt>
                <c:pt idx="71">
                  <c:v>443</c:v>
                </c:pt>
                <c:pt idx="72">
                  <c:v>444</c:v>
                </c:pt>
                <c:pt idx="73">
                  <c:v>445</c:v>
                </c:pt>
                <c:pt idx="74">
                  <c:v>446</c:v>
                </c:pt>
                <c:pt idx="75">
                  <c:v>447</c:v>
                </c:pt>
                <c:pt idx="76">
                  <c:v>448</c:v>
                </c:pt>
                <c:pt idx="77">
                  <c:v>449</c:v>
                </c:pt>
                <c:pt idx="78">
                  <c:v>450</c:v>
                </c:pt>
                <c:pt idx="79">
                  <c:v>451</c:v>
                </c:pt>
                <c:pt idx="80">
                  <c:v>452</c:v>
                </c:pt>
                <c:pt idx="81">
                  <c:v>453</c:v>
                </c:pt>
                <c:pt idx="82">
                  <c:v>454</c:v>
                </c:pt>
                <c:pt idx="83">
                  <c:v>455</c:v>
                </c:pt>
                <c:pt idx="84">
                  <c:v>456</c:v>
                </c:pt>
                <c:pt idx="85">
                  <c:v>457</c:v>
                </c:pt>
                <c:pt idx="86">
                  <c:v>458</c:v>
                </c:pt>
                <c:pt idx="87">
                  <c:v>459</c:v>
                </c:pt>
                <c:pt idx="88">
                  <c:v>460</c:v>
                </c:pt>
                <c:pt idx="89">
                  <c:v>461</c:v>
                </c:pt>
                <c:pt idx="90">
                  <c:v>462</c:v>
                </c:pt>
                <c:pt idx="91">
                  <c:v>463</c:v>
                </c:pt>
                <c:pt idx="92">
                  <c:v>464</c:v>
                </c:pt>
                <c:pt idx="93">
                  <c:v>465</c:v>
                </c:pt>
                <c:pt idx="94">
                  <c:v>466</c:v>
                </c:pt>
                <c:pt idx="95">
                  <c:v>467</c:v>
                </c:pt>
                <c:pt idx="96">
                  <c:v>468</c:v>
                </c:pt>
                <c:pt idx="97">
                  <c:v>469</c:v>
                </c:pt>
                <c:pt idx="98">
                  <c:v>470</c:v>
                </c:pt>
                <c:pt idx="99">
                  <c:v>471</c:v>
                </c:pt>
                <c:pt idx="100">
                  <c:v>472</c:v>
                </c:pt>
                <c:pt idx="101">
                  <c:v>473</c:v>
                </c:pt>
                <c:pt idx="102">
                  <c:v>474</c:v>
                </c:pt>
                <c:pt idx="103">
                  <c:v>475</c:v>
                </c:pt>
                <c:pt idx="104">
                  <c:v>476</c:v>
                </c:pt>
                <c:pt idx="105">
                  <c:v>477</c:v>
                </c:pt>
                <c:pt idx="106">
                  <c:v>478</c:v>
                </c:pt>
                <c:pt idx="107">
                  <c:v>479</c:v>
                </c:pt>
                <c:pt idx="108">
                  <c:v>480</c:v>
                </c:pt>
                <c:pt idx="109">
                  <c:v>481</c:v>
                </c:pt>
                <c:pt idx="110">
                  <c:v>482</c:v>
                </c:pt>
                <c:pt idx="111">
                  <c:v>483</c:v>
                </c:pt>
                <c:pt idx="112">
                  <c:v>484</c:v>
                </c:pt>
                <c:pt idx="113">
                  <c:v>485</c:v>
                </c:pt>
                <c:pt idx="114">
                  <c:v>486</c:v>
                </c:pt>
                <c:pt idx="115">
                  <c:v>487</c:v>
                </c:pt>
                <c:pt idx="116">
                  <c:v>488</c:v>
                </c:pt>
                <c:pt idx="117">
                  <c:v>489</c:v>
                </c:pt>
                <c:pt idx="118">
                  <c:v>490</c:v>
                </c:pt>
                <c:pt idx="119">
                  <c:v>491</c:v>
                </c:pt>
                <c:pt idx="120">
                  <c:v>492</c:v>
                </c:pt>
                <c:pt idx="121">
                  <c:v>493</c:v>
                </c:pt>
                <c:pt idx="122">
                  <c:v>494</c:v>
                </c:pt>
                <c:pt idx="123">
                  <c:v>495</c:v>
                </c:pt>
                <c:pt idx="124">
                  <c:v>496</c:v>
                </c:pt>
                <c:pt idx="125">
                  <c:v>497</c:v>
                </c:pt>
                <c:pt idx="126">
                  <c:v>498</c:v>
                </c:pt>
                <c:pt idx="127">
                  <c:v>499</c:v>
                </c:pt>
                <c:pt idx="128">
                  <c:v>500</c:v>
                </c:pt>
                <c:pt idx="129">
                  <c:v>501</c:v>
                </c:pt>
                <c:pt idx="130">
                  <c:v>502</c:v>
                </c:pt>
                <c:pt idx="131">
                  <c:v>503</c:v>
                </c:pt>
                <c:pt idx="132">
                  <c:v>504</c:v>
                </c:pt>
                <c:pt idx="133">
                  <c:v>505</c:v>
                </c:pt>
                <c:pt idx="134">
                  <c:v>506</c:v>
                </c:pt>
                <c:pt idx="135">
                  <c:v>507</c:v>
                </c:pt>
                <c:pt idx="136">
                  <c:v>508</c:v>
                </c:pt>
                <c:pt idx="137">
                  <c:v>509</c:v>
                </c:pt>
                <c:pt idx="138">
                  <c:v>510</c:v>
                </c:pt>
                <c:pt idx="139">
                  <c:v>511</c:v>
                </c:pt>
                <c:pt idx="140">
                  <c:v>512</c:v>
                </c:pt>
                <c:pt idx="141">
                  <c:v>513</c:v>
                </c:pt>
                <c:pt idx="142">
                  <c:v>514</c:v>
                </c:pt>
                <c:pt idx="143">
                  <c:v>515</c:v>
                </c:pt>
                <c:pt idx="144">
                  <c:v>516</c:v>
                </c:pt>
                <c:pt idx="145">
                  <c:v>517</c:v>
                </c:pt>
                <c:pt idx="146">
                  <c:v>518</c:v>
                </c:pt>
                <c:pt idx="147">
                  <c:v>519</c:v>
                </c:pt>
                <c:pt idx="148">
                  <c:v>520</c:v>
                </c:pt>
                <c:pt idx="149">
                  <c:v>521</c:v>
                </c:pt>
                <c:pt idx="150">
                  <c:v>522</c:v>
                </c:pt>
                <c:pt idx="151">
                  <c:v>523</c:v>
                </c:pt>
                <c:pt idx="152">
                  <c:v>524</c:v>
                </c:pt>
                <c:pt idx="153">
                  <c:v>525</c:v>
                </c:pt>
                <c:pt idx="154">
                  <c:v>526</c:v>
                </c:pt>
                <c:pt idx="155">
                  <c:v>527</c:v>
                </c:pt>
                <c:pt idx="156">
                  <c:v>528</c:v>
                </c:pt>
                <c:pt idx="157">
                  <c:v>529</c:v>
                </c:pt>
                <c:pt idx="158">
                  <c:v>530</c:v>
                </c:pt>
                <c:pt idx="159">
                  <c:v>531</c:v>
                </c:pt>
                <c:pt idx="160">
                  <c:v>532</c:v>
                </c:pt>
                <c:pt idx="161">
                  <c:v>533</c:v>
                </c:pt>
                <c:pt idx="162">
                  <c:v>534</c:v>
                </c:pt>
                <c:pt idx="163">
                  <c:v>535</c:v>
                </c:pt>
                <c:pt idx="164">
                  <c:v>536</c:v>
                </c:pt>
                <c:pt idx="165">
                  <c:v>537</c:v>
                </c:pt>
                <c:pt idx="166">
                  <c:v>538</c:v>
                </c:pt>
                <c:pt idx="167">
                  <c:v>539</c:v>
                </c:pt>
                <c:pt idx="168">
                  <c:v>540</c:v>
                </c:pt>
                <c:pt idx="169">
                  <c:v>541</c:v>
                </c:pt>
                <c:pt idx="170">
                  <c:v>542</c:v>
                </c:pt>
                <c:pt idx="171">
                  <c:v>543</c:v>
                </c:pt>
                <c:pt idx="172">
                  <c:v>544</c:v>
                </c:pt>
                <c:pt idx="173">
                  <c:v>545</c:v>
                </c:pt>
                <c:pt idx="174">
                  <c:v>546</c:v>
                </c:pt>
              </c:numCache>
            </c:numRef>
          </c:xVal>
          <c:yVal>
            <c:numRef>
              <c:f>Graph!$D$374:$D$546</c:f>
              <c:numCache>
                <c:formatCode>General</c:formatCode>
                <c:ptCount val="173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C-4F69-9DBF-3F4607ABCA0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Graph!$A$373:$A$547</c:f>
              <c:numCache>
                <c:formatCode>General</c:formatCode>
                <c:ptCount val="175"/>
                <c:pt idx="0">
                  <c:v>372</c:v>
                </c:pt>
                <c:pt idx="1">
                  <c:v>373</c:v>
                </c:pt>
                <c:pt idx="2">
                  <c:v>374</c:v>
                </c:pt>
                <c:pt idx="3">
                  <c:v>375</c:v>
                </c:pt>
                <c:pt idx="4">
                  <c:v>376</c:v>
                </c:pt>
                <c:pt idx="5">
                  <c:v>377</c:v>
                </c:pt>
                <c:pt idx="6">
                  <c:v>378</c:v>
                </c:pt>
                <c:pt idx="7">
                  <c:v>379</c:v>
                </c:pt>
                <c:pt idx="8">
                  <c:v>380</c:v>
                </c:pt>
                <c:pt idx="9">
                  <c:v>381</c:v>
                </c:pt>
                <c:pt idx="10">
                  <c:v>382</c:v>
                </c:pt>
                <c:pt idx="11">
                  <c:v>383</c:v>
                </c:pt>
                <c:pt idx="12">
                  <c:v>384</c:v>
                </c:pt>
                <c:pt idx="13">
                  <c:v>385</c:v>
                </c:pt>
                <c:pt idx="14">
                  <c:v>386</c:v>
                </c:pt>
                <c:pt idx="15">
                  <c:v>387</c:v>
                </c:pt>
                <c:pt idx="16">
                  <c:v>388</c:v>
                </c:pt>
                <c:pt idx="17">
                  <c:v>389</c:v>
                </c:pt>
                <c:pt idx="18">
                  <c:v>390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395</c:v>
                </c:pt>
                <c:pt idx="24">
                  <c:v>396</c:v>
                </c:pt>
                <c:pt idx="25">
                  <c:v>397</c:v>
                </c:pt>
                <c:pt idx="26">
                  <c:v>398</c:v>
                </c:pt>
                <c:pt idx="27">
                  <c:v>399</c:v>
                </c:pt>
                <c:pt idx="28">
                  <c:v>400</c:v>
                </c:pt>
                <c:pt idx="29">
                  <c:v>401</c:v>
                </c:pt>
                <c:pt idx="30">
                  <c:v>402</c:v>
                </c:pt>
                <c:pt idx="31">
                  <c:v>403</c:v>
                </c:pt>
                <c:pt idx="32">
                  <c:v>404</c:v>
                </c:pt>
                <c:pt idx="33">
                  <c:v>405</c:v>
                </c:pt>
                <c:pt idx="34">
                  <c:v>406</c:v>
                </c:pt>
                <c:pt idx="35">
                  <c:v>407</c:v>
                </c:pt>
                <c:pt idx="36">
                  <c:v>408</c:v>
                </c:pt>
                <c:pt idx="37">
                  <c:v>409</c:v>
                </c:pt>
                <c:pt idx="38">
                  <c:v>410</c:v>
                </c:pt>
                <c:pt idx="39">
                  <c:v>411</c:v>
                </c:pt>
                <c:pt idx="40">
                  <c:v>412</c:v>
                </c:pt>
                <c:pt idx="41">
                  <c:v>413</c:v>
                </c:pt>
                <c:pt idx="42">
                  <c:v>414</c:v>
                </c:pt>
                <c:pt idx="43">
                  <c:v>415</c:v>
                </c:pt>
                <c:pt idx="44">
                  <c:v>416</c:v>
                </c:pt>
                <c:pt idx="45">
                  <c:v>417</c:v>
                </c:pt>
                <c:pt idx="46">
                  <c:v>418</c:v>
                </c:pt>
                <c:pt idx="47">
                  <c:v>419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424</c:v>
                </c:pt>
                <c:pt idx="53">
                  <c:v>425</c:v>
                </c:pt>
                <c:pt idx="54">
                  <c:v>426</c:v>
                </c:pt>
                <c:pt idx="55">
                  <c:v>427</c:v>
                </c:pt>
                <c:pt idx="56">
                  <c:v>428</c:v>
                </c:pt>
                <c:pt idx="57">
                  <c:v>429</c:v>
                </c:pt>
                <c:pt idx="58">
                  <c:v>430</c:v>
                </c:pt>
                <c:pt idx="59">
                  <c:v>431</c:v>
                </c:pt>
                <c:pt idx="60">
                  <c:v>432</c:v>
                </c:pt>
                <c:pt idx="61">
                  <c:v>433</c:v>
                </c:pt>
                <c:pt idx="62">
                  <c:v>434</c:v>
                </c:pt>
                <c:pt idx="63">
                  <c:v>435</c:v>
                </c:pt>
                <c:pt idx="64">
                  <c:v>436</c:v>
                </c:pt>
                <c:pt idx="65">
                  <c:v>437</c:v>
                </c:pt>
                <c:pt idx="66">
                  <c:v>438</c:v>
                </c:pt>
                <c:pt idx="67">
                  <c:v>439</c:v>
                </c:pt>
                <c:pt idx="68">
                  <c:v>440</c:v>
                </c:pt>
                <c:pt idx="69">
                  <c:v>441</c:v>
                </c:pt>
                <c:pt idx="70">
                  <c:v>442</c:v>
                </c:pt>
                <c:pt idx="71">
                  <c:v>443</c:v>
                </c:pt>
                <c:pt idx="72">
                  <c:v>444</c:v>
                </c:pt>
                <c:pt idx="73">
                  <c:v>445</c:v>
                </c:pt>
                <c:pt idx="74">
                  <c:v>446</c:v>
                </c:pt>
                <c:pt idx="75">
                  <c:v>447</c:v>
                </c:pt>
                <c:pt idx="76">
                  <c:v>448</c:v>
                </c:pt>
                <c:pt idx="77">
                  <c:v>449</c:v>
                </c:pt>
                <c:pt idx="78">
                  <c:v>450</c:v>
                </c:pt>
                <c:pt idx="79">
                  <c:v>451</c:v>
                </c:pt>
                <c:pt idx="80">
                  <c:v>452</c:v>
                </c:pt>
                <c:pt idx="81">
                  <c:v>453</c:v>
                </c:pt>
                <c:pt idx="82">
                  <c:v>454</c:v>
                </c:pt>
                <c:pt idx="83">
                  <c:v>455</c:v>
                </c:pt>
                <c:pt idx="84">
                  <c:v>456</c:v>
                </c:pt>
                <c:pt idx="85">
                  <c:v>457</c:v>
                </c:pt>
                <c:pt idx="86">
                  <c:v>458</c:v>
                </c:pt>
                <c:pt idx="87">
                  <c:v>459</c:v>
                </c:pt>
                <c:pt idx="88">
                  <c:v>460</c:v>
                </c:pt>
                <c:pt idx="89">
                  <c:v>461</c:v>
                </c:pt>
                <c:pt idx="90">
                  <c:v>462</c:v>
                </c:pt>
                <c:pt idx="91">
                  <c:v>463</c:v>
                </c:pt>
                <c:pt idx="92">
                  <c:v>464</c:v>
                </c:pt>
                <c:pt idx="93">
                  <c:v>465</c:v>
                </c:pt>
                <c:pt idx="94">
                  <c:v>466</c:v>
                </c:pt>
                <c:pt idx="95">
                  <c:v>467</c:v>
                </c:pt>
                <c:pt idx="96">
                  <c:v>468</c:v>
                </c:pt>
                <c:pt idx="97">
                  <c:v>469</c:v>
                </c:pt>
                <c:pt idx="98">
                  <c:v>470</c:v>
                </c:pt>
                <c:pt idx="99">
                  <c:v>471</c:v>
                </c:pt>
                <c:pt idx="100">
                  <c:v>472</c:v>
                </c:pt>
                <c:pt idx="101">
                  <c:v>473</c:v>
                </c:pt>
                <c:pt idx="102">
                  <c:v>474</c:v>
                </c:pt>
                <c:pt idx="103">
                  <c:v>475</c:v>
                </c:pt>
                <c:pt idx="104">
                  <c:v>476</c:v>
                </c:pt>
                <c:pt idx="105">
                  <c:v>477</c:v>
                </c:pt>
                <c:pt idx="106">
                  <c:v>478</c:v>
                </c:pt>
                <c:pt idx="107">
                  <c:v>479</c:v>
                </c:pt>
                <c:pt idx="108">
                  <c:v>480</c:v>
                </c:pt>
                <c:pt idx="109">
                  <c:v>481</c:v>
                </c:pt>
                <c:pt idx="110">
                  <c:v>482</c:v>
                </c:pt>
                <c:pt idx="111">
                  <c:v>483</c:v>
                </c:pt>
                <c:pt idx="112">
                  <c:v>484</c:v>
                </c:pt>
                <c:pt idx="113">
                  <c:v>485</c:v>
                </c:pt>
                <c:pt idx="114">
                  <c:v>486</c:v>
                </c:pt>
                <c:pt idx="115">
                  <c:v>487</c:v>
                </c:pt>
                <c:pt idx="116">
                  <c:v>488</c:v>
                </c:pt>
                <c:pt idx="117">
                  <c:v>489</c:v>
                </c:pt>
                <c:pt idx="118">
                  <c:v>490</c:v>
                </c:pt>
                <c:pt idx="119">
                  <c:v>491</c:v>
                </c:pt>
                <c:pt idx="120">
                  <c:v>492</c:v>
                </c:pt>
                <c:pt idx="121">
                  <c:v>493</c:v>
                </c:pt>
                <c:pt idx="122">
                  <c:v>494</c:v>
                </c:pt>
                <c:pt idx="123">
                  <c:v>495</c:v>
                </c:pt>
                <c:pt idx="124">
                  <c:v>496</c:v>
                </c:pt>
                <c:pt idx="125">
                  <c:v>497</c:v>
                </c:pt>
                <c:pt idx="126">
                  <c:v>498</c:v>
                </c:pt>
                <c:pt idx="127">
                  <c:v>499</c:v>
                </c:pt>
                <c:pt idx="128">
                  <c:v>500</c:v>
                </c:pt>
                <c:pt idx="129">
                  <c:v>501</c:v>
                </c:pt>
                <c:pt idx="130">
                  <c:v>502</c:v>
                </c:pt>
                <c:pt idx="131">
                  <c:v>503</c:v>
                </c:pt>
                <c:pt idx="132">
                  <c:v>504</c:v>
                </c:pt>
                <c:pt idx="133">
                  <c:v>505</c:v>
                </c:pt>
                <c:pt idx="134">
                  <c:v>506</c:v>
                </c:pt>
                <c:pt idx="135">
                  <c:v>507</c:v>
                </c:pt>
                <c:pt idx="136">
                  <c:v>508</c:v>
                </c:pt>
                <c:pt idx="137">
                  <c:v>509</c:v>
                </c:pt>
                <c:pt idx="138">
                  <c:v>510</c:v>
                </c:pt>
                <c:pt idx="139">
                  <c:v>511</c:v>
                </c:pt>
                <c:pt idx="140">
                  <c:v>512</c:v>
                </c:pt>
                <c:pt idx="141">
                  <c:v>513</c:v>
                </c:pt>
                <c:pt idx="142">
                  <c:v>514</c:v>
                </c:pt>
                <c:pt idx="143">
                  <c:v>515</c:v>
                </c:pt>
                <c:pt idx="144">
                  <c:v>516</c:v>
                </c:pt>
                <c:pt idx="145">
                  <c:v>517</c:v>
                </c:pt>
                <c:pt idx="146">
                  <c:v>518</c:v>
                </c:pt>
                <c:pt idx="147">
                  <c:v>519</c:v>
                </c:pt>
                <c:pt idx="148">
                  <c:v>520</c:v>
                </c:pt>
                <c:pt idx="149">
                  <c:v>521</c:v>
                </c:pt>
                <c:pt idx="150">
                  <c:v>522</c:v>
                </c:pt>
                <c:pt idx="151">
                  <c:v>523</c:v>
                </c:pt>
                <c:pt idx="152">
                  <c:v>524</c:v>
                </c:pt>
                <c:pt idx="153">
                  <c:v>525</c:v>
                </c:pt>
                <c:pt idx="154">
                  <c:v>526</c:v>
                </c:pt>
                <c:pt idx="155">
                  <c:v>527</c:v>
                </c:pt>
                <c:pt idx="156">
                  <c:v>528</c:v>
                </c:pt>
                <c:pt idx="157">
                  <c:v>529</c:v>
                </c:pt>
                <c:pt idx="158">
                  <c:v>530</c:v>
                </c:pt>
                <c:pt idx="159">
                  <c:v>531</c:v>
                </c:pt>
                <c:pt idx="160">
                  <c:v>532</c:v>
                </c:pt>
                <c:pt idx="161">
                  <c:v>533</c:v>
                </c:pt>
                <c:pt idx="162">
                  <c:v>534</c:v>
                </c:pt>
                <c:pt idx="163">
                  <c:v>535</c:v>
                </c:pt>
                <c:pt idx="164">
                  <c:v>536</c:v>
                </c:pt>
                <c:pt idx="165">
                  <c:v>537</c:v>
                </c:pt>
                <c:pt idx="166">
                  <c:v>538</c:v>
                </c:pt>
                <c:pt idx="167">
                  <c:v>539</c:v>
                </c:pt>
                <c:pt idx="168">
                  <c:v>540</c:v>
                </c:pt>
                <c:pt idx="169">
                  <c:v>541</c:v>
                </c:pt>
                <c:pt idx="170">
                  <c:v>542</c:v>
                </c:pt>
                <c:pt idx="171">
                  <c:v>543</c:v>
                </c:pt>
                <c:pt idx="172">
                  <c:v>544</c:v>
                </c:pt>
                <c:pt idx="173">
                  <c:v>545</c:v>
                </c:pt>
                <c:pt idx="174">
                  <c:v>546</c:v>
                </c:pt>
              </c:numCache>
            </c:numRef>
          </c:xVal>
          <c:yVal>
            <c:numRef>
              <c:f>Graph!$B$374:$B$546</c:f>
              <c:numCache>
                <c:formatCode>General</c:formatCode>
                <c:ptCount val="173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C-4F69-9DBF-3F4607ABCA0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Graph!$A$373:$A$547</c:f>
              <c:numCache>
                <c:formatCode>General</c:formatCode>
                <c:ptCount val="175"/>
                <c:pt idx="0">
                  <c:v>372</c:v>
                </c:pt>
                <c:pt idx="1">
                  <c:v>373</c:v>
                </c:pt>
                <c:pt idx="2">
                  <c:v>374</c:v>
                </c:pt>
                <c:pt idx="3">
                  <c:v>375</c:v>
                </c:pt>
                <c:pt idx="4">
                  <c:v>376</c:v>
                </c:pt>
                <c:pt idx="5">
                  <c:v>377</c:v>
                </c:pt>
                <c:pt idx="6">
                  <c:v>378</c:v>
                </c:pt>
                <c:pt idx="7">
                  <c:v>379</c:v>
                </c:pt>
                <c:pt idx="8">
                  <c:v>380</c:v>
                </c:pt>
                <c:pt idx="9">
                  <c:v>381</c:v>
                </c:pt>
                <c:pt idx="10">
                  <c:v>382</c:v>
                </c:pt>
                <c:pt idx="11">
                  <c:v>383</c:v>
                </c:pt>
                <c:pt idx="12">
                  <c:v>384</c:v>
                </c:pt>
                <c:pt idx="13">
                  <c:v>385</c:v>
                </c:pt>
                <c:pt idx="14">
                  <c:v>386</c:v>
                </c:pt>
                <c:pt idx="15">
                  <c:v>387</c:v>
                </c:pt>
                <c:pt idx="16">
                  <c:v>388</c:v>
                </c:pt>
                <c:pt idx="17">
                  <c:v>389</c:v>
                </c:pt>
                <c:pt idx="18">
                  <c:v>390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395</c:v>
                </c:pt>
                <c:pt idx="24">
                  <c:v>396</c:v>
                </c:pt>
                <c:pt idx="25">
                  <c:v>397</c:v>
                </c:pt>
                <c:pt idx="26">
                  <c:v>398</c:v>
                </c:pt>
                <c:pt idx="27">
                  <c:v>399</c:v>
                </c:pt>
                <c:pt idx="28">
                  <c:v>400</c:v>
                </c:pt>
                <c:pt idx="29">
                  <c:v>401</c:v>
                </c:pt>
                <c:pt idx="30">
                  <c:v>402</c:v>
                </c:pt>
                <c:pt idx="31">
                  <c:v>403</c:v>
                </c:pt>
                <c:pt idx="32">
                  <c:v>404</c:v>
                </c:pt>
                <c:pt idx="33">
                  <c:v>405</c:v>
                </c:pt>
                <c:pt idx="34">
                  <c:v>406</c:v>
                </c:pt>
                <c:pt idx="35">
                  <c:v>407</c:v>
                </c:pt>
                <c:pt idx="36">
                  <c:v>408</c:v>
                </c:pt>
                <c:pt idx="37">
                  <c:v>409</c:v>
                </c:pt>
                <c:pt idx="38">
                  <c:v>410</c:v>
                </c:pt>
                <c:pt idx="39">
                  <c:v>411</c:v>
                </c:pt>
                <c:pt idx="40">
                  <c:v>412</c:v>
                </c:pt>
                <c:pt idx="41">
                  <c:v>413</c:v>
                </c:pt>
                <c:pt idx="42">
                  <c:v>414</c:v>
                </c:pt>
                <c:pt idx="43">
                  <c:v>415</c:v>
                </c:pt>
                <c:pt idx="44">
                  <c:v>416</c:v>
                </c:pt>
                <c:pt idx="45">
                  <c:v>417</c:v>
                </c:pt>
                <c:pt idx="46">
                  <c:v>418</c:v>
                </c:pt>
                <c:pt idx="47">
                  <c:v>419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424</c:v>
                </c:pt>
                <c:pt idx="53">
                  <c:v>425</c:v>
                </c:pt>
                <c:pt idx="54">
                  <c:v>426</c:v>
                </c:pt>
                <c:pt idx="55">
                  <c:v>427</c:v>
                </c:pt>
                <c:pt idx="56">
                  <c:v>428</c:v>
                </c:pt>
                <c:pt idx="57">
                  <c:v>429</c:v>
                </c:pt>
                <c:pt idx="58">
                  <c:v>430</c:v>
                </c:pt>
                <c:pt idx="59">
                  <c:v>431</c:v>
                </c:pt>
                <c:pt idx="60">
                  <c:v>432</c:v>
                </c:pt>
                <c:pt idx="61">
                  <c:v>433</c:v>
                </c:pt>
                <c:pt idx="62">
                  <c:v>434</c:v>
                </c:pt>
                <c:pt idx="63">
                  <c:v>435</c:v>
                </c:pt>
                <c:pt idx="64">
                  <c:v>436</c:v>
                </c:pt>
                <c:pt idx="65">
                  <c:v>437</c:v>
                </c:pt>
                <c:pt idx="66">
                  <c:v>438</c:v>
                </c:pt>
                <c:pt idx="67">
                  <c:v>439</c:v>
                </c:pt>
                <c:pt idx="68">
                  <c:v>440</c:v>
                </c:pt>
                <c:pt idx="69">
                  <c:v>441</c:v>
                </c:pt>
                <c:pt idx="70">
                  <c:v>442</c:v>
                </c:pt>
                <c:pt idx="71">
                  <c:v>443</c:v>
                </c:pt>
                <c:pt idx="72">
                  <c:v>444</c:v>
                </c:pt>
                <c:pt idx="73">
                  <c:v>445</c:v>
                </c:pt>
                <c:pt idx="74">
                  <c:v>446</c:v>
                </c:pt>
                <c:pt idx="75">
                  <c:v>447</c:v>
                </c:pt>
                <c:pt idx="76">
                  <c:v>448</c:v>
                </c:pt>
                <c:pt idx="77">
                  <c:v>449</c:v>
                </c:pt>
                <c:pt idx="78">
                  <c:v>450</c:v>
                </c:pt>
                <c:pt idx="79">
                  <c:v>451</c:v>
                </c:pt>
                <c:pt idx="80">
                  <c:v>452</c:v>
                </c:pt>
                <c:pt idx="81">
                  <c:v>453</c:v>
                </c:pt>
                <c:pt idx="82">
                  <c:v>454</c:v>
                </c:pt>
                <c:pt idx="83">
                  <c:v>455</c:v>
                </c:pt>
                <c:pt idx="84">
                  <c:v>456</c:v>
                </c:pt>
                <c:pt idx="85">
                  <c:v>457</c:v>
                </c:pt>
                <c:pt idx="86">
                  <c:v>458</c:v>
                </c:pt>
                <c:pt idx="87">
                  <c:v>459</c:v>
                </c:pt>
                <c:pt idx="88">
                  <c:v>460</c:v>
                </c:pt>
                <c:pt idx="89">
                  <c:v>461</c:v>
                </c:pt>
                <c:pt idx="90">
                  <c:v>462</c:v>
                </c:pt>
                <c:pt idx="91">
                  <c:v>463</c:v>
                </c:pt>
                <c:pt idx="92">
                  <c:v>464</c:v>
                </c:pt>
                <c:pt idx="93">
                  <c:v>465</c:v>
                </c:pt>
                <c:pt idx="94">
                  <c:v>466</c:v>
                </c:pt>
                <c:pt idx="95">
                  <c:v>467</c:v>
                </c:pt>
                <c:pt idx="96">
                  <c:v>468</c:v>
                </c:pt>
                <c:pt idx="97">
                  <c:v>469</c:v>
                </c:pt>
                <c:pt idx="98">
                  <c:v>470</c:v>
                </c:pt>
                <c:pt idx="99">
                  <c:v>471</c:v>
                </c:pt>
                <c:pt idx="100">
                  <c:v>472</c:v>
                </c:pt>
                <c:pt idx="101">
                  <c:v>473</c:v>
                </c:pt>
                <c:pt idx="102">
                  <c:v>474</c:v>
                </c:pt>
                <c:pt idx="103">
                  <c:v>475</c:v>
                </c:pt>
                <c:pt idx="104">
                  <c:v>476</c:v>
                </c:pt>
                <c:pt idx="105">
                  <c:v>477</c:v>
                </c:pt>
                <c:pt idx="106">
                  <c:v>478</c:v>
                </c:pt>
                <c:pt idx="107">
                  <c:v>479</c:v>
                </c:pt>
                <c:pt idx="108">
                  <c:v>480</c:v>
                </c:pt>
                <c:pt idx="109">
                  <c:v>481</c:v>
                </c:pt>
                <c:pt idx="110">
                  <c:v>482</c:v>
                </c:pt>
                <c:pt idx="111">
                  <c:v>483</c:v>
                </c:pt>
                <c:pt idx="112">
                  <c:v>484</c:v>
                </c:pt>
                <c:pt idx="113">
                  <c:v>485</c:v>
                </c:pt>
                <c:pt idx="114">
                  <c:v>486</c:v>
                </c:pt>
                <c:pt idx="115">
                  <c:v>487</c:v>
                </c:pt>
                <c:pt idx="116">
                  <c:v>488</c:v>
                </c:pt>
                <c:pt idx="117">
                  <c:v>489</c:v>
                </c:pt>
                <c:pt idx="118">
                  <c:v>490</c:v>
                </c:pt>
                <c:pt idx="119">
                  <c:v>491</c:v>
                </c:pt>
                <c:pt idx="120">
                  <c:v>492</c:v>
                </c:pt>
                <c:pt idx="121">
                  <c:v>493</c:v>
                </c:pt>
                <c:pt idx="122">
                  <c:v>494</c:v>
                </c:pt>
                <c:pt idx="123">
                  <c:v>495</c:v>
                </c:pt>
                <c:pt idx="124">
                  <c:v>496</c:v>
                </c:pt>
                <c:pt idx="125">
                  <c:v>497</c:v>
                </c:pt>
                <c:pt idx="126">
                  <c:v>498</c:v>
                </c:pt>
                <c:pt idx="127">
                  <c:v>499</c:v>
                </c:pt>
                <c:pt idx="128">
                  <c:v>500</c:v>
                </c:pt>
                <c:pt idx="129">
                  <c:v>501</c:v>
                </c:pt>
                <c:pt idx="130">
                  <c:v>502</c:v>
                </c:pt>
                <c:pt idx="131">
                  <c:v>503</c:v>
                </c:pt>
                <c:pt idx="132">
                  <c:v>504</c:v>
                </c:pt>
                <c:pt idx="133">
                  <c:v>505</c:v>
                </c:pt>
                <c:pt idx="134">
                  <c:v>506</c:v>
                </c:pt>
                <c:pt idx="135">
                  <c:v>507</c:v>
                </c:pt>
                <c:pt idx="136">
                  <c:v>508</c:v>
                </c:pt>
                <c:pt idx="137">
                  <c:v>509</c:v>
                </c:pt>
                <c:pt idx="138">
                  <c:v>510</c:v>
                </c:pt>
                <c:pt idx="139">
                  <c:v>511</c:v>
                </c:pt>
                <c:pt idx="140">
                  <c:v>512</c:v>
                </c:pt>
                <c:pt idx="141">
                  <c:v>513</c:v>
                </c:pt>
                <c:pt idx="142">
                  <c:v>514</c:v>
                </c:pt>
                <c:pt idx="143">
                  <c:v>515</c:v>
                </c:pt>
                <c:pt idx="144">
                  <c:v>516</c:v>
                </c:pt>
                <c:pt idx="145">
                  <c:v>517</c:v>
                </c:pt>
                <c:pt idx="146">
                  <c:v>518</c:v>
                </c:pt>
                <c:pt idx="147">
                  <c:v>519</c:v>
                </c:pt>
                <c:pt idx="148">
                  <c:v>520</c:v>
                </c:pt>
                <c:pt idx="149">
                  <c:v>521</c:v>
                </c:pt>
                <c:pt idx="150">
                  <c:v>522</c:v>
                </c:pt>
                <c:pt idx="151">
                  <c:v>523</c:v>
                </c:pt>
                <c:pt idx="152">
                  <c:v>524</c:v>
                </c:pt>
                <c:pt idx="153">
                  <c:v>525</c:v>
                </c:pt>
                <c:pt idx="154">
                  <c:v>526</c:v>
                </c:pt>
                <c:pt idx="155">
                  <c:v>527</c:v>
                </c:pt>
                <c:pt idx="156">
                  <c:v>528</c:v>
                </c:pt>
                <c:pt idx="157">
                  <c:v>529</c:v>
                </c:pt>
                <c:pt idx="158">
                  <c:v>530</c:v>
                </c:pt>
                <c:pt idx="159">
                  <c:v>531</c:v>
                </c:pt>
                <c:pt idx="160">
                  <c:v>532</c:v>
                </c:pt>
                <c:pt idx="161">
                  <c:v>533</c:v>
                </c:pt>
                <c:pt idx="162">
                  <c:v>534</c:v>
                </c:pt>
                <c:pt idx="163">
                  <c:v>535</c:v>
                </c:pt>
                <c:pt idx="164">
                  <c:v>536</c:v>
                </c:pt>
                <c:pt idx="165">
                  <c:v>537</c:v>
                </c:pt>
                <c:pt idx="166">
                  <c:v>538</c:v>
                </c:pt>
                <c:pt idx="167">
                  <c:v>539</c:v>
                </c:pt>
                <c:pt idx="168">
                  <c:v>540</c:v>
                </c:pt>
                <c:pt idx="169">
                  <c:v>541</c:v>
                </c:pt>
                <c:pt idx="170">
                  <c:v>542</c:v>
                </c:pt>
                <c:pt idx="171">
                  <c:v>543</c:v>
                </c:pt>
                <c:pt idx="172">
                  <c:v>544</c:v>
                </c:pt>
                <c:pt idx="173">
                  <c:v>545</c:v>
                </c:pt>
                <c:pt idx="174">
                  <c:v>546</c:v>
                </c:pt>
              </c:numCache>
            </c:numRef>
          </c:xVal>
          <c:yVal>
            <c:numRef>
              <c:f>Graph!$C$374:$C$546</c:f>
              <c:numCache>
                <c:formatCode>General</c:formatCode>
                <c:ptCount val="17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AC-4F69-9DBF-3F4607ABCA0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Graph!$A$373:$A$547</c:f>
              <c:numCache>
                <c:formatCode>General</c:formatCode>
                <c:ptCount val="175"/>
                <c:pt idx="0">
                  <c:v>372</c:v>
                </c:pt>
                <c:pt idx="1">
                  <c:v>373</c:v>
                </c:pt>
                <c:pt idx="2">
                  <c:v>374</c:v>
                </c:pt>
                <c:pt idx="3">
                  <c:v>375</c:v>
                </c:pt>
                <c:pt idx="4">
                  <c:v>376</c:v>
                </c:pt>
                <c:pt idx="5">
                  <c:v>377</c:v>
                </c:pt>
                <c:pt idx="6">
                  <c:v>378</c:v>
                </c:pt>
                <c:pt idx="7">
                  <c:v>379</c:v>
                </c:pt>
                <c:pt idx="8">
                  <c:v>380</c:v>
                </c:pt>
                <c:pt idx="9">
                  <c:v>381</c:v>
                </c:pt>
                <c:pt idx="10">
                  <c:v>382</c:v>
                </c:pt>
                <c:pt idx="11">
                  <c:v>383</c:v>
                </c:pt>
                <c:pt idx="12">
                  <c:v>384</c:v>
                </c:pt>
                <c:pt idx="13">
                  <c:v>385</c:v>
                </c:pt>
                <c:pt idx="14">
                  <c:v>386</c:v>
                </c:pt>
                <c:pt idx="15">
                  <c:v>387</c:v>
                </c:pt>
                <c:pt idx="16">
                  <c:v>388</c:v>
                </c:pt>
                <c:pt idx="17">
                  <c:v>389</c:v>
                </c:pt>
                <c:pt idx="18">
                  <c:v>390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395</c:v>
                </c:pt>
                <c:pt idx="24">
                  <c:v>396</c:v>
                </c:pt>
                <c:pt idx="25">
                  <c:v>397</c:v>
                </c:pt>
                <c:pt idx="26">
                  <c:v>398</c:v>
                </c:pt>
                <c:pt idx="27">
                  <c:v>399</c:v>
                </c:pt>
                <c:pt idx="28">
                  <c:v>400</c:v>
                </c:pt>
                <c:pt idx="29">
                  <c:v>401</c:v>
                </c:pt>
                <c:pt idx="30">
                  <c:v>402</c:v>
                </c:pt>
                <c:pt idx="31">
                  <c:v>403</c:v>
                </c:pt>
                <c:pt idx="32">
                  <c:v>404</c:v>
                </c:pt>
                <c:pt idx="33">
                  <c:v>405</c:v>
                </c:pt>
                <c:pt idx="34">
                  <c:v>406</c:v>
                </c:pt>
                <c:pt idx="35">
                  <c:v>407</c:v>
                </c:pt>
                <c:pt idx="36">
                  <c:v>408</c:v>
                </c:pt>
                <c:pt idx="37">
                  <c:v>409</c:v>
                </c:pt>
                <c:pt idx="38">
                  <c:v>410</c:v>
                </c:pt>
                <c:pt idx="39">
                  <c:v>411</c:v>
                </c:pt>
                <c:pt idx="40">
                  <c:v>412</c:v>
                </c:pt>
                <c:pt idx="41">
                  <c:v>413</c:v>
                </c:pt>
                <c:pt idx="42">
                  <c:v>414</c:v>
                </c:pt>
                <c:pt idx="43">
                  <c:v>415</c:v>
                </c:pt>
                <c:pt idx="44">
                  <c:v>416</c:v>
                </c:pt>
                <c:pt idx="45">
                  <c:v>417</c:v>
                </c:pt>
                <c:pt idx="46">
                  <c:v>418</c:v>
                </c:pt>
                <c:pt idx="47">
                  <c:v>419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424</c:v>
                </c:pt>
                <c:pt idx="53">
                  <c:v>425</c:v>
                </c:pt>
                <c:pt idx="54">
                  <c:v>426</c:v>
                </c:pt>
                <c:pt idx="55">
                  <c:v>427</c:v>
                </c:pt>
                <c:pt idx="56">
                  <c:v>428</c:v>
                </c:pt>
                <c:pt idx="57">
                  <c:v>429</c:v>
                </c:pt>
                <c:pt idx="58">
                  <c:v>430</c:v>
                </c:pt>
                <c:pt idx="59">
                  <c:v>431</c:v>
                </c:pt>
                <c:pt idx="60">
                  <c:v>432</c:v>
                </c:pt>
                <c:pt idx="61">
                  <c:v>433</c:v>
                </c:pt>
                <c:pt idx="62">
                  <c:v>434</c:v>
                </c:pt>
                <c:pt idx="63">
                  <c:v>435</c:v>
                </c:pt>
                <c:pt idx="64">
                  <c:v>436</c:v>
                </c:pt>
                <c:pt idx="65">
                  <c:v>437</c:v>
                </c:pt>
                <c:pt idx="66">
                  <c:v>438</c:v>
                </c:pt>
                <c:pt idx="67">
                  <c:v>439</c:v>
                </c:pt>
                <c:pt idx="68">
                  <c:v>440</c:v>
                </c:pt>
                <c:pt idx="69">
                  <c:v>441</c:v>
                </c:pt>
                <c:pt idx="70">
                  <c:v>442</c:v>
                </c:pt>
                <c:pt idx="71">
                  <c:v>443</c:v>
                </c:pt>
                <c:pt idx="72">
                  <c:v>444</c:v>
                </c:pt>
                <c:pt idx="73">
                  <c:v>445</c:v>
                </c:pt>
                <c:pt idx="74">
                  <c:v>446</c:v>
                </c:pt>
                <c:pt idx="75">
                  <c:v>447</c:v>
                </c:pt>
                <c:pt idx="76">
                  <c:v>448</c:v>
                </c:pt>
                <c:pt idx="77">
                  <c:v>449</c:v>
                </c:pt>
                <c:pt idx="78">
                  <c:v>450</c:v>
                </c:pt>
                <c:pt idx="79">
                  <c:v>451</c:v>
                </c:pt>
                <c:pt idx="80">
                  <c:v>452</c:v>
                </c:pt>
                <c:pt idx="81">
                  <c:v>453</c:v>
                </c:pt>
                <c:pt idx="82">
                  <c:v>454</c:v>
                </c:pt>
                <c:pt idx="83">
                  <c:v>455</c:v>
                </c:pt>
                <c:pt idx="84">
                  <c:v>456</c:v>
                </c:pt>
                <c:pt idx="85">
                  <c:v>457</c:v>
                </c:pt>
                <c:pt idx="86">
                  <c:v>458</c:v>
                </c:pt>
                <c:pt idx="87">
                  <c:v>459</c:v>
                </c:pt>
                <c:pt idx="88">
                  <c:v>460</c:v>
                </c:pt>
                <c:pt idx="89">
                  <c:v>461</c:v>
                </c:pt>
                <c:pt idx="90">
                  <c:v>462</c:v>
                </c:pt>
                <c:pt idx="91">
                  <c:v>463</c:v>
                </c:pt>
                <c:pt idx="92">
                  <c:v>464</c:v>
                </c:pt>
                <c:pt idx="93">
                  <c:v>465</c:v>
                </c:pt>
                <c:pt idx="94">
                  <c:v>466</c:v>
                </c:pt>
                <c:pt idx="95">
                  <c:v>467</c:v>
                </c:pt>
                <c:pt idx="96">
                  <c:v>468</c:v>
                </c:pt>
                <c:pt idx="97">
                  <c:v>469</c:v>
                </c:pt>
                <c:pt idx="98">
                  <c:v>470</c:v>
                </c:pt>
                <c:pt idx="99">
                  <c:v>471</c:v>
                </c:pt>
                <c:pt idx="100">
                  <c:v>472</c:v>
                </c:pt>
                <c:pt idx="101">
                  <c:v>473</c:v>
                </c:pt>
                <c:pt idx="102">
                  <c:v>474</c:v>
                </c:pt>
                <c:pt idx="103">
                  <c:v>475</c:v>
                </c:pt>
                <c:pt idx="104">
                  <c:v>476</c:v>
                </c:pt>
                <c:pt idx="105">
                  <c:v>477</c:v>
                </c:pt>
                <c:pt idx="106">
                  <c:v>478</c:v>
                </c:pt>
                <c:pt idx="107">
                  <c:v>479</c:v>
                </c:pt>
                <c:pt idx="108">
                  <c:v>480</c:v>
                </c:pt>
                <c:pt idx="109">
                  <c:v>481</c:v>
                </c:pt>
                <c:pt idx="110">
                  <c:v>482</c:v>
                </c:pt>
                <c:pt idx="111">
                  <c:v>483</c:v>
                </c:pt>
                <c:pt idx="112">
                  <c:v>484</c:v>
                </c:pt>
                <c:pt idx="113">
                  <c:v>485</c:v>
                </c:pt>
                <c:pt idx="114">
                  <c:v>486</c:v>
                </c:pt>
                <c:pt idx="115">
                  <c:v>487</c:v>
                </c:pt>
                <c:pt idx="116">
                  <c:v>488</c:v>
                </c:pt>
                <c:pt idx="117">
                  <c:v>489</c:v>
                </c:pt>
                <c:pt idx="118">
                  <c:v>490</c:v>
                </c:pt>
                <c:pt idx="119">
                  <c:v>491</c:v>
                </c:pt>
                <c:pt idx="120">
                  <c:v>492</c:v>
                </c:pt>
                <c:pt idx="121">
                  <c:v>493</c:v>
                </c:pt>
                <c:pt idx="122">
                  <c:v>494</c:v>
                </c:pt>
                <c:pt idx="123">
                  <c:v>495</c:v>
                </c:pt>
                <c:pt idx="124">
                  <c:v>496</c:v>
                </c:pt>
                <c:pt idx="125">
                  <c:v>497</c:v>
                </c:pt>
                <c:pt idx="126">
                  <c:v>498</c:v>
                </c:pt>
                <c:pt idx="127">
                  <c:v>499</c:v>
                </c:pt>
                <c:pt idx="128">
                  <c:v>500</c:v>
                </c:pt>
                <c:pt idx="129">
                  <c:v>501</c:v>
                </c:pt>
                <c:pt idx="130">
                  <c:v>502</c:v>
                </c:pt>
                <c:pt idx="131">
                  <c:v>503</c:v>
                </c:pt>
                <c:pt idx="132">
                  <c:v>504</c:v>
                </c:pt>
                <c:pt idx="133">
                  <c:v>505</c:v>
                </c:pt>
                <c:pt idx="134">
                  <c:v>506</c:v>
                </c:pt>
                <c:pt idx="135">
                  <c:v>507</c:v>
                </c:pt>
                <c:pt idx="136">
                  <c:v>508</c:v>
                </c:pt>
                <c:pt idx="137">
                  <c:v>509</c:v>
                </c:pt>
                <c:pt idx="138">
                  <c:v>510</c:v>
                </c:pt>
                <c:pt idx="139">
                  <c:v>511</c:v>
                </c:pt>
                <c:pt idx="140">
                  <c:v>512</c:v>
                </c:pt>
                <c:pt idx="141">
                  <c:v>513</c:v>
                </c:pt>
                <c:pt idx="142">
                  <c:v>514</c:v>
                </c:pt>
                <c:pt idx="143">
                  <c:v>515</c:v>
                </c:pt>
                <c:pt idx="144">
                  <c:v>516</c:v>
                </c:pt>
                <c:pt idx="145">
                  <c:v>517</c:v>
                </c:pt>
                <c:pt idx="146">
                  <c:v>518</c:v>
                </c:pt>
                <c:pt idx="147">
                  <c:v>519</c:v>
                </c:pt>
                <c:pt idx="148">
                  <c:v>520</c:v>
                </c:pt>
                <c:pt idx="149">
                  <c:v>521</c:v>
                </c:pt>
                <c:pt idx="150">
                  <c:v>522</c:v>
                </c:pt>
                <c:pt idx="151">
                  <c:v>523</c:v>
                </c:pt>
                <c:pt idx="152">
                  <c:v>524</c:v>
                </c:pt>
                <c:pt idx="153">
                  <c:v>525</c:v>
                </c:pt>
                <c:pt idx="154">
                  <c:v>526</c:v>
                </c:pt>
                <c:pt idx="155">
                  <c:v>527</c:v>
                </c:pt>
                <c:pt idx="156">
                  <c:v>528</c:v>
                </c:pt>
                <c:pt idx="157">
                  <c:v>529</c:v>
                </c:pt>
                <c:pt idx="158">
                  <c:v>530</c:v>
                </c:pt>
                <c:pt idx="159">
                  <c:v>531</c:v>
                </c:pt>
                <c:pt idx="160">
                  <c:v>532</c:v>
                </c:pt>
                <c:pt idx="161">
                  <c:v>533</c:v>
                </c:pt>
                <c:pt idx="162">
                  <c:v>534</c:v>
                </c:pt>
                <c:pt idx="163">
                  <c:v>535</c:v>
                </c:pt>
                <c:pt idx="164">
                  <c:v>536</c:v>
                </c:pt>
                <c:pt idx="165">
                  <c:v>537</c:v>
                </c:pt>
                <c:pt idx="166">
                  <c:v>538</c:v>
                </c:pt>
                <c:pt idx="167">
                  <c:v>539</c:v>
                </c:pt>
                <c:pt idx="168">
                  <c:v>540</c:v>
                </c:pt>
                <c:pt idx="169">
                  <c:v>541</c:v>
                </c:pt>
                <c:pt idx="170">
                  <c:v>542</c:v>
                </c:pt>
                <c:pt idx="171">
                  <c:v>543</c:v>
                </c:pt>
                <c:pt idx="172">
                  <c:v>544</c:v>
                </c:pt>
                <c:pt idx="173">
                  <c:v>545</c:v>
                </c:pt>
                <c:pt idx="174">
                  <c:v>546</c:v>
                </c:pt>
              </c:numCache>
            </c:numRef>
          </c:xVal>
          <c:yVal>
            <c:numRef>
              <c:f>Graph!$E$374:$E$546</c:f>
              <c:numCache>
                <c:formatCode>General</c:formatCode>
                <c:ptCount val="173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AC-4F69-9DBF-3F4607ABCA0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Graph!$A$373:$A$547</c:f>
              <c:numCache>
                <c:formatCode>General</c:formatCode>
                <c:ptCount val="175"/>
                <c:pt idx="0">
                  <c:v>372</c:v>
                </c:pt>
                <c:pt idx="1">
                  <c:v>373</c:v>
                </c:pt>
                <c:pt idx="2">
                  <c:v>374</c:v>
                </c:pt>
                <c:pt idx="3">
                  <c:v>375</c:v>
                </c:pt>
                <c:pt idx="4">
                  <c:v>376</c:v>
                </c:pt>
                <c:pt idx="5">
                  <c:v>377</c:v>
                </c:pt>
                <c:pt idx="6">
                  <c:v>378</c:v>
                </c:pt>
                <c:pt idx="7">
                  <c:v>379</c:v>
                </c:pt>
                <c:pt idx="8">
                  <c:v>380</c:v>
                </c:pt>
                <c:pt idx="9">
                  <c:v>381</c:v>
                </c:pt>
                <c:pt idx="10">
                  <c:v>382</c:v>
                </c:pt>
                <c:pt idx="11">
                  <c:v>383</c:v>
                </c:pt>
                <c:pt idx="12">
                  <c:v>384</c:v>
                </c:pt>
                <c:pt idx="13">
                  <c:v>385</c:v>
                </c:pt>
                <c:pt idx="14">
                  <c:v>386</c:v>
                </c:pt>
                <c:pt idx="15">
                  <c:v>387</c:v>
                </c:pt>
                <c:pt idx="16">
                  <c:v>388</c:v>
                </c:pt>
                <c:pt idx="17">
                  <c:v>389</c:v>
                </c:pt>
                <c:pt idx="18">
                  <c:v>390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395</c:v>
                </c:pt>
                <c:pt idx="24">
                  <c:v>396</c:v>
                </c:pt>
                <c:pt idx="25">
                  <c:v>397</c:v>
                </c:pt>
                <c:pt idx="26">
                  <c:v>398</c:v>
                </c:pt>
                <c:pt idx="27">
                  <c:v>399</c:v>
                </c:pt>
                <c:pt idx="28">
                  <c:v>400</c:v>
                </c:pt>
                <c:pt idx="29">
                  <c:v>401</c:v>
                </c:pt>
                <c:pt idx="30">
                  <c:v>402</c:v>
                </c:pt>
                <c:pt idx="31">
                  <c:v>403</c:v>
                </c:pt>
                <c:pt idx="32">
                  <c:v>404</c:v>
                </c:pt>
                <c:pt idx="33">
                  <c:v>405</c:v>
                </c:pt>
                <c:pt idx="34">
                  <c:v>406</c:v>
                </c:pt>
                <c:pt idx="35">
                  <c:v>407</c:v>
                </c:pt>
                <c:pt idx="36">
                  <c:v>408</c:v>
                </c:pt>
                <c:pt idx="37">
                  <c:v>409</c:v>
                </c:pt>
                <c:pt idx="38">
                  <c:v>410</c:v>
                </c:pt>
                <c:pt idx="39">
                  <c:v>411</c:v>
                </c:pt>
                <c:pt idx="40">
                  <c:v>412</c:v>
                </c:pt>
                <c:pt idx="41">
                  <c:v>413</c:v>
                </c:pt>
                <c:pt idx="42">
                  <c:v>414</c:v>
                </c:pt>
                <c:pt idx="43">
                  <c:v>415</c:v>
                </c:pt>
                <c:pt idx="44">
                  <c:v>416</c:v>
                </c:pt>
                <c:pt idx="45">
                  <c:v>417</c:v>
                </c:pt>
                <c:pt idx="46">
                  <c:v>418</c:v>
                </c:pt>
                <c:pt idx="47">
                  <c:v>419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424</c:v>
                </c:pt>
                <c:pt idx="53">
                  <c:v>425</c:v>
                </c:pt>
                <c:pt idx="54">
                  <c:v>426</c:v>
                </c:pt>
                <c:pt idx="55">
                  <c:v>427</c:v>
                </c:pt>
                <c:pt idx="56">
                  <c:v>428</c:v>
                </c:pt>
                <c:pt idx="57">
                  <c:v>429</c:v>
                </c:pt>
                <c:pt idx="58">
                  <c:v>430</c:v>
                </c:pt>
                <c:pt idx="59">
                  <c:v>431</c:v>
                </c:pt>
                <c:pt idx="60">
                  <c:v>432</c:v>
                </c:pt>
                <c:pt idx="61">
                  <c:v>433</c:v>
                </c:pt>
                <c:pt idx="62">
                  <c:v>434</c:v>
                </c:pt>
                <c:pt idx="63">
                  <c:v>435</c:v>
                </c:pt>
                <c:pt idx="64">
                  <c:v>436</c:v>
                </c:pt>
                <c:pt idx="65">
                  <c:v>437</c:v>
                </c:pt>
                <c:pt idx="66">
                  <c:v>438</c:v>
                </c:pt>
                <c:pt idx="67">
                  <c:v>439</c:v>
                </c:pt>
                <c:pt idx="68">
                  <c:v>440</c:v>
                </c:pt>
                <c:pt idx="69">
                  <c:v>441</c:v>
                </c:pt>
                <c:pt idx="70">
                  <c:v>442</c:v>
                </c:pt>
                <c:pt idx="71">
                  <c:v>443</c:v>
                </c:pt>
                <c:pt idx="72">
                  <c:v>444</c:v>
                </c:pt>
                <c:pt idx="73">
                  <c:v>445</c:v>
                </c:pt>
                <c:pt idx="74">
                  <c:v>446</c:v>
                </c:pt>
                <c:pt idx="75">
                  <c:v>447</c:v>
                </c:pt>
                <c:pt idx="76">
                  <c:v>448</c:v>
                </c:pt>
                <c:pt idx="77">
                  <c:v>449</c:v>
                </c:pt>
                <c:pt idx="78">
                  <c:v>450</c:v>
                </c:pt>
                <c:pt idx="79">
                  <c:v>451</c:v>
                </c:pt>
                <c:pt idx="80">
                  <c:v>452</c:v>
                </c:pt>
                <c:pt idx="81">
                  <c:v>453</c:v>
                </c:pt>
                <c:pt idx="82">
                  <c:v>454</c:v>
                </c:pt>
                <c:pt idx="83">
                  <c:v>455</c:v>
                </c:pt>
                <c:pt idx="84">
                  <c:v>456</c:v>
                </c:pt>
                <c:pt idx="85">
                  <c:v>457</c:v>
                </c:pt>
                <c:pt idx="86">
                  <c:v>458</c:v>
                </c:pt>
                <c:pt idx="87">
                  <c:v>459</c:v>
                </c:pt>
                <c:pt idx="88">
                  <c:v>460</c:v>
                </c:pt>
                <c:pt idx="89">
                  <c:v>461</c:v>
                </c:pt>
                <c:pt idx="90">
                  <c:v>462</c:v>
                </c:pt>
                <c:pt idx="91">
                  <c:v>463</c:v>
                </c:pt>
                <c:pt idx="92">
                  <c:v>464</c:v>
                </c:pt>
                <c:pt idx="93">
                  <c:v>465</c:v>
                </c:pt>
                <c:pt idx="94">
                  <c:v>466</c:v>
                </c:pt>
                <c:pt idx="95">
                  <c:v>467</c:v>
                </c:pt>
                <c:pt idx="96">
                  <c:v>468</c:v>
                </c:pt>
                <c:pt idx="97">
                  <c:v>469</c:v>
                </c:pt>
                <c:pt idx="98">
                  <c:v>470</c:v>
                </c:pt>
                <c:pt idx="99">
                  <c:v>471</c:v>
                </c:pt>
                <c:pt idx="100">
                  <c:v>472</c:v>
                </c:pt>
                <c:pt idx="101">
                  <c:v>473</c:v>
                </c:pt>
                <c:pt idx="102">
                  <c:v>474</c:v>
                </c:pt>
                <c:pt idx="103">
                  <c:v>475</c:v>
                </c:pt>
                <c:pt idx="104">
                  <c:v>476</c:v>
                </c:pt>
                <c:pt idx="105">
                  <c:v>477</c:v>
                </c:pt>
                <c:pt idx="106">
                  <c:v>478</c:v>
                </c:pt>
                <c:pt idx="107">
                  <c:v>479</c:v>
                </c:pt>
                <c:pt idx="108">
                  <c:v>480</c:v>
                </c:pt>
                <c:pt idx="109">
                  <c:v>481</c:v>
                </c:pt>
                <c:pt idx="110">
                  <c:v>482</c:v>
                </c:pt>
                <c:pt idx="111">
                  <c:v>483</c:v>
                </c:pt>
                <c:pt idx="112">
                  <c:v>484</c:v>
                </c:pt>
                <c:pt idx="113">
                  <c:v>485</c:v>
                </c:pt>
                <c:pt idx="114">
                  <c:v>486</c:v>
                </c:pt>
                <c:pt idx="115">
                  <c:v>487</c:v>
                </c:pt>
                <c:pt idx="116">
                  <c:v>488</c:v>
                </c:pt>
                <c:pt idx="117">
                  <c:v>489</c:v>
                </c:pt>
                <c:pt idx="118">
                  <c:v>490</c:v>
                </c:pt>
                <c:pt idx="119">
                  <c:v>491</c:v>
                </c:pt>
                <c:pt idx="120">
                  <c:v>492</c:v>
                </c:pt>
                <c:pt idx="121">
                  <c:v>493</c:v>
                </c:pt>
                <c:pt idx="122">
                  <c:v>494</c:v>
                </c:pt>
                <c:pt idx="123">
                  <c:v>495</c:v>
                </c:pt>
                <c:pt idx="124">
                  <c:v>496</c:v>
                </c:pt>
                <c:pt idx="125">
                  <c:v>497</c:v>
                </c:pt>
                <c:pt idx="126">
                  <c:v>498</c:v>
                </c:pt>
                <c:pt idx="127">
                  <c:v>499</c:v>
                </c:pt>
                <c:pt idx="128">
                  <c:v>500</c:v>
                </c:pt>
                <c:pt idx="129">
                  <c:v>501</c:v>
                </c:pt>
                <c:pt idx="130">
                  <c:v>502</c:v>
                </c:pt>
                <c:pt idx="131">
                  <c:v>503</c:v>
                </c:pt>
                <c:pt idx="132">
                  <c:v>504</c:v>
                </c:pt>
                <c:pt idx="133">
                  <c:v>505</c:v>
                </c:pt>
                <c:pt idx="134">
                  <c:v>506</c:v>
                </c:pt>
                <c:pt idx="135">
                  <c:v>507</c:v>
                </c:pt>
                <c:pt idx="136">
                  <c:v>508</c:v>
                </c:pt>
                <c:pt idx="137">
                  <c:v>509</c:v>
                </c:pt>
                <c:pt idx="138">
                  <c:v>510</c:v>
                </c:pt>
                <c:pt idx="139">
                  <c:v>511</c:v>
                </c:pt>
                <c:pt idx="140">
                  <c:v>512</c:v>
                </c:pt>
                <c:pt idx="141">
                  <c:v>513</c:v>
                </c:pt>
                <c:pt idx="142">
                  <c:v>514</c:v>
                </c:pt>
                <c:pt idx="143">
                  <c:v>515</c:v>
                </c:pt>
                <c:pt idx="144">
                  <c:v>516</c:v>
                </c:pt>
                <c:pt idx="145">
                  <c:v>517</c:v>
                </c:pt>
                <c:pt idx="146">
                  <c:v>518</c:v>
                </c:pt>
                <c:pt idx="147">
                  <c:v>519</c:v>
                </c:pt>
                <c:pt idx="148">
                  <c:v>520</c:v>
                </c:pt>
                <c:pt idx="149">
                  <c:v>521</c:v>
                </c:pt>
                <c:pt idx="150">
                  <c:v>522</c:v>
                </c:pt>
                <c:pt idx="151">
                  <c:v>523</c:v>
                </c:pt>
                <c:pt idx="152">
                  <c:v>524</c:v>
                </c:pt>
                <c:pt idx="153">
                  <c:v>525</c:v>
                </c:pt>
                <c:pt idx="154">
                  <c:v>526</c:v>
                </c:pt>
                <c:pt idx="155">
                  <c:v>527</c:v>
                </c:pt>
                <c:pt idx="156">
                  <c:v>528</c:v>
                </c:pt>
                <c:pt idx="157">
                  <c:v>529</c:v>
                </c:pt>
                <c:pt idx="158">
                  <c:v>530</c:v>
                </c:pt>
                <c:pt idx="159">
                  <c:v>531</c:v>
                </c:pt>
                <c:pt idx="160">
                  <c:v>532</c:v>
                </c:pt>
                <c:pt idx="161">
                  <c:v>533</c:v>
                </c:pt>
                <c:pt idx="162">
                  <c:v>534</c:v>
                </c:pt>
                <c:pt idx="163">
                  <c:v>535</c:v>
                </c:pt>
                <c:pt idx="164">
                  <c:v>536</c:v>
                </c:pt>
                <c:pt idx="165">
                  <c:v>537</c:v>
                </c:pt>
                <c:pt idx="166">
                  <c:v>538</c:v>
                </c:pt>
                <c:pt idx="167">
                  <c:v>539</c:v>
                </c:pt>
                <c:pt idx="168">
                  <c:v>540</c:v>
                </c:pt>
                <c:pt idx="169">
                  <c:v>541</c:v>
                </c:pt>
                <c:pt idx="170">
                  <c:v>542</c:v>
                </c:pt>
                <c:pt idx="171">
                  <c:v>543</c:v>
                </c:pt>
                <c:pt idx="172">
                  <c:v>544</c:v>
                </c:pt>
                <c:pt idx="173">
                  <c:v>545</c:v>
                </c:pt>
                <c:pt idx="174">
                  <c:v>546</c:v>
                </c:pt>
              </c:numCache>
            </c:numRef>
          </c:xVal>
          <c:yVal>
            <c:numRef>
              <c:f>Graph!$G$374:$G$546</c:f>
              <c:numCache>
                <c:formatCode>General</c:formatCode>
                <c:ptCount val="17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AC-4F69-9DBF-3F4607ABCA0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Graph!$A$373:$A$547</c:f>
              <c:numCache>
                <c:formatCode>General</c:formatCode>
                <c:ptCount val="175"/>
                <c:pt idx="0">
                  <c:v>372</c:v>
                </c:pt>
                <c:pt idx="1">
                  <c:v>373</c:v>
                </c:pt>
                <c:pt idx="2">
                  <c:v>374</c:v>
                </c:pt>
                <c:pt idx="3">
                  <c:v>375</c:v>
                </c:pt>
                <c:pt idx="4">
                  <c:v>376</c:v>
                </c:pt>
                <c:pt idx="5">
                  <c:v>377</c:v>
                </c:pt>
                <c:pt idx="6">
                  <c:v>378</c:v>
                </c:pt>
                <c:pt idx="7">
                  <c:v>379</c:v>
                </c:pt>
                <c:pt idx="8">
                  <c:v>380</c:v>
                </c:pt>
                <c:pt idx="9">
                  <c:v>381</c:v>
                </c:pt>
                <c:pt idx="10">
                  <c:v>382</c:v>
                </c:pt>
                <c:pt idx="11">
                  <c:v>383</c:v>
                </c:pt>
                <c:pt idx="12">
                  <c:v>384</c:v>
                </c:pt>
                <c:pt idx="13">
                  <c:v>385</c:v>
                </c:pt>
                <c:pt idx="14">
                  <c:v>386</c:v>
                </c:pt>
                <c:pt idx="15">
                  <c:v>387</c:v>
                </c:pt>
                <c:pt idx="16">
                  <c:v>388</c:v>
                </c:pt>
                <c:pt idx="17">
                  <c:v>389</c:v>
                </c:pt>
                <c:pt idx="18">
                  <c:v>390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395</c:v>
                </c:pt>
                <c:pt idx="24">
                  <c:v>396</c:v>
                </c:pt>
                <c:pt idx="25">
                  <c:v>397</c:v>
                </c:pt>
                <c:pt idx="26">
                  <c:v>398</c:v>
                </c:pt>
                <c:pt idx="27">
                  <c:v>399</c:v>
                </c:pt>
                <c:pt idx="28">
                  <c:v>400</c:v>
                </c:pt>
                <c:pt idx="29">
                  <c:v>401</c:v>
                </c:pt>
                <c:pt idx="30">
                  <c:v>402</c:v>
                </c:pt>
                <c:pt idx="31">
                  <c:v>403</c:v>
                </c:pt>
                <c:pt idx="32">
                  <c:v>404</c:v>
                </c:pt>
                <c:pt idx="33">
                  <c:v>405</c:v>
                </c:pt>
                <c:pt idx="34">
                  <c:v>406</c:v>
                </c:pt>
                <c:pt idx="35">
                  <c:v>407</c:v>
                </c:pt>
                <c:pt idx="36">
                  <c:v>408</c:v>
                </c:pt>
                <c:pt idx="37">
                  <c:v>409</c:v>
                </c:pt>
                <c:pt idx="38">
                  <c:v>410</c:v>
                </c:pt>
                <c:pt idx="39">
                  <c:v>411</c:v>
                </c:pt>
                <c:pt idx="40">
                  <c:v>412</c:v>
                </c:pt>
                <c:pt idx="41">
                  <c:v>413</c:v>
                </c:pt>
                <c:pt idx="42">
                  <c:v>414</c:v>
                </c:pt>
                <c:pt idx="43">
                  <c:v>415</c:v>
                </c:pt>
                <c:pt idx="44">
                  <c:v>416</c:v>
                </c:pt>
                <c:pt idx="45">
                  <c:v>417</c:v>
                </c:pt>
                <c:pt idx="46">
                  <c:v>418</c:v>
                </c:pt>
                <c:pt idx="47">
                  <c:v>419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424</c:v>
                </c:pt>
                <c:pt idx="53">
                  <c:v>425</c:v>
                </c:pt>
                <c:pt idx="54">
                  <c:v>426</c:v>
                </c:pt>
                <c:pt idx="55">
                  <c:v>427</c:v>
                </c:pt>
                <c:pt idx="56">
                  <c:v>428</c:v>
                </c:pt>
                <c:pt idx="57">
                  <c:v>429</c:v>
                </c:pt>
                <c:pt idx="58">
                  <c:v>430</c:v>
                </c:pt>
                <c:pt idx="59">
                  <c:v>431</c:v>
                </c:pt>
                <c:pt idx="60">
                  <c:v>432</c:v>
                </c:pt>
                <c:pt idx="61">
                  <c:v>433</c:v>
                </c:pt>
                <c:pt idx="62">
                  <c:v>434</c:v>
                </c:pt>
                <c:pt idx="63">
                  <c:v>435</c:v>
                </c:pt>
                <c:pt idx="64">
                  <c:v>436</c:v>
                </c:pt>
                <c:pt idx="65">
                  <c:v>437</c:v>
                </c:pt>
                <c:pt idx="66">
                  <c:v>438</c:v>
                </c:pt>
                <c:pt idx="67">
                  <c:v>439</c:v>
                </c:pt>
                <c:pt idx="68">
                  <c:v>440</c:v>
                </c:pt>
                <c:pt idx="69">
                  <c:v>441</c:v>
                </c:pt>
                <c:pt idx="70">
                  <c:v>442</c:v>
                </c:pt>
                <c:pt idx="71">
                  <c:v>443</c:v>
                </c:pt>
                <c:pt idx="72">
                  <c:v>444</c:v>
                </c:pt>
                <c:pt idx="73">
                  <c:v>445</c:v>
                </c:pt>
                <c:pt idx="74">
                  <c:v>446</c:v>
                </c:pt>
                <c:pt idx="75">
                  <c:v>447</c:v>
                </c:pt>
                <c:pt idx="76">
                  <c:v>448</c:v>
                </c:pt>
                <c:pt idx="77">
                  <c:v>449</c:v>
                </c:pt>
                <c:pt idx="78">
                  <c:v>450</c:v>
                </c:pt>
                <c:pt idx="79">
                  <c:v>451</c:v>
                </c:pt>
                <c:pt idx="80">
                  <c:v>452</c:v>
                </c:pt>
                <c:pt idx="81">
                  <c:v>453</c:v>
                </c:pt>
                <c:pt idx="82">
                  <c:v>454</c:v>
                </c:pt>
                <c:pt idx="83">
                  <c:v>455</c:v>
                </c:pt>
                <c:pt idx="84">
                  <c:v>456</c:v>
                </c:pt>
                <c:pt idx="85">
                  <c:v>457</c:v>
                </c:pt>
                <c:pt idx="86">
                  <c:v>458</c:v>
                </c:pt>
                <c:pt idx="87">
                  <c:v>459</c:v>
                </c:pt>
                <c:pt idx="88">
                  <c:v>460</c:v>
                </c:pt>
                <c:pt idx="89">
                  <c:v>461</c:v>
                </c:pt>
                <c:pt idx="90">
                  <c:v>462</c:v>
                </c:pt>
                <c:pt idx="91">
                  <c:v>463</c:v>
                </c:pt>
                <c:pt idx="92">
                  <c:v>464</c:v>
                </c:pt>
                <c:pt idx="93">
                  <c:v>465</c:v>
                </c:pt>
                <c:pt idx="94">
                  <c:v>466</c:v>
                </c:pt>
                <c:pt idx="95">
                  <c:v>467</c:v>
                </c:pt>
                <c:pt idx="96">
                  <c:v>468</c:v>
                </c:pt>
                <c:pt idx="97">
                  <c:v>469</c:v>
                </c:pt>
                <c:pt idx="98">
                  <c:v>470</c:v>
                </c:pt>
                <c:pt idx="99">
                  <c:v>471</c:v>
                </c:pt>
                <c:pt idx="100">
                  <c:v>472</c:v>
                </c:pt>
                <c:pt idx="101">
                  <c:v>473</c:v>
                </c:pt>
                <c:pt idx="102">
                  <c:v>474</c:v>
                </c:pt>
                <c:pt idx="103">
                  <c:v>475</c:v>
                </c:pt>
                <c:pt idx="104">
                  <c:v>476</c:v>
                </c:pt>
                <c:pt idx="105">
                  <c:v>477</c:v>
                </c:pt>
                <c:pt idx="106">
                  <c:v>478</c:v>
                </c:pt>
                <c:pt idx="107">
                  <c:v>479</c:v>
                </c:pt>
                <c:pt idx="108">
                  <c:v>480</c:v>
                </c:pt>
                <c:pt idx="109">
                  <c:v>481</c:v>
                </c:pt>
                <c:pt idx="110">
                  <c:v>482</c:v>
                </c:pt>
                <c:pt idx="111">
                  <c:v>483</c:v>
                </c:pt>
                <c:pt idx="112">
                  <c:v>484</c:v>
                </c:pt>
                <c:pt idx="113">
                  <c:v>485</c:v>
                </c:pt>
                <c:pt idx="114">
                  <c:v>486</c:v>
                </c:pt>
                <c:pt idx="115">
                  <c:v>487</c:v>
                </c:pt>
                <c:pt idx="116">
                  <c:v>488</c:v>
                </c:pt>
                <c:pt idx="117">
                  <c:v>489</c:v>
                </c:pt>
                <c:pt idx="118">
                  <c:v>490</c:v>
                </c:pt>
                <c:pt idx="119">
                  <c:v>491</c:v>
                </c:pt>
                <c:pt idx="120">
                  <c:v>492</c:v>
                </c:pt>
                <c:pt idx="121">
                  <c:v>493</c:v>
                </c:pt>
                <c:pt idx="122">
                  <c:v>494</c:v>
                </c:pt>
                <c:pt idx="123">
                  <c:v>495</c:v>
                </c:pt>
                <c:pt idx="124">
                  <c:v>496</c:v>
                </c:pt>
                <c:pt idx="125">
                  <c:v>497</c:v>
                </c:pt>
                <c:pt idx="126">
                  <c:v>498</c:v>
                </c:pt>
                <c:pt idx="127">
                  <c:v>499</c:v>
                </c:pt>
                <c:pt idx="128">
                  <c:v>500</c:v>
                </c:pt>
                <c:pt idx="129">
                  <c:v>501</c:v>
                </c:pt>
                <c:pt idx="130">
                  <c:v>502</c:v>
                </c:pt>
                <c:pt idx="131">
                  <c:v>503</c:v>
                </c:pt>
                <c:pt idx="132">
                  <c:v>504</c:v>
                </c:pt>
                <c:pt idx="133">
                  <c:v>505</c:v>
                </c:pt>
                <c:pt idx="134">
                  <c:v>506</c:v>
                </c:pt>
                <c:pt idx="135">
                  <c:v>507</c:v>
                </c:pt>
                <c:pt idx="136">
                  <c:v>508</c:v>
                </c:pt>
                <c:pt idx="137">
                  <c:v>509</c:v>
                </c:pt>
                <c:pt idx="138">
                  <c:v>510</c:v>
                </c:pt>
                <c:pt idx="139">
                  <c:v>511</c:v>
                </c:pt>
                <c:pt idx="140">
                  <c:v>512</c:v>
                </c:pt>
                <c:pt idx="141">
                  <c:v>513</c:v>
                </c:pt>
                <c:pt idx="142">
                  <c:v>514</c:v>
                </c:pt>
                <c:pt idx="143">
                  <c:v>515</c:v>
                </c:pt>
                <c:pt idx="144">
                  <c:v>516</c:v>
                </c:pt>
                <c:pt idx="145">
                  <c:v>517</c:v>
                </c:pt>
                <c:pt idx="146">
                  <c:v>518</c:v>
                </c:pt>
                <c:pt idx="147">
                  <c:v>519</c:v>
                </c:pt>
                <c:pt idx="148">
                  <c:v>520</c:v>
                </c:pt>
                <c:pt idx="149">
                  <c:v>521</c:v>
                </c:pt>
                <c:pt idx="150">
                  <c:v>522</c:v>
                </c:pt>
                <c:pt idx="151">
                  <c:v>523</c:v>
                </c:pt>
                <c:pt idx="152">
                  <c:v>524</c:v>
                </c:pt>
                <c:pt idx="153">
                  <c:v>525</c:v>
                </c:pt>
                <c:pt idx="154">
                  <c:v>526</c:v>
                </c:pt>
                <c:pt idx="155">
                  <c:v>527</c:v>
                </c:pt>
                <c:pt idx="156">
                  <c:v>528</c:v>
                </c:pt>
                <c:pt idx="157">
                  <c:v>529</c:v>
                </c:pt>
                <c:pt idx="158">
                  <c:v>530</c:v>
                </c:pt>
                <c:pt idx="159">
                  <c:v>531</c:v>
                </c:pt>
                <c:pt idx="160">
                  <c:v>532</c:v>
                </c:pt>
                <c:pt idx="161">
                  <c:v>533</c:v>
                </c:pt>
                <c:pt idx="162">
                  <c:v>534</c:v>
                </c:pt>
                <c:pt idx="163">
                  <c:v>535</c:v>
                </c:pt>
                <c:pt idx="164">
                  <c:v>536</c:v>
                </c:pt>
                <c:pt idx="165">
                  <c:v>537</c:v>
                </c:pt>
                <c:pt idx="166">
                  <c:v>538</c:v>
                </c:pt>
                <c:pt idx="167">
                  <c:v>539</c:v>
                </c:pt>
                <c:pt idx="168">
                  <c:v>540</c:v>
                </c:pt>
                <c:pt idx="169">
                  <c:v>541</c:v>
                </c:pt>
                <c:pt idx="170">
                  <c:v>542</c:v>
                </c:pt>
                <c:pt idx="171">
                  <c:v>543</c:v>
                </c:pt>
                <c:pt idx="172">
                  <c:v>544</c:v>
                </c:pt>
                <c:pt idx="173">
                  <c:v>545</c:v>
                </c:pt>
                <c:pt idx="174">
                  <c:v>546</c:v>
                </c:pt>
              </c:numCache>
            </c:numRef>
          </c:xVal>
          <c:yVal>
            <c:numRef>
              <c:f>Graph!$H$374:$H$546</c:f>
              <c:numCache>
                <c:formatCode>General</c:formatCode>
                <c:ptCount val="17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AC-4F69-9DBF-3F4607AB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79087"/>
        <c:axId val="1901280527"/>
      </c:scatterChart>
      <c:valAx>
        <c:axId val="1901279087"/>
        <c:scaling>
          <c:orientation val="minMax"/>
          <c:max val="546"/>
          <c:min val="372"/>
        </c:scaling>
        <c:delete val="0"/>
        <c:axPos val="b"/>
        <c:numFmt formatCode="General" sourceLinked="1"/>
        <c:majorTickMark val="out"/>
        <c:minorTickMark val="none"/>
        <c:tickLblPos val="nextTo"/>
        <c:crossAx val="1901280527"/>
        <c:crosses val="autoZero"/>
        <c:crossBetween val="midCat"/>
      </c:valAx>
      <c:valAx>
        <c:axId val="1901280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1279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Graph!$A$549:$A$812</c:f>
              <c:numCache>
                <c:formatCode>General</c:formatCode>
                <c:ptCount val="264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  <c:pt idx="248">
                  <c:v>796</c:v>
                </c:pt>
                <c:pt idx="249">
                  <c:v>797</c:v>
                </c:pt>
                <c:pt idx="250">
                  <c:v>798</c:v>
                </c:pt>
                <c:pt idx="251">
                  <c:v>799</c:v>
                </c:pt>
                <c:pt idx="252">
                  <c:v>800</c:v>
                </c:pt>
                <c:pt idx="253">
                  <c:v>801</c:v>
                </c:pt>
                <c:pt idx="254">
                  <c:v>802</c:v>
                </c:pt>
                <c:pt idx="255">
                  <c:v>803</c:v>
                </c:pt>
                <c:pt idx="256">
                  <c:v>804</c:v>
                </c:pt>
                <c:pt idx="257">
                  <c:v>805</c:v>
                </c:pt>
                <c:pt idx="258">
                  <c:v>806</c:v>
                </c:pt>
                <c:pt idx="259">
                  <c:v>807</c:v>
                </c:pt>
                <c:pt idx="260">
                  <c:v>808</c:v>
                </c:pt>
                <c:pt idx="261">
                  <c:v>809</c:v>
                </c:pt>
                <c:pt idx="262">
                  <c:v>810</c:v>
                </c:pt>
                <c:pt idx="263">
                  <c:v>811</c:v>
                </c:pt>
              </c:numCache>
            </c:numRef>
          </c:xVal>
          <c:yVal>
            <c:numRef>
              <c:f>Graph!$D$550:$D$811</c:f>
              <c:numCache>
                <c:formatCode>General</c:formatCode>
                <c:ptCount val="262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4-476E-B643-58C8F3B6989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Graph!$A$549:$A$812</c:f>
              <c:numCache>
                <c:formatCode>General</c:formatCode>
                <c:ptCount val="264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  <c:pt idx="248">
                  <c:v>796</c:v>
                </c:pt>
                <c:pt idx="249">
                  <c:v>797</c:v>
                </c:pt>
                <c:pt idx="250">
                  <c:v>798</c:v>
                </c:pt>
                <c:pt idx="251">
                  <c:v>799</c:v>
                </c:pt>
                <c:pt idx="252">
                  <c:v>800</c:v>
                </c:pt>
                <c:pt idx="253">
                  <c:v>801</c:v>
                </c:pt>
                <c:pt idx="254">
                  <c:v>802</c:v>
                </c:pt>
                <c:pt idx="255">
                  <c:v>803</c:v>
                </c:pt>
                <c:pt idx="256">
                  <c:v>804</c:v>
                </c:pt>
                <c:pt idx="257">
                  <c:v>805</c:v>
                </c:pt>
                <c:pt idx="258">
                  <c:v>806</c:v>
                </c:pt>
                <c:pt idx="259">
                  <c:v>807</c:v>
                </c:pt>
                <c:pt idx="260">
                  <c:v>808</c:v>
                </c:pt>
                <c:pt idx="261">
                  <c:v>809</c:v>
                </c:pt>
                <c:pt idx="262">
                  <c:v>810</c:v>
                </c:pt>
                <c:pt idx="263">
                  <c:v>811</c:v>
                </c:pt>
              </c:numCache>
            </c:numRef>
          </c:xVal>
          <c:yVal>
            <c:numRef>
              <c:f>Graph!$B$550:$B$811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4-476E-B643-58C8F3B6989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Graph!$A$549:$A$812</c:f>
              <c:numCache>
                <c:formatCode>General</c:formatCode>
                <c:ptCount val="264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  <c:pt idx="248">
                  <c:v>796</c:v>
                </c:pt>
                <c:pt idx="249">
                  <c:v>797</c:v>
                </c:pt>
                <c:pt idx="250">
                  <c:v>798</c:v>
                </c:pt>
                <c:pt idx="251">
                  <c:v>799</c:v>
                </c:pt>
                <c:pt idx="252">
                  <c:v>800</c:v>
                </c:pt>
                <c:pt idx="253">
                  <c:v>801</c:v>
                </c:pt>
                <c:pt idx="254">
                  <c:v>802</c:v>
                </c:pt>
                <c:pt idx="255">
                  <c:v>803</c:v>
                </c:pt>
                <c:pt idx="256">
                  <c:v>804</c:v>
                </c:pt>
                <c:pt idx="257">
                  <c:v>805</c:v>
                </c:pt>
                <c:pt idx="258">
                  <c:v>806</c:v>
                </c:pt>
                <c:pt idx="259">
                  <c:v>807</c:v>
                </c:pt>
                <c:pt idx="260">
                  <c:v>808</c:v>
                </c:pt>
                <c:pt idx="261">
                  <c:v>809</c:v>
                </c:pt>
                <c:pt idx="262">
                  <c:v>810</c:v>
                </c:pt>
                <c:pt idx="263">
                  <c:v>811</c:v>
                </c:pt>
              </c:numCache>
            </c:numRef>
          </c:xVal>
          <c:yVal>
            <c:numRef>
              <c:f>Graph!$C$550:$C$811</c:f>
              <c:numCache>
                <c:formatCode>General</c:formatCode>
                <c:ptCount val="262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44-476E-B643-58C8F3B6989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Graph!$A$549:$A$812</c:f>
              <c:numCache>
                <c:formatCode>General</c:formatCode>
                <c:ptCount val="264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  <c:pt idx="248">
                  <c:v>796</c:v>
                </c:pt>
                <c:pt idx="249">
                  <c:v>797</c:v>
                </c:pt>
                <c:pt idx="250">
                  <c:v>798</c:v>
                </c:pt>
                <c:pt idx="251">
                  <c:v>799</c:v>
                </c:pt>
                <c:pt idx="252">
                  <c:v>800</c:v>
                </c:pt>
                <c:pt idx="253">
                  <c:v>801</c:v>
                </c:pt>
                <c:pt idx="254">
                  <c:v>802</c:v>
                </c:pt>
                <c:pt idx="255">
                  <c:v>803</c:v>
                </c:pt>
                <c:pt idx="256">
                  <c:v>804</c:v>
                </c:pt>
                <c:pt idx="257">
                  <c:v>805</c:v>
                </c:pt>
                <c:pt idx="258">
                  <c:v>806</c:v>
                </c:pt>
                <c:pt idx="259">
                  <c:v>807</c:v>
                </c:pt>
                <c:pt idx="260">
                  <c:v>808</c:v>
                </c:pt>
                <c:pt idx="261">
                  <c:v>809</c:v>
                </c:pt>
                <c:pt idx="262">
                  <c:v>810</c:v>
                </c:pt>
                <c:pt idx="263">
                  <c:v>811</c:v>
                </c:pt>
              </c:numCache>
            </c:numRef>
          </c:xVal>
          <c:yVal>
            <c:numRef>
              <c:f>Graph!$E$550:$E$811</c:f>
              <c:numCache>
                <c:formatCode>General</c:formatCode>
                <c:ptCount val="262"/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44-476E-B643-58C8F3B6989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Graph!$A$549:$A$812</c:f>
              <c:numCache>
                <c:formatCode>General</c:formatCode>
                <c:ptCount val="264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  <c:pt idx="248">
                  <c:v>796</c:v>
                </c:pt>
                <c:pt idx="249">
                  <c:v>797</c:v>
                </c:pt>
                <c:pt idx="250">
                  <c:v>798</c:v>
                </c:pt>
                <c:pt idx="251">
                  <c:v>799</c:v>
                </c:pt>
                <c:pt idx="252">
                  <c:v>800</c:v>
                </c:pt>
                <c:pt idx="253">
                  <c:v>801</c:v>
                </c:pt>
                <c:pt idx="254">
                  <c:v>802</c:v>
                </c:pt>
                <c:pt idx="255">
                  <c:v>803</c:v>
                </c:pt>
                <c:pt idx="256">
                  <c:v>804</c:v>
                </c:pt>
                <c:pt idx="257">
                  <c:v>805</c:v>
                </c:pt>
                <c:pt idx="258">
                  <c:v>806</c:v>
                </c:pt>
                <c:pt idx="259">
                  <c:v>807</c:v>
                </c:pt>
                <c:pt idx="260">
                  <c:v>808</c:v>
                </c:pt>
                <c:pt idx="261">
                  <c:v>809</c:v>
                </c:pt>
                <c:pt idx="262">
                  <c:v>810</c:v>
                </c:pt>
                <c:pt idx="263">
                  <c:v>811</c:v>
                </c:pt>
              </c:numCache>
            </c:numRef>
          </c:xVal>
          <c:yVal>
            <c:numRef>
              <c:f>Graph!$G$550:$G$811</c:f>
              <c:numCache>
                <c:formatCode>General</c:formatCode>
                <c:ptCount val="26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44-476E-B643-58C8F3B6989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Graph!$A$549:$A$812</c:f>
              <c:numCache>
                <c:formatCode>General</c:formatCode>
                <c:ptCount val="264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  <c:pt idx="248">
                  <c:v>796</c:v>
                </c:pt>
                <c:pt idx="249">
                  <c:v>797</c:v>
                </c:pt>
                <c:pt idx="250">
                  <c:v>798</c:v>
                </c:pt>
                <c:pt idx="251">
                  <c:v>799</c:v>
                </c:pt>
                <c:pt idx="252">
                  <c:v>800</c:v>
                </c:pt>
                <c:pt idx="253">
                  <c:v>801</c:v>
                </c:pt>
                <c:pt idx="254">
                  <c:v>802</c:v>
                </c:pt>
                <c:pt idx="255">
                  <c:v>803</c:v>
                </c:pt>
                <c:pt idx="256">
                  <c:v>804</c:v>
                </c:pt>
                <c:pt idx="257">
                  <c:v>805</c:v>
                </c:pt>
                <c:pt idx="258">
                  <c:v>806</c:v>
                </c:pt>
                <c:pt idx="259">
                  <c:v>807</c:v>
                </c:pt>
                <c:pt idx="260">
                  <c:v>808</c:v>
                </c:pt>
                <c:pt idx="261">
                  <c:v>809</c:v>
                </c:pt>
                <c:pt idx="262">
                  <c:v>810</c:v>
                </c:pt>
                <c:pt idx="263">
                  <c:v>811</c:v>
                </c:pt>
              </c:numCache>
            </c:numRef>
          </c:xVal>
          <c:yVal>
            <c:numRef>
              <c:f>Graph!$H$550:$H$811</c:f>
              <c:numCache>
                <c:formatCode>General</c:formatCode>
                <c:ptCount val="26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44-476E-B643-58C8F3B6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79087"/>
        <c:axId val="2033363903"/>
      </c:scatterChart>
      <c:valAx>
        <c:axId val="1901279087"/>
        <c:scaling>
          <c:orientation val="minMax"/>
          <c:max val="811"/>
          <c:min val="548"/>
        </c:scaling>
        <c:delete val="0"/>
        <c:axPos val="b"/>
        <c:numFmt formatCode="General" sourceLinked="1"/>
        <c:majorTickMark val="out"/>
        <c:minorTickMark val="none"/>
        <c:tickLblPos val="nextTo"/>
        <c:crossAx val="2033363903"/>
        <c:crosses val="autoZero"/>
        <c:crossBetween val="midCat"/>
      </c:valAx>
      <c:valAx>
        <c:axId val="2033363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1279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Graph!$A$814:$A$1005</c:f>
              <c:numCache>
                <c:formatCode>General</c:formatCode>
                <c:ptCount val="192"/>
                <c:pt idx="0">
                  <c:v>813</c:v>
                </c:pt>
                <c:pt idx="1">
                  <c:v>814</c:v>
                </c:pt>
                <c:pt idx="2">
                  <c:v>815</c:v>
                </c:pt>
                <c:pt idx="3">
                  <c:v>816</c:v>
                </c:pt>
                <c:pt idx="4">
                  <c:v>817</c:v>
                </c:pt>
                <c:pt idx="5">
                  <c:v>818</c:v>
                </c:pt>
                <c:pt idx="6">
                  <c:v>819</c:v>
                </c:pt>
                <c:pt idx="7">
                  <c:v>820</c:v>
                </c:pt>
                <c:pt idx="8">
                  <c:v>821</c:v>
                </c:pt>
                <c:pt idx="9">
                  <c:v>822</c:v>
                </c:pt>
                <c:pt idx="10">
                  <c:v>823</c:v>
                </c:pt>
                <c:pt idx="11">
                  <c:v>824</c:v>
                </c:pt>
                <c:pt idx="12">
                  <c:v>825</c:v>
                </c:pt>
                <c:pt idx="13">
                  <c:v>826</c:v>
                </c:pt>
                <c:pt idx="14">
                  <c:v>827</c:v>
                </c:pt>
                <c:pt idx="15">
                  <c:v>828</c:v>
                </c:pt>
                <c:pt idx="16">
                  <c:v>829</c:v>
                </c:pt>
                <c:pt idx="17">
                  <c:v>830</c:v>
                </c:pt>
                <c:pt idx="18">
                  <c:v>831</c:v>
                </c:pt>
                <c:pt idx="19">
                  <c:v>832</c:v>
                </c:pt>
                <c:pt idx="20">
                  <c:v>833</c:v>
                </c:pt>
                <c:pt idx="21">
                  <c:v>834</c:v>
                </c:pt>
                <c:pt idx="22">
                  <c:v>835</c:v>
                </c:pt>
                <c:pt idx="23">
                  <c:v>836</c:v>
                </c:pt>
                <c:pt idx="24">
                  <c:v>837</c:v>
                </c:pt>
                <c:pt idx="25">
                  <c:v>838</c:v>
                </c:pt>
                <c:pt idx="26">
                  <c:v>839</c:v>
                </c:pt>
                <c:pt idx="27">
                  <c:v>840</c:v>
                </c:pt>
                <c:pt idx="28">
                  <c:v>841</c:v>
                </c:pt>
                <c:pt idx="29">
                  <c:v>842</c:v>
                </c:pt>
                <c:pt idx="30">
                  <c:v>843</c:v>
                </c:pt>
                <c:pt idx="31">
                  <c:v>844</c:v>
                </c:pt>
                <c:pt idx="32">
                  <c:v>845</c:v>
                </c:pt>
                <c:pt idx="33">
                  <c:v>846</c:v>
                </c:pt>
                <c:pt idx="34">
                  <c:v>847</c:v>
                </c:pt>
                <c:pt idx="35">
                  <c:v>848</c:v>
                </c:pt>
                <c:pt idx="36">
                  <c:v>849</c:v>
                </c:pt>
                <c:pt idx="37">
                  <c:v>850</c:v>
                </c:pt>
                <c:pt idx="38">
                  <c:v>851</c:v>
                </c:pt>
                <c:pt idx="39">
                  <c:v>852</c:v>
                </c:pt>
                <c:pt idx="40">
                  <c:v>853</c:v>
                </c:pt>
                <c:pt idx="41">
                  <c:v>854</c:v>
                </c:pt>
                <c:pt idx="42">
                  <c:v>855</c:v>
                </c:pt>
                <c:pt idx="43">
                  <c:v>856</c:v>
                </c:pt>
                <c:pt idx="44">
                  <c:v>857</c:v>
                </c:pt>
                <c:pt idx="45">
                  <c:v>858</c:v>
                </c:pt>
                <c:pt idx="46">
                  <c:v>859</c:v>
                </c:pt>
                <c:pt idx="47">
                  <c:v>860</c:v>
                </c:pt>
                <c:pt idx="48">
                  <c:v>861</c:v>
                </c:pt>
                <c:pt idx="49">
                  <c:v>862</c:v>
                </c:pt>
                <c:pt idx="50">
                  <c:v>863</c:v>
                </c:pt>
                <c:pt idx="51">
                  <c:v>864</c:v>
                </c:pt>
                <c:pt idx="52">
                  <c:v>865</c:v>
                </c:pt>
                <c:pt idx="53">
                  <c:v>866</c:v>
                </c:pt>
                <c:pt idx="54">
                  <c:v>867</c:v>
                </c:pt>
                <c:pt idx="55">
                  <c:v>868</c:v>
                </c:pt>
                <c:pt idx="56">
                  <c:v>869</c:v>
                </c:pt>
                <c:pt idx="57">
                  <c:v>870</c:v>
                </c:pt>
                <c:pt idx="58">
                  <c:v>871</c:v>
                </c:pt>
                <c:pt idx="59">
                  <c:v>872</c:v>
                </c:pt>
                <c:pt idx="60">
                  <c:v>873</c:v>
                </c:pt>
                <c:pt idx="61">
                  <c:v>874</c:v>
                </c:pt>
                <c:pt idx="62">
                  <c:v>875</c:v>
                </c:pt>
                <c:pt idx="63">
                  <c:v>876</c:v>
                </c:pt>
                <c:pt idx="64">
                  <c:v>877</c:v>
                </c:pt>
                <c:pt idx="65">
                  <c:v>878</c:v>
                </c:pt>
                <c:pt idx="66">
                  <c:v>879</c:v>
                </c:pt>
                <c:pt idx="67">
                  <c:v>880</c:v>
                </c:pt>
                <c:pt idx="68">
                  <c:v>881</c:v>
                </c:pt>
                <c:pt idx="69">
                  <c:v>882</c:v>
                </c:pt>
                <c:pt idx="70">
                  <c:v>883</c:v>
                </c:pt>
                <c:pt idx="71">
                  <c:v>884</c:v>
                </c:pt>
                <c:pt idx="72">
                  <c:v>885</c:v>
                </c:pt>
                <c:pt idx="73">
                  <c:v>886</c:v>
                </c:pt>
                <c:pt idx="74">
                  <c:v>887</c:v>
                </c:pt>
                <c:pt idx="75">
                  <c:v>888</c:v>
                </c:pt>
                <c:pt idx="76">
                  <c:v>889</c:v>
                </c:pt>
                <c:pt idx="77">
                  <c:v>890</c:v>
                </c:pt>
                <c:pt idx="78">
                  <c:v>891</c:v>
                </c:pt>
                <c:pt idx="79">
                  <c:v>892</c:v>
                </c:pt>
                <c:pt idx="80">
                  <c:v>893</c:v>
                </c:pt>
                <c:pt idx="81">
                  <c:v>894</c:v>
                </c:pt>
                <c:pt idx="82">
                  <c:v>895</c:v>
                </c:pt>
                <c:pt idx="83">
                  <c:v>896</c:v>
                </c:pt>
                <c:pt idx="84">
                  <c:v>897</c:v>
                </c:pt>
                <c:pt idx="85">
                  <c:v>898</c:v>
                </c:pt>
                <c:pt idx="86">
                  <c:v>899</c:v>
                </c:pt>
                <c:pt idx="87">
                  <c:v>900</c:v>
                </c:pt>
                <c:pt idx="88">
                  <c:v>901</c:v>
                </c:pt>
                <c:pt idx="89">
                  <c:v>902</c:v>
                </c:pt>
                <c:pt idx="90">
                  <c:v>903</c:v>
                </c:pt>
                <c:pt idx="91">
                  <c:v>904</c:v>
                </c:pt>
                <c:pt idx="92">
                  <c:v>905</c:v>
                </c:pt>
                <c:pt idx="93">
                  <c:v>906</c:v>
                </c:pt>
                <c:pt idx="94">
                  <c:v>907</c:v>
                </c:pt>
                <c:pt idx="95">
                  <c:v>908</c:v>
                </c:pt>
                <c:pt idx="96">
                  <c:v>909</c:v>
                </c:pt>
                <c:pt idx="97">
                  <c:v>910</c:v>
                </c:pt>
                <c:pt idx="98">
                  <c:v>911</c:v>
                </c:pt>
                <c:pt idx="99">
                  <c:v>912</c:v>
                </c:pt>
                <c:pt idx="100">
                  <c:v>913</c:v>
                </c:pt>
                <c:pt idx="101">
                  <c:v>914</c:v>
                </c:pt>
                <c:pt idx="102">
                  <c:v>915</c:v>
                </c:pt>
                <c:pt idx="103">
                  <c:v>916</c:v>
                </c:pt>
                <c:pt idx="104">
                  <c:v>917</c:v>
                </c:pt>
                <c:pt idx="105">
                  <c:v>918</c:v>
                </c:pt>
                <c:pt idx="106">
                  <c:v>919</c:v>
                </c:pt>
                <c:pt idx="107">
                  <c:v>920</c:v>
                </c:pt>
                <c:pt idx="108">
                  <c:v>921</c:v>
                </c:pt>
                <c:pt idx="109">
                  <c:v>922</c:v>
                </c:pt>
                <c:pt idx="110">
                  <c:v>923</c:v>
                </c:pt>
                <c:pt idx="111">
                  <c:v>924</c:v>
                </c:pt>
                <c:pt idx="112">
                  <c:v>925</c:v>
                </c:pt>
                <c:pt idx="113">
                  <c:v>926</c:v>
                </c:pt>
                <c:pt idx="114">
                  <c:v>927</c:v>
                </c:pt>
                <c:pt idx="115">
                  <c:v>928</c:v>
                </c:pt>
                <c:pt idx="116">
                  <c:v>929</c:v>
                </c:pt>
                <c:pt idx="117">
                  <c:v>930</c:v>
                </c:pt>
                <c:pt idx="118">
                  <c:v>931</c:v>
                </c:pt>
                <c:pt idx="119">
                  <c:v>932</c:v>
                </c:pt>
                <c:pt idx="120">
                  <c:v>933</c:v>
                </c:pt>
                <c:pt idx="121">
                  <c:v>934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975</c:v>
                </c:pt>
                <c:pt idx="163">
                  <c:v>976</c:v>
                </c:pt>
                <c:pt idx="164">
                  <c:v>977</c:v>
                </c:pt>
                <c:pt idx="165">
                  <c:v>978</c:v>
                </c:pt>
                <c:pt idx="166">
                  <c:v>979</c:v>
                </c:pt>
                <c:pt idx="167">
                  <c:v>980</c:v>
                </c:pt>
                <c:pt idx="168">
                  <c:v>981</c:v>
                </c:pt>
                <c:pt idx="169">
                  <c:v>982</c:v>
                </c:pt>
                <c:pt idx="170">
                  <c:v>983</c:v>
                </c:pt>
                <c:pt idx="171">
                  <c:v>984</c:v>
                </c:pt>
                <c:pt idx="172">
                  <c:v>985</c:v>
                </c:pt>
                <c:pt idx="173">
                  <c:v>986</c:v>
                </c:pt>
                <c:pt idx="174">
                  <c:v>987</c:v>
                </c:pt>
                <c:pt idx="175">
                  <c:v>988</c:v>
                </c:pt>
                <c:pt idx="176">
                  <c:v>989</c:v>
                </c:pt>
                <c:pt idx="177">
                  <c:v>990</c:v>
                </c:pt>
                <c:pt idx="178">
                  <c:v>991</c:v>
                </c:pt>
                <c:pt idx="179">
                  <c:v>992</c:v>
                </c:pt>
                <c:pt idx="180">
                  <c:v>993</c:v>
                </c:pt>
                <c:pt idx="181">
                  <c:v>994</c:v>
                </c:pt>
                <c:pt idx="182">
                  <c:v>995</c:v>
                </c:pt>
                <c:pt idx="183">
                  <c:v>996</c:v>
                </c:pt>
                <c:pt idx="184">
                  <c:v>997</c:v>
                </c:pt>
                <c:pt idx="185">
                  <c:v>998</c:v>
                </c:pt>
                <c:pt idx="186">
                  <c:v>999</c:v>
                </c:pt>
                <c:pt idx="187">
                  <c:v>1000</c:v>
                </c:pt>
                <c:pt idx="188">
                  <c:v>1001</c:v>
                </c:pt>
                <c:pt idx="189">
                  <c:v>1002</c:v>
                </c:pt>
                <c:pt idx="190">
                  <c:v>1003</c:v>
                </c:pt>
                <c:pt idx="191">
                  <c:v>1004</c:v>
                </c:pt>
              </c:numCache>
            </c:numRef>
          </c:xVal>
          <c:yVal>
            <c:numRef>
              <c:f>Graph!$D$815:$D$1004</c:f>
              <c:numCache>
                <c:formatCode>General</c:formatCode>
                <c:ptCount val="190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7">
                  <c:v>3</c:v>
                </c:pt>
                <c:pt idx="178">
                  <c:v>3</c:v>
                </c:pt>
                <c:pt idx="18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D-41F5-9E8B-3FB7C61525C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Graph!$A$814:$A$1005</c:f>
              <c:numCache>
                <c:formatCode>General</c:formatCode>
                <c:ptCount val="192"/>
                <c:pt idx="0">
                  <c:v>813</c:v>
                </c:pt>
                <c:pt idx="1">
                  <c:v>814</c:v>
                </c:pt>
                <c:pt idx="2">
                  <c:v>815</c:v>
                </c:pt>
                <c:pt idx="3">
                  <c:v>816</c:v>
                </c:pt>
                <c:pt idx="4">
                  <c:v>817</c:v>
                </c:pt>
                <c:pt idx="5">
                  <c:v>818</c:v>
                </c:pt>
                <c:pt idx="6">
                  <c:v>819</c:v>
                </c:pt>
                <c:pt idx="7">
                  <c:v>820</c:v>
                </c:pt>
                <c:pt idx="8">
                  <c:v>821</c:v>
                </c:pt>
                <c:pt idx="9">
                  <c:v>822</c:v>
                </c:pt>
                <c:pt idx="10">
                  <c:v>823</c:v>
                </c:pt>
                <c:pt idx="11">
                  <c:v>824</c:v>
                </c:pt>
                <c:pt idx="12">
                  <c:v>825</c:v>
                </c:pt>
                <c:pt idx="13">
                  <c:v>826</c:v>
                </c:pt>
                <c:pt idx="14">
                  <c:v>827</c:v>
                </c:pt>
                <c:pt idx="15">
                  <c:v>828</c:v>
                </c:pt>
                <c:pt idx="16">
                  <c:v>829</c:v>
                </c:pt>
                <c:pt idx="17">
                  <c:v>830</c:v>
                </c:pt>
                <c:pt idx="18">
                  <c:v>831</c:v>
                </c:pt>
                <c:pt idx="19">
                  <c:v>832</c:v>
                </c:pt>
                <c:pt idx="20">
                  <c:v>833</c:v>
                </c:pt>
                <c:pt idx="21">
                  <c:v>834</c:v>
                </c:pt>
                <c:pt idx="22">
                  <c:v>835</c:v>
                </c:pt>
                <c:pt idx="23">
                  <c:v>836</c:v>
                </c:pt>
                <c:pt idx="24">
                  <c:v>837</c:v>
                </c:pt>
                <c:pt idx="25">
                  <c:v>838</c:v>
                </c:pt>
                <c:pt idx="26">
                  <c:v>839</c:v>
                </c:pt>
                <c:pt idx="27">
                  <c:v>840</c:v>
                </c:pt>
                <c:pt idx="28">
                  <c:v>841</c:v>
                </c:pt>
                <c:pt idx="29">
                  <c:v>842</c:v>
                </c:pt>
                <c:pt idx="30">
                  <c:v>843</c:v>
                </c:pt>
                <c:pt idx="31">
                  <c:v>844</c:v>
                </c:pt>
                <c:pt idx="32">
                  <c:v>845</c:v>
                </c:pt>
                <c:pt idx="33">
                  <c:v>846</c:v>
                </c:pt>
                <c:pt idx="34">
                  <c:v>847</c:v>
                </c:pt>
                <c:pt idx="35">
                  <c:v>848</c:v>
                </c:pt>
                <c:pt idx="36">
                  <c:v>849</c:v>
                </c:pt>
                <c:pt idx="37">
                  <c:v>850</c:v>
                </c:pt>
                <c:pt idx="38">
                  <c:v>851</c:v>
                </c:pt>
                <c:pt idx="39">
                  <c:v>852</c:v>
                </c:pt>
                <c:pt idx="40">
                  <c:v>853</c:v>
                </c:pt>
                <c:pt idx="41">
                  <c:v>854</c:v>
                </c:pt>
                <c:pt idx="42">
                  <c:v>855</c:v>
                </c:pt>
                <c:pt idx="43">
                  <c:v>856</c:v>
                </c:pt>
                <c:pt idx="44">
                  <c:v>857</c:v>
                </c:pt>
                <c:pt idx="45">
                  <c:v>858</c:v>
                </c:pt>
                <c:pt idx="46">
                  <c:v>859</c:v>
                </c:pt>
                <c:pt idx="47">
                  <c:v>860</c:v>
                </c:pt>
                <c:pt idx="48">
                  <c:v>861</c:v>
                </c:pt>
                <c:pt idx="49">
                  <c:v>862</c:v>
                </c:pt>
                <c:pt idx="50">
                  <c:v>863</c:v>
                </c:pt>
                <c:pt idx="51">
                  <c:v>864</c:v>
                </c:pt>
                <c:pt idx="52">
                  <c:v>865</c:v>
                </c:pt>
                <c:pt idx="53">
                  <c:v>866</c:v>
                </c:pt>
                <c:pt idx="54">
                  <c:v>867</c:v>
                </c:pt>
                <c:pt idx="55">
                  <c:v>868</c:v>
                </c:pt>
                <c:pt idx="56">
                  <c:v>869</c:v>
                </c:pt>
                <c:pt idx="57">
                  <c:v>870</c:v>
                </c:pt>
                <c:pt idx="58">
                  <c:v>871</c:v>
                </c:pt>
                <c:pt idx="59">
                  <c:v>872</c:v>
                </c:pt>
                <c:pt idx="60">
                  <c:v>873</c:v>
                </c:pt>
                <c:pt idx="61">
                  <c:v>874</c:v>
                </c:pt>
                <c:pt idx="62">
                  <c:v>875</c:v>
                </c:pt>
                <c:pt idx="63">
                  <c:v>876</c:v>
                </c:pt>
                <c:pt idx="64">
                  <c:v>877</c:v>
                </c:pt>
                <c:pt idx="65">
                  <c:v>878</c:v>
                </c:pt>
                <c:pt idx="66">
                  <c:v>879</c:v>
                </c:pt>
                <c:pt idx="67">
                  <c:v>880</c:v>
                </c:pt>
                <c:pt idx="68">
                  <c:v>881</c:v>
                </c:pt>
                <c:pt idx="69">
                  <c:v>882</c:v>
                </c:pt>
                <c:pt idx="70">
                  <c:v>883</c:v>
                </c:pt>
                <c:pt idx="71">
                  <c:v>884</c:v>
                </c:pt>
                <c:pt idx="72">
                  <c:v>885</c:v>
                </c:pt>
                <c:pt idx="73">
                  <c:v>886</c:v>
                </c:pt>
                <c:pt idx="74">
                  <c:v>887</c:v>
                </c:pt>
                <c:pt idx="75">
                  <c:v>888</c:v>
                </c:pt>
                <c:pt idx="76">
                  <c:v>889</c:v>
                </c:pt>
                <c:pt idx="77">
                  <c:v>890</c:v>
                </c:pt>
                <c:pt idx="78">
                  <c:v>891</c:v>
                </c:pt>
                <c:pt idx="79">
                  <c:v>892</c:v>
                </c:pt>
                <c:pt idx="80">
                  <c:v>893</c:v>
                </c:pt>
                <c:pt idx="81">
                  <c:v>894</c:v>
                </c:pt>
                <c:pt idx="82">
                  <c:v>895</c:v>
                </c:pt>
                <c:pt idx="83">
                  <c:v>896</c:v>
                </c:pt>
                <c:pt idx="84">
                  <c:v>897</c:v>
                </c:pt>
                <c:pt idx="85">
                  <c:v>898</c:v>
                </c:pt>
                <c:pt idx="86">
                  <c:v>899</c:v>
                </c:pt>
                <c:pt idx="87">
                  <c:v>900</c:v>
                </c:pt>
                <c:pt idx="88">
                  <c:v>901</c:v>
                </c:pt>
                <c:pt idx="89">
                  <c:v>902</c:v>
                </c:pt>
                <c:pt idx="90">
                  <c:v>903</c:v>
                </c:pt>
                <c:pt idx="91">
                  <c:v>904</c:v>
                </c:pt>
                <c:pt idx="92">
                  <c:v>905</c:v>
                </c:pt>
                <c:pt idx="93">
                  <c:v>906</c:v>
                </c:pt>
                <c:pt idx="94">
                  <c:v>907</c:v>
                </c:pt>
                <c:pt idx="95">
                  <c:v>908</c:v>
                </c:pt>
                <c:pt idx="96">
                  <c:v>909</c:v>
                </c:pt>
                <c:pt idx="97">
                  <c:v>910</c:v>
                </c:pt>
                <c:pt idx="98">
                  <c:v>911</c:v>
                </c:pt>
                <c:pt idx="99">
                  <c:v>912</c:v>
                </c:pt>
                <c:pt idx="100">
                  <c:v>913</c:v>
                </c:pt>
                <c:pt idx="101">
                  <c:v>914</c:v>
                </c:pt>
                <c:pt idx="102">
                  <c:v>915</c:v>
                </c:pt>
                <c:pt idx="103">
                  <c:v>916</c:v>
                </c:pt>
                <c:pt idx="104">
                  <c:v>917</c:v>
                </c:pt>
                <c:pt idx="105">
                  <c:v>918</c:v>
                </c:pt>
                <c:pt idx="106">
                  <c:v>919</c:v>
                </c:pt>
                <c:pt idx="107">
                  <c:v>920</c:v>
                </c:pt>
                <c:pt idx="108">
                  <c:v>921</c:v>
                </c:pt>
                <c:pt idx="109">
                  <c:v>922</c:v>
                </c:pt>
                <c:pt idx="110">
                  <c:v>923</c:v>
                </c:pt>
                <c:pt idx="111">
                  <c:v>924</c:v>
                </c:pt>
                <c:pt idx="112">
                  <c:v>925</c:v>
                </c:pt>
                <c:pt idx="113">
                  <c:v>926</c:v>
                </c:pt>
                <c:pt idx="114">
                  <c:v>927</c:v>
                </c:pt>
                <c:pt idx="115">
                  <c:v>928</c:v>
                </c:pt>
                <c:pt idx="116">
                  <c:v>929</c:v>
                </c:pt>
                <c:pt idx="117">
                  <c:v>930</c:v>
                </c:pt>
                <c:pt idx="118">
                  <c:v>931</c:v>
                </c:pt>
                <c:pt idx="119">
                  <c:v>932</c:v>
                </c:pt>
                <c:pt idx="120">
                  <c:v>933</c:v>
                </c:pt>
                <c:pt idx="121">
                  <c:v>934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975</c:v>
                </c:pt>
                <c:pt idx="163">
                  <c:v>976</c:v>
                </c:pt>
                <c:pt idx="164">
                  <c:v>977</c:v>
                </c:pt>
                <c:pt idx="165">
                  <c:v>978</c:v>
                </c:pt>
                <c:pt idx="166">
                  <c:v>979</c:v>
                </c:pt>
                <c:pt idx="167">
                  <c:v>980</c:v>
                </c:pt>
                <c:pt idx="168">
                  <c:v>981</c:v>
                </c:pt>
                <c:pt idx="169">
                  <c:v>982</c:v>
                </c:pt>
                <c:pt idx="170">
                  <c:v>983</c:v>
                </c:pt>
                <c:pt idx="171">
                  <c:v>984</c:v>
                </c:pt>
                <c:pt idx="172">
                  <c:v>985</c:v>
                </c:pt>
                <c:pt idx="173">
                  <c:v>986</c:v>
                </c:pt>
                <c:pt idx="174">
                  <c:v>987</c:v>
                </c:pt>
                <c:pt idx="175">
                  <c:v>988</c:v>
                </c:pt>
                <c:pt idx="176">
                  <c:v>989</c:v>
                </c:pt>
                <c:pt idx="177">
                  <c:v>990</c:v>
                </c:pt>
                <c:pt idx="178">
                  <c:v>991</c:v>
                </c:pt>
                <c:pt idx="179">
                  <c:v>992</c:v>
                </c:pt>
                <c:pt idx="180">
                  <c:v>993</c:v>
                </c:pt>
                <c:pt idx="181">
                  <c:v>994</c:v>
                </c:pt>
                <c:pt idx="182">
                  <c:v>995</c:v>
                </c:pt>
                <c:pt idx="183">
                  <c:v>996</c:v>
                </c:pt>
                <c:pt idx="184">
                  <c:v>997</c:v>
                </c:pt>
                <c:pt idx="185">
                  <c:v>998</c:v>
                </c:pt>
                <c:pt idx="186">
                  <c:v>999</c:v>
                </c:pt>
                <c:pt idx="187">
                  <c:v>1000</c:v>
                </c:pt>
                <c:pt idx="188">
                  <c:v>1001</c:v>
                </c:pt>
                <c:pt idx="189">
                  <c:v>1002</c:v>
                </c:pt>
                <c:pt idx="190">
                  <c:v>1003</c:v>
                </c:pt>
                <c:pt idx="191">
                  <c:v>1004</c:v>
                </c:pt>
              </c:numCache>
            </c:numRef>
          </c:xVal>
          <c:yVal>
            <c:numRef>
              <c:f>Graph!$B$815:$B$1004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FD-41F5-9E8B-3FB7C61525C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Graph!$A$814:$A$1005</c:f>
              <c:numCache>
                <c:formatCode>General</c:formatCode>
                <c:ptCount val="192"/>
                <c:pt idx="0">
                  <c:v>813</c:v>
                </c:pt>
                <c:pt idx="1">
                  <c:v>814</c:v>
                </c:pt>
                <c:pt idx="2">
                  <c:v>815</c:v>
                </c:pt>
                <c:pt idx="3">
                  <c:v>816</c:v>
                </c:pt>
                <c:pt idx="4">
                  <c:v>817</c:v>
                </c:pt>
                <c:pt idx="5">
                  <c:v>818</c:v>
                </c:pt>
                <c:pt idx="6">
                  <c:v>819</c:v>
                </c:pt>
                <c:pt idx="7">
                  <c:v>820</c:v>
                </c:pt>
                <c:pt idx="8">
                  <c:v>821</c:v>
                </c:pt>
                <c:pt idx="9">
                  <c:v>822</c:v>
                </c:pt>
                <c:pt idx="10">
                  <c:v>823</c:v>
                </c:pt>
                <c:pt idx="11">
                  <c:v>824</c:v>
                </c:pt>
                <c:pt idx="12">
                  <c:v>825</c:v>
                </c:pt>
                <c:pt idx="13">
                  <c:v>826</c:v>
                </c:pt>
                <c:pt idx="14">
                  <c:v>827</c:v>
                </c:pt>
                <c:pt idx="15">
                  <c:v>828</c:v>
                </c:pt>
                <c:pt idx="16">
                  <c:v>829</c:v>
                </c:pt>
                <c:pt idx="17">
                  <c:v>830</c:v>
                </c:pt>
                <c:pt idx="18">
                  <c:v>831</c:v>
                </c:pt>
                <c:pt idx="19">
                  <c:v>832</c:v>
                </c:pt>
                <c:pt idx="20">
                  <c:v>833</c:v>
                </c:pt>
                <c:pt idx="21">
                  <c:v>834</c:v>
                </c:pt>
                <c:pt idx="22">
                  <c:v>835</c:v>
                </c:pt>
                <c:pt idx="23">
                  <c:v>836</c:v>
                </c:pt>
                <c:pt idx="24">
                  <c:v>837</c:v>
                </c:pt>
                <c:pt idx="25">
                  <c:v>838</c:v>
                </c:pt>
                <c:pt idx="26">
                  <c:v>839</c:v>
                </c:pt>
                <c:pt idx="27">
                  <c:v>840</c:v>
                </c:pt>
                <c:pt idx="28">
                  <c:v>841</c:v>
                </c:pt>
                <c:pt idx="29">
                  <c:v>842</c:v>
                </c:pt>
                <c:pt idx="30">
                  <c:v>843</c:v>
                </c:pt>
                <c:pt idx="31">
                  <c:v>844</c:v>
                </c:pt>
                <c:pt idx="32">
                  <c:v>845</c:v>
                </c:pt>
                <c:pt idx="33">
                  <c:v>846</c:v>
                </c:pt>
                <c:pt idx="34">
                  <c:v>847</c:v>
                </c:pt>
                <c:pt idx="35">
                  <c:v>848</c:v>
                </c:pt>
                <c:pt idx="36">
                  <c:v>849</c:v>
                </c:pt>
                <c:pt idx="37">
                  <c:v>850</c:v>
                </c:pt>
                <c:pt idx="38">
                  <c:v>851</c:v>
                </c:pt>
                <c:pt idx="39">
                  <c:v>852</c:v>
                </c:pt>
                <c:pt idx="40">
                  <c:v>853</c:v>
                </c:pt>
                <c:pt idx="41">
                  <c:v>854</c:v>
                </c:pt>
                <c:pt idx="42">
                  <c:v>855</c:v>
                </c:pt>
                <c:pt idx="43">
                  <c:v>856</c:v>
                </c:pt>
                <c:pt idx="44">
                  <c:v>857</c:v>
                </c:pt>
                <c:pt idx="45">
                  <c:v>858</c:v>
                </c:pt>
                <c:pt idx="46">
                  <c:v>859</c:v>
                </c:pt>
                <c:pt idx="47">
                  <c:v>860</c:v>
                </c:pt>
                <c:pt idx="48">
                  <c:v>861</c:v>
                </c:pt>
                <c:pt idx="49">
                  <c:v>862</c:v>
                </c:pt>
                <c:pt idx="50">
                  <c:v>863</c:v>
                </c:pt>
                <c:pt idx="51">
                  <c:v>864</c:v>
                </c:pt>
                <c:pt idx="52">
                  <c:v>865</c:v>
                </c:pt>
                <c:pt idx="53">
                  <c:v>866</c:v>
                </c:pt>
                <c:pt idx="54">
                  <c:v>867</c:v>
                </c:pt>
                <c:pt idx="55">
                  <c:v>868</c:v>
                </c:pt>
                <c:pt idx="56">
                  <c:v>869</c:v>
                </c:pt>
                <c:pt idx="57">
                  <c:v>870</c:v>
                </c:pt>
                <c:pt idx="58">
                  <c:v>871</c:v>
                </c:pt>
                <c:pt idx="59">
                  <c:v>872</c:v>
                </c:pt>
                <c:pt idx="60">
                  <c:v>873</c:v>
                </c:pt>
                <c:pt idx="61">
                  <c:v>874</c:v>
                </c:pt>
                <c:pt idx="62">
                  <c:v>875</c:v>
                </c:pt>
                <c:pt idx="63">
                  <c:v>876</c:v>
                </c:pt>
                <c:pt idx="64">
                  <c:v>877</c:v>
                </c:pt>
                <c:pt idx="65">
                  <c:v>878</c:v>
                </c:pt>
                <c:pt idx="66">
                  <c:v>879</c:v>
                </c:pt>
                <c:pt idx="67">
                  <c:v>880</c:v>
                </c:pt>
                <c:pt idx="68">
                  <c:v>881</c:v>
                </c:pt>
                <c:pt idx="69">
                  <c:v>882</c:v>
                </c:pt>
                <c:pt idx="70">
                  <c:v>883</c:v>
                </c:pt>
                <c:pt idx="71">
                  <c:v>884</c:v>
                </c:pt>
                <c:pt idx="72">
                  <c:v>885</c:v>
                </c:pt>
                <c:pt idx="73">
                  <c:v>886</c:v>
                </c:pt>
                <c:pt idx="74">
                  <c:v>887</c:v>
                </c:pt>
                <c:pt idx="75">
                  <c:v>888</c:v>
                </c:pt>
                <c:pt idx="76">
                  <c:v>889</c:v>
                </c:pt>
                <c:pt idx="77">
                  <c:v>890</c:v>
                </c:pt>
                <c:pt idx="78">
                  <c:v>891</c:v>
                </c:pt>
                <c:pt idx="79">
                  <c:v>892</c:v>
                </c:pt>
                <c:pt idx="80">
                  <c:v>893</c:v>
                </c:pt>
                <c:pt idx="81">
                  <c:v>894</c:v>
                </c:pt>
                <c:pt idx="82">
                  <c:v>895</c:v>
                </c:pt>
                <c:pt idx="83">
                  <c:v>896</c:v>
                </c:pt>
                <c:pt idx="84">
                  <c:v>897</c:v>
                </c:pt>
                <c:pt idx="85">
                  <c:v>898</c:v>
                </c:pt>
                <c:pt idx="86">
                  <c:v>899</c:v>
                </c:pt>
                <c:pt idx="87">
                  <c:v>900</c:v>
                </c:pt>
                <c:pt idx="88">
                  <c:v>901</c:v>
                </c:pt>
                <c:pt idx="89">
                  <c:v>902</c:v>
                </c:pt>
                <c:pt idx="90">
                  <c:v>903</c:v>
                </c:pt>
                <c:pt idx="91">
                  <c:v>904</c:v>
                </c:pt>
                <c:pt idx="92">
                  <c:v>905</c:v>
                </c:pt>
                <c:pt idx="93">
                  <c:v>906</c:v>
                </c:pt>
                <c:pt idx="94">
                  <c:v>907</c:v>
                </c:pt>
                <c:pt idx="95">
                  <c:v>908</c:v>
                </c:pt>
                <c:pt idx="96">
                  <c:v>909</c:v>
                </c:pt>
                <c:pt idx="97">
                  <c:v>910</c:v>
                </c:pt>
                <c:pt idx="98">
                  <c:v>911</c:v>
                </c:pt>
                <c:pt idx="99">
                  <c:v>912</c:v>
                </c:pt>
                <c:pt idx="100">
                  <c:v>913</c:v>
                </c:pt>
                <c:pt idx="101">
                  <c:v>914</c:v>
                </c:pt>
                <c:pt idx="102">
                  <c:v>915</c:v>
                </c:pt>
                <c:pt idx="103">
                  <c:v>916</c:v>
                </c:pt>
                <c:pt idx="104">
                  <c:v>917</c:v>
                </c:pt>
                <c:pt idx="105">
                  <c:v>918</c:v>
                </c:pt>
                <c:pt idx="106">
                  <c:v>919</c:v>
                </c:pt>
                <c:pt idx="107">
                  <c:v>920</c:v>
                </c:pt>
                <c:pt idx="108">
                  <c:v>921</c:v>
                </c:pt>
                <c:pt idx="109">
                  <c:v>922</c:v>
                </c:pt>
                <c:pt idx="110">
                  <c:v>923</c:v>
                </c:pt>
                <c:pt idx="111">
                  <c:v>924</c:v>
                </c:pt>
                <c:pt idx="112">
                  <c:v>925</c:v>
                </c:pt>
                <c:pt idx="113">
                  <c:v>926</c:v>
                </c:pt>
                <c:pt idx="114">
                  <c:v>927</c:v>
                </c:pt>
                <c:pt idx="115">
                  <c:v>928</c:v>
                </c:pt>
                <c:pt idx="116">
                  <c:v>929</c:v>
                </c:pt>
                <c:pt idx="117">
                  <c:v>930</c:v>
                </c:pt>
                <c:pt idx="118">
                  <c:v>931</c:v>
                </c:pt>
                <c:pt idx="119">
                  <c:v>932</c:v>
                </c:pt>
                <c:pt idx="120">
                  <c:v>933</c:v>
                </c:pt>
                <c:pt idx="121">
                  <c:v>934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975</c:v>
                </c:pt>
                <c:pt idx="163">
                  <c:v>976</c:v>
                </c:pt>
                <c:pt idx="164">
                  <c:v>977</c:v>
                </c:pt>
                <c:pt idx="165">
                  <c:v>978</c:v>
                </c:pt>
                <c:pt idx="166">
                  <c:v>979</c:v>
                </c:pt>
                <c:pt idx="167">
                  <c:v>980</c:v>
                </c:pt>
                <c:pt idx="168">
                  <c:v>981</c:v>
                </c:pt>
                <c:pt idx="169">
                  <c:v>982</c:v>
                </c:pt>
                <c:pt idx="170">
                  <c:v>983</c:v>
                </c:pt>
                <c:pt idx="171">
                  <c:v>984</c:v>
                </c:pt>
                <c:pt idx="172">
                  <c:v>985</c:v>
                </c:pt>
                <c:pt idx="173">
                  <c:v>986</c:v>
                </c:pt>
                <c:pt idx="174">
                  <c:v>987</c:v>
                </c:pt>
                <c:pt idx="175">
                  <c:v>988</c:v>
                </c:pt>
                <c:pt idx="176">
                  <c:v>989</c:v>
                </c:pt>
                <c:pt idx="177">
                  <c:v>990</c:v>
                </c:pt>
                <c:pt idx="178">
                  <c:v>991</c:v>
                </c:pt>
                <c:pt idx="179">
                  <c:v>992</c:v>
                </c:pt>
                <c:pt idx="180">
                  <c:v>993</c:v>
                </c:pt>
                <c:pt idx="181">
                  <c:v>994</c:v>
                </c:pt>
                <c:pt idx="182">
                  <c:v>995</c:v>
                </c:pt>
                <c:pt idx="183">
                  <c:v>996</c:v>
                </c:pt>
                <c:pt idx="184">
                  <c:v>997</c:v>
                </c:pt>
                <c:pt idx="185">
                  <c:v>998</c:v>
                </c:pt>
                <c:pt idx="186">
                  <c:v>999</c:v>
                </c:pt>
                <c:pt idx="187">
                  <c:v>1000</c:v>
                </c:pt>
                <c:pt idx="188">
                  <c:v>1001</c:v>
                </c:pt>
                <c:pt idx="189">
                  <c:v>1002</c:v>
                </c:pt>
                <c:pt idx="190">
                  <c:v>1003</c:v>
                </c:pt>
                <c:pt idx="191">
                  <c:v>1004</c:v>
                </c:pt>
              </c:numCache>
            </c:numRef>
          </c:xVal>
          <c:yVal>
            <c:numRef>
              <c:f>Graph!$C$815:$C$1004</c:f>
              <c:numCache>
                <c:formatCode>General</c:formatCode>
                <c:ptCount val="190"/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FD-41F5-9E8B-3FB7C61525C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Graph!$A$814:$A$1005</c:f>
              <c:numCache>
                <c:formatCode>General</c:formatCode>
                <c:ptCount val="192"/>
                <c:pt idx="0">
                  <c:v>813</c:v>
                </c:pt>
                <c:pt idx="1">
                  <c:v>814</c:v>
                </c:pt>
                <c:pt idx="2">
                  <c:v>815</c:v>
                </c:pt>
                <c:pt idx="3">
                  <c:v>816</c:v>
                </c:pt>
                <c:pt idx="4">
                  <c:v>817</c:v>
                </c:pt>
                <c:pt idx="5">
                  <c:v>818</c:v>
                </c:pt>
                <c:pt idx="6">
                  <c:v>819</c:v>
                </c:pt>
                <c:pt idx="7">
                  <c:v>820</c:v>
                </c:pt>
                <c:pt idx="8">
                  <c:v>821</c:v>
                </c:pt>
                <c:pt idx="9">
                  <c:v>822</c:v>
                </c:pt>
                <c:pt idx="10">
                  <c:v>823</c:v>
                </c:pt>
                <c:pt idx="11">
                  <c:v>824</c:v>
                </c:pt>
                <c:pt idx="12">
                  <c:v>825</c:v>
                </c:pt>
                <c:pt idx="13">
                  <c:v>826</c:v>
                </c:pt>
                <c:pt idx="14">
                  <c:v>827</c:v>
                </c:pt>
                <c:pt idx="15">
                  <c:v>828</c:v>
                </c:pt>
                <c:pt idx="16">
                  <c:v>829</c:v>
                </c:pt>
                <c:pt idx="17">
                  <c:v>830</c:v>
                </c:pt>
                <c:pt idx="18">
                  <c:v>831</c:v>
                </c:pt>
                <c:pt idx="19">
                  <c:v>832</c:v>
                </c:pt>
                <c:pt idx="20">
                  <c:v>833</c:v>
                </c:pt>
                <c:pt idx="21">
                  <c:v>834</c:v>
                </c:pt>
                <c:pt idx="22">
                  <c:v>835</c:v>
                </c:pt>
                <c:pt idx="23">
                  <c:v>836</c:v>
                </c:pt>
                <c:pt idx="24">
                  <c:v>837</c:v>
                </c:pt>
                <c:pt idx="25">
                  <c:v>838</c:v>
                </c:pt>
                <c:pt idx="26">
                  <c:v>839</c:v>
                </c:pt>
                <c:pt idx="27">
                  <c:v>840</c:v>
                </c:pt>
                <c:pt idx="28">
                  <c:v>841</c:v>
                </c:pt>
                <c:pt idx="29">
                  <c:v>842</c:v>
                </c:pt>
                <c:pt idx="30">
                  <c:v>843</c:v>
                </c:pt>
                <c:pt idx="31">
                  <c:v>844</c:v>
                </c:pt>
                <c:pt idx="32">
                  <c:v>845</c:v>
                </c:pt>
                <c:pt idx="33">
                  <c:v>846</c:v>
                </c:pt>
                <c:pt idx="34">
                  <c:v>847</c:v>
                </c:pt>
                <c:pt idx="35">
                  <c:v>848</c:v>
                </c:pt>
                <c:pt idx="36">
                  <c:v>849</c:v>
                </c:pt>
                <c:pt idx="37">
                  <c:v>850</c:v>
                </c:pt>
                <c:pt idx="38">
                  <c:v>851</c:v>
                </c:pt>
                <c:pt idx="39">
                  <c:v>852</c:v>
                </c:pt>
                <c:pt idx="40">
                  <c:v>853</c:v>
                </c:pt>
                <c:pt idx="41">
                  <c:v>854</c:v>
                </c:pt>
                <c:pt idx="42">
                  <c:v>855</c:v>
                </c:pt>
                <c:pt idx="43">
                  <c:v>856</c:v>
                </c:pt>
                <c:pt idx="44">
                  <c:v>857</c:v>
                </c:pt>
                <c:pt idx="45">
                  <c:v>858</c:v>
                </c:pt>
                <c:pt idx="46">
                  <c:v>859</c:v>
                </c:pt>
                <c:pt idx="47">
                  <c:v>860</c:v>
                </c:pt>
                <c:pt idx="48">
                  <c:v>861</c:v>
                </c:pt>
                <c:pt idx="49">
                  <c:v>862</c:v>
                </c:pt>
                <c:pt idx="50">
                  <c:v>863</c:v>
                </c:pt>
                <c:pt idx="51">
                  <c:v>864</c:v>
                </c:pt>
                <c:pt idx="52">
                  <c:v>865</c:v>
                </c:pt>
                <c:pt idx="53">
                  <c:v>866</c:v>
                </c:pt>
                <c:pt idx="54">
                  <c:v>867</c:v>
                </c:pt>
                <c:pt idx="55">
                  <c:v>868</c:v>
                </c:pt>
                <c:pt idx="56">
                  <c:v>869</c:v>
                </c:pt>
                <c:pt idx="57">
                  <c:v>870</c:v>
                </c:pt>
                <c:pt idx="58">
                  <c:v>871</c:v>
                </c:pt>
                <c:pt idx="59">
                  <c:v>872</c:v>
                </c:pt>
                <c:pt idx="60">
                  <c:v>873</c:v>
                </c:pt>
                <c:pt idx="61">
                  <c:v>874</c:v>
                </c:pt>
                <c:pt idx="62">
                  <c:v>875</c:v>
                </c:pt>
                <c:pt idx="63">
                  <c:v>876</c:v>
                </c:pt>
                <c:pt idx="64">
                  <c:v>877</c:v>
                </c:pt>
                <c:pt idx="65">
                  <c:v>878</c:v>
                </c:pt>
                <c:pt idx="66">
                  <c:v>879</c:v>
                </c:pt>
                <c:pt idx="67">
                  <c:v>880</c:v>
                </c:pt>
                <c:pt idx="68">
                  <c:v>881</c:v>
                </c:pt>
                <c:pt idx="69">
                  <c:v>882</c:v>
                </c:pt>
                <c:pt idx="70">
                  <c:v>883</c:v>
                </c:pt>
                <c:pt idx="71">
                  <c:v>884</c:v>
                </c:pt>
                <c:pt idx="72">
                  <c:v>885</c:v>
                </c:pt>
                <c:pt idx="73">
                  <c:v>886</c:v>
                </c:pt>
                <c:pt idx="74">
                  <c:v>887</c:v>
                </c:pt>
                <c:pt idx="75">
                  <c:v>888</c:v>
                </c:pt>
                <c:pt idx="76">
                  <c:v>889</c:v>
                </c:pt>
                <c:pt idx="77">
                  <c:v>890</c:v>
                </c:pt>
                <c:pt idx="78">
                  <c:v>891</c:v>
                </c:pt>
                <c:pt idx="79">
                  <c:v>892</c:v>
                </c:pt>
                <c:pt idx="80">
                  <c:v>893</c:v>
                </c:pt>
                <c:pt idx="81">
                  <c:v>894</c:v>
                </c:pt>
                <c:pt idx="82">
                  <c:v>895</c:v>
                </c:pt>
                <c:pt idx="83">
                  <c:v>896</c:v>
                </c:pt>
                <c:pt idx="84">
                  <c:v>897</c:v>
                </c:pt>
                <c:pt idx="85">
                  <c:v>898</c:v>
                </c:pt>
                <c:pt idx="86">
                  <c:v>899</c:v>
                </c:pt>
                <c:pt idx="87">
                  <c:v>900</c:v>
                </c:pt>
                <c:pt idx="88">
                  <c:v>901</c:v>
                </c:pt>
                <c:pt idx="89">
                  <c:v>902</c:v>
                </c:pt>
                <c:pt idx="90">
                  <c:v>903</c:v>
                </c:pt>
                <c:pt idx="91">
                  <c:v>904</c:v>
                </c:pt>
                <c:pt idx="92">
                  <c:v>905</c:v>
                </c:pt>
                <c:pt idx="93">
                  <c:v>906</c:v>
                </c:pt>
                <c:pt idx="94">
                  <c:v>907</c:v>
                </c:pt>
                <c:pt idx="95">
                  <c:v>908</c:v>
                </c:pt>
                <c:pt idx="96">
                  <c:v>909</c:v>
                </c:pt>
                <c:pt idx="97">
                  <c:v>910</c:v>
                </c:pt>
                <c:pt idx="98">
                  <c:v>911</c:v>
                </c:pt>
                <c:pt idx="99">
                  <c:v>912</c:v>
                </c:pt>
                <c:pt idx="100">
                  <c:v>913</c:v>
                </c:pt>
                <c:pt idx="101">
                  <c:v>914</c:v>
                </c:pt>
                <c:pt idx="102">
                  <c:v>915</c:v>
                </c:pt>
                <c:pt idx="103">
                  <c:v>916</c:v>
                </c:pt>
                <c:pt idx="104">
                  <c:v>917</c:v>
                </c:pt>
                <c:pt idx="105">
                  <c:v>918</c:v>
                </c:pt>
                <c:pt idx="106">
                  <c:v>919</c:v>
                </c:pt>
                <c:pt idx="107">
                  <c:v>920</c:v>
                </c:pt>
                <c:pt idx="108">
                  <c:v>921</c:v>
                </c:pt>
                <c:pt idx="109">
                  <c:v>922</c:v>
                </c:pt>
                <c:pt idx="110">
                  <c:v>923</c:v>
                </c:pt>
                <c:pt idx="111">
                  <c:v>924</c:v>
                </c:pt>
                <c:pt idx="112">
                  <c:v>925</c:v>
                </c:pt>
                <c:pt idx="113">
                  <c:v>926</c:v>
                </c:pt>
                <c:pt idx="114">
                  <c:v>927</c:v>
                </c:pt>
                <c:pt idx="115">
                  <c:v>928</c:v>
                </c:pt>
                <c:pt idx="116">
                  <c:v>929</c:v>
                </c:pt>
                <c:pt idx="117">
                  <c:v>930</c:v>
                </c:pt>
                <c:pt idx="118">
                  <c:v>931</c:v>
                </c:pt>
                <c:pt idx="119">
                  <c:v>932</c:v>
                </c:pt>
                <c:pt idx="120">
                  <c:v>933</c:v>
                </c:pt>
                <c:pt idx="121">
                  <c:v>934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975</c:v>
                </c:pt>
                <c:pt idx="163">
                  <c:v>976</c:v>
                </c:pt>
                <c:pt idx="164">
                  <c:v>977</c:v>
                </c:pt>
                <c:pt idx="165">
                  <c:v>978</c:v>
                </c:pt>
                <c:pt idx="166">
                  <c:v>979</c:v>
                </c:pt>
                <c:pt idx="167">
                  <c:v>980</c:v>
                </c:pt>
                <c:pt idx="168">
                  <c:v>981</c:v>
                </c:pt>
                <c:pt idx="169">
                  <c:v>982</c:v>
                </c:pt>
                <c:pt idx="170">
                  <c:v>983</c:v>
                </c:pt>
                <c:pt idx="171">
                  <c:v>984</c:v>
                </c:pt>
                <c:pt idx="172">
                  <c:v>985</c:v>
                </c:pt>
                <c:pt idx="173">
                  <c:v>986</c:v>
                </c:pt>
                <c:pt idx="174">
                  <c:v>987</c:v>
                </c:pt>
                <c:pt idx="175">
                  <c:v>988</c:v>
                </c:pt>
                <c:pt idx="176">
                  <c:v>989</c:v>
                </c:pt>
                <c:pt idx="177">
                  <c:v>990</c:v>
                </c:pt>
                <c:pt idx="178">
                  <c:v>991</c:v>
                </c:pt>
                <c:pt idx="179">
                  <c:v>992</c:v>
                </c:pt>
                <c:pt idx="180">
                  <c:v>993</c:v>
                </c:pt>
                <c:pt idx="181">
                  <c:v>994</c:v>
                </c:pt>
                <c:pt idx="182">
                  <c:v>995</c:v>
                </c:pt>
                <c:pt idx="183">
                  <c:v>996</c:v>
                </c:pt>
                <c:pt idx="184">
                  <c:v>997</c:v>
                </c:pt>
                <c:pt idx="185">
                  <c:v>998</c:v>
                </c:pt>
                <c:pt idx="186">
                  <c:v>999</c:v>
                </c:pt>
                <c:pt idx="187">
                  <c:v>1000</c:v>
                </c:pt>
                <c:pt idx="188">
                  <c:v>1001</c:v>
                </c:pt>
                <c:pt idx="189">
                  <c:v>1002</c:v>
                </c:pt>
                <c:pt idx="190">
                  <c:v>1003</c:v>
                </c:pt>
                <c:pt idx="191">
                  <c:v>1004</c:v>
                </c:pt>
              </c:numCache>
            </c:numRef>
          </c:xVal>
          <c:yVal>
            <c:numRef>
              <c:f>Graph!$E$815:$E$1004</c:f>
              <c:numCache>
                <c:formatCode>General</c:formatCode>
                <c:ptCount val="19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FD-41F5-9E8B-3FB7C61525C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Graph!$A$814:$A$1005</c:f>
              <c:numCache>
                <c:formatCode>General</c:formatCode>
                <c:ptCount val="192"/>
                <c:pt idx="0">
                  <c:v>813</c:v>
                </c:pt>
                <c:pt idx="1">
                  <c:v>814</c:v>
                </c:pt>
                <c:pt idx="2">
                  <c:v>815</c:v>
                </c:pt>
                <c:pt idx="3">
                  <c:v>816</c:v>
                </c:pt>
                <c:pt idx="4">
                  <c:v>817</c:v>
                </c:pt>
                <c:pt idx="5">
                  <c:v>818</c:v>
                </c:pt>
                <c:pt idx="6">
                  <c:v>819</c:v>
                </c:pt>
                <c:pt idx="7">
                  <c:v>820</c:v>
                </c:pt>
                <c:pt idx="8">
                  <c:v>821</c:v>
                </c:pt>
                <c:pt idx="9">
                  <c:v>822</c:v>
                </c:pt>
                <c:pt idx="10">
                  <c:v>823</c:v>
                </c:pt>
                <c:pt idx="11">
                  <c:v>824</c:v>
                </c:pt>
                <c:pt idx="12">
                  <c:v>825</c:v>
                </c:pt>
                <c:pt idx="13">
                  <c:v>826</c:v>
                </c:pt>
                <c:pt idx="14">
                  <c:v>827</c:v>
                </c:pt>
                <c:pt idx="15">
                  <c:v>828</c:v>
                </c:pt>
                <c:pt idx="16">
                  <c:v>829</c:v>
                </c:pt>
                <c:pt idx="17">
                  <c:v>830</c:v>
                </c:pt>
                <c:pt idx="18">
                  <c:v>831</c:v>
                </c:pt>
                <c:pt idx="19">
                  <c:v>832</c:v>
                </c:pt>
                <c:pt idx="20">
                  <c:v>833</c:v>
                </c:pt>
                <c:pt idx="21">
                  <c:v>834</c:v>
                </c:pt>
                <c:pt idx="22">
                  <c:v>835</c:v>
                </c:pt>
                <c:pt idx="23">
                  <c:v>836</c:v>
                </c:pt>
                <c:pt idx="24">
                  <c:v>837</c:v>
                </c:pt>
                <c:pt idx="25">
                  <c:v>838</c:v>
                </c:pt>
                <c:pt idx="26">
                  <c:v>839</c:v>
                </c:pt>
                <c:pt idx="27">
                  <c:v>840</c:v>
                </c:pt>
                <c:pt idx="28">
                  <c:v>841</c:v>
                </c:pt>
                <c:pt idx="29">
                  <c:v>842</c:v>
                </c:pt>
                <c:pt idx="30">
                  <c:v>843</c:v>
                </c:pt>
                <c:pt idx="31">
                  <c:v>844</c:v>
                </c:pt>
                <c:pt idx="32">
                  <c:v>845</c:v>
                </c:pt>
                <c:pt idx="33">
                  <c:v>846</c:v>
                </c:pt>
                <c:pt idx="34">
                  <c:v>847</c:v>
                </c:pt>
                <c:pt idx="35">
                  <c:v>848</c:v>
                </c:pt>
                <c:pt idx="36">
                  <c:v>849</c:v>
                </c:pt>
                <c:pt idx="37">
                  <c:v>850</c:v>
                </c:pt>
                <c:pt idx="38">
                  <c:v>851</c:v>
                </c:pt>
                <c:pt idx="39">
                  <c:v>852</c:v>
                </c:pt>
                <c:pt idx="40">
                  <c:v>853</c:v>
                </c:pt>
                <c:pt idx="41">
                  <c:v>854</c:v>
                </c:pt>
                <c:pt idx="42">
                  <c:v>855</c:v>
                </c:pt>
                <c:pt idx="43">
                  <c:v>856</c:v>
                </c:pt>
                <c:pt idx="44">
                  <c:v>857</c:v>
                </c:pt>
                <c:pt idx="45">
                  <c:v>858</c:v>
                </c:pt>
                <c:pt idx="46">
                  <c:v>859</c:v>
                </c:pt>
                <c:pt idx="47">
                  <c:v>860</c:v>
                </c:pt>
                <c:pt idx="48">
                  <c:v>861</c:v>
                </c:pt>
                <c:pt idx="49">
                  <c:v>862</c:v>
                </c:pt>
                <c:pt idx="50">
                  <c:v>863</c:v>
                </c:pt>
                <c:pt idx="51">
                  <c:v>864</c:v>
                </c:pt>
                <c:pt idx="52">
                  <c:v>865</c:v>
                </c:pt>
                <c:pt idx="53">
                  <c:v>866</c:v>
                </c:pt>
                <c:pt idx="54">
                  <c:v>867</c:v>
                </c:pt>
                <c:pt idx="55">
                  <c:v>868</c:v>
                </c:pt>
                <c:pt idx="56">
                  <c:v>869</c:v>
                </c:pt>
                <c:pt idx="57">
                  <c:v>870</c:v>
                </c:pt>
                <c:pt idx="58">
                  <c:v>871</c:v>
                </c:pt>
                <c:pt idx="59">
                  <c:v>872</c:v>
                </c:pt>
                <c:pt idx="60">
                  <c:v>873</c:v>
                </c:pt>
                <c:pt idx="61">
                  <c:v>874</c:v>
                </c:pt>
                <c:pt idx="62">
                  <c:v>875</c:v>
                </c:pt>
                <c:pt idx="63">
                  <c:v>876</c:v>
                </c:pt>
                <c:pt idx="64">
                  <c:v>877</c:v>
                </c:pt>
                <c:pt idx="65">
                  <c:v>878</c:v>
                </c:pt>
                <c:pt idx="66">
                  <c:v>879</c:v>
                </c:pt>
                <c:pt idx="67">
                  <c:v>880</c:v>
                </c:pt>
                <c:pt idx="68">
                  <c:v>881</c:v>
                </c:pt>
                <c:pt idx="69">
                  <c:v>882</c:v>
                </c:pt>
                <c:pt idx="70">
                  <c:v>883</c:v>
                </c:pt>
                <c:pt idx="71">
                  <c:v>884</c:v>
                </c:pt>
                <c:pt idx="72">
                  <c:v>885</c:v>
                </c:pt>
                <c:pt idx="73">
                  <c:v>886</c:v>
                </c:pt>
                <c:pt idx="74">
                  <c:v>887</c:v>
                </c:pt>
                <c:pt idx="75">
                  <c:v>888</c:v>
                </c:pt>
                <c:pt idx="76">
                  <c:v>889</c:v>
                </c:pt>
                <c:pt idx="77">
                  <c:v>890</c:v>
                </c:pt>
                <c:pt idx="78">
                  <c:v>891</c:v>
                </c:pt>
                <c:pt idx="79">
                  <c:v>892</c:v>
                </c:pt>
                <c:pt idx="80">
                  <c:v>893</c:v>
                </c:pt>
                <c:pt idx="81">
                  <c:v>894</c:v>
                </c:pt>
                <c:pt idx="82">
                  <c:v>895</c:v>
                </c:pt>
                <c:pt idx="83">
                  <c:v>896</c:v>
                </c:pt>
                <c:pt idx="84">
                  <c:v>897</c:v>
                </c:pt>
                <c:pt idx="85">
                  <c:v>898</c:v>
                </c:pt>
                <c:pt idx="86">
                  <c:v>899</c:v>
                </c:pt>
                <c:pt idx="87">
                  <c:v>900</c:v>
                </c:pt>
                <c:pt idx="88">
                  <c:v>901</c:v>
                </c:pt>
                <c:pt idx="89">
                  <c:v>902</c:v>
                </c:pt>
                <c:pt idx="90">
                  <c:v>903</c:v>
                </c:pt>
                <c:pt idx="91">
                  <c:v>904</c:v>
                </c:pt>
                <c:pt idx="92">
                  <c:v>905</c:v>
                </c:pt>
                <c:pt idx="93">
                  <c:v>906</c:v>
                </c:pt>
                <c:pt idx="94">
                  <c:v>907</c:v>
                </c:pt>
                <c:pt idx="95">
                  <c:v>908</c:v>
                </c:pt>
                <c:pt idx="96">
                  <c:v>909</c:v>
                </c:pt>
                <c:pt idx="97">
                  <c:v>910</c:v>
                </c:pt>
                <c:pt idx="98">
                  <c:v>911</c:v>
                </c:pt>
                <c:pt idx="99">
                  <c:v>912</c:v>
                </c:pt>
                <c:pt idx="100">
                  <c:v>913</c:v>
                </c:pt>
                <c:pt idx="101">
                  <c:v>914</c:v>
                </c:pt>
                <c:pt idx="102">
                  <c:v>915</c:v>
                </c:pt>
                <c:pt idx="103">
                  <c:v>916</c:v>
                </c:pt>
                <c:pt idx="104">
                  <c:v>917</c:v>
                </c:pt>
                <c:pt idx="105">
                  <c:v>918</c:v>
                </c:pt>
                <c:pt idx="106">
                  <c:v>919</c:v>
                </c:pt>
                <c:pt idx="107">
                  <c:v>920</c:v>
                </c:pt>
                <c:pt idx="108">
                  <c:v>921</c:v>
                </c:pt>
                <c:pt idx="109">
                  <c:v>922</c:v>
                </c:pt>
                <c:pt idx="110">
                  <c:v>923</c:v>
                </c:pt>
                <c:pt idx="111">
                  <c:v>924</c:v>
                </c:pt>
                <c:pt idx="112">
                  <c:v>925</c:v>
                </c:pt>
                <c:pt idx="113">
                  <c:v>926</c:v>
                </c:pt>
                <c:pt idx="114">
                  <c:v>927</c:v>
                </c:pt>
                <c:pt idx="115">
                  <c:v>928</c:v>
                </c:pt>
                <c:pt idx="116">
                  <c:v>929</c:v>
                </c:pt>
                <c:pt idx="117">
                  <c:v>930</c:v>
                </c:pt>
                <c:pt idx="118">
                  <c:v>931</c:v>
                </c:pt>
                <c:pt idx="119">
                  <c:v>932</c:v>
                </c:pt>
                <c:pt idx="120">
                  <c:v>933</c:v>
                </c:pt>
                <c:pt idx="121">
                  <c:v>934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975</c:v>
                </c:pt>
                <c:pt idx="163">
                  <c:v>976</c:v>
                </c:pt>
                <c:pt idx="164">
                  <c:v>977</c:v>
                </c:pt>
                <c:pt idx="165">
                  <c:v>978</c:v>
                </c:pt>
                <c:pt idx="166">
                  <c:v>979</c:v>
                </c:pt>
                <c:pt idx="167">
                  <c:v>980</c:v>
                </c:pt>
                <c:pt idx="168">
                  <c:v>981</c:v>
                </c:pt>
                <c:pt idx="169">
                  <c:v>982</c:v>
                </c:pt>
                <c:pt idx="170">
                  <c:v>983</c:v>
                </c:pt>
                <c:pt idx="171">
                  <c:v>984</c:v>
                </c:pt>
                <c:pt idx="172">
                  <c:v>985</c:v>
                </c:pt>
                <c:pt idx="173">
                  <c:v>986</c:v>
                </c:pt>
                <c:pt idx="174">
                  <c:v>987</c:v>
                </c:pt>
                <c:pt idx="175">
                  <c:v>988</c:v>
                </c:pt>
                <c:pt idx="176">
                  <c:v>989</c:v>
                </c:pt>
                <c:pt idx="177">
                  <c:v>990</c:v>
                </c:pt>
                <c:pt idx="178">
                  <c:v>991</c:v>
                </c:pt>
                <c:pt idx="179">
                  <c:v>992</c:v>
                </c:pt>
                <c:pt idx="180">
                  <c:v>993</c:v>
                </c:pt>
                <c:pt idx="181">
                  <c:v>994</c:v>
                </c:pt>
                <c:pt idx="182">
                  <c:v>995</c:v>
                </c:pt>
                <c:pt idx="183">
                  <c:v>996</c:v>
                </c:pt>
                <c:pt idx="184">
                  <c:v>997</c:v>
                </c:pt>
                <c:pt idx="185">
                  <c:v>998</c:v>
                </c:pt>
                <c:pt idx="186">
                  <c:v>999</c:v>
                </c:pt>
                <c:pt idx="187">
                  <c:v>1000</c:v>
                </c:pt>
                <c:pt idx="188">
                  <c:v>1001</c:v>
                </c:pt>
                <c:pt idx="189">
                  <c:v>1002</c:v>
                </c:pt>
                <c:pt idx="190">
                  <c:v>1003</c:v>
                </c:pt>
                <c:pt idx="191">
                  <c:v>1004</c:v>
                </c:pt>
              </c:numCache>
            </c:numRef>
          </c:xVal>
          <c:yVal>
            <c:numRef>
              <c:f>Graph!$G$815:$G$1004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FD-41F5-9E8B-3FB7C61525C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Graph!$A$814:$A$1005</c:f>
              <c:numCache>
                <c:formatCode>General</c:formatCode>
                <c:ptCount val="192"/>
                <c:pt idx="0">
                  <c:v>813</c:v>
                </c:pt>
                <c:pt idx="1">
                  <c:v>814</c:v>
                </c:pt>
                <c:pt idx="2">
                  <c:v>815</c:v>
                </c:pt>
                <c:pt idx="3">
                  <c:v>816</c:v>
                </c:pt>
                <c:pt idx="4">
                  <c:v>817</c:v>
                </c:pt>
                <c:pt idx="5">
                  <c:v>818</c:v>
                </c:pt>
                <c:pt idx="6">
                  <c:v>819</c:v>
                </c:pt>
                <c:pt idx="7">
                  <c:v>820</c:v>
                </c:pt>
                <c:pt idx="8">
                  <c:v>821</c:v>
                </c:pt>
                <c:pt idx="9">
                  <c:v>822</c:v>
                </c:pt>
                <c:pt idx="10">
                  <c:v>823</c:v>
                </c:pt>
                <c:pt idx="11">
                  <c:v>824</c:v>
                </c:pt>
                <c:pt idx="12">
                  <c:v>825</c:v>
                </c:pt>
                <c:pt idx="13">
                  <c:v>826</c:v>
                </c:pt>
                <c:pt idx="14">
                  <c:v>827</c:v>
                </c:pt>
                <c:pt idx="15">
                  <c:v>828</c:v>
                </c:pt>
                <c:pt idx="16">
                  <c:v>829</c:v>
                </c:pt>
                <c:pt idx="17">
                  <c:v>830</c:v>
                </c:pt>
                <c:pt idx="18">
                  <c:v>831</c:v>
                </c:pt>
                <c:pt idx="19">
                  <c:v>832</c:v>
                </c:pt>
                <c:pt idx="20">
                  <c:v>833</c:v>
                </c:pt>
                <c:pt idx="21">
                  <c:v>834</c:v>
                </c:pt>
                <c:pt idx="22">
                  <c:v>835</c:v>
                </c:pt>
                <c:pt idx="23">
                  <c:v>836</c:v>
                </c:pt>
                <c:pt idx="24">
                  <c:v>837</c:v>
                </c:pt>
                <c:pt idx="25">
                  <c:v>838</c:v>
                </c:pt>
                <c:pt idx="26">
                  <c:v>839</c:v>
                </c:pt>
                <c:pt idx="27">
                  <c:v>840</c:v>
                </c:pt>
                <c:pt idx="28">
                  <c:v>841</c:v>
                </c:pt>
                <c:pt idx="29">
                  <c:v>842</c:v>
                </c:pt>
                <c:pt idx="30">
                  <c:v>843</c:v>
                </c:pt>
                <c:pt idx="31">
                  <c:v>844</c:v>
                </c:pt>
                <c:pt idx="32">
                  <c:v>845</c:v>
                </c:pt>
                <c:pt idx="33">
                  <c:v>846</c:v>
                </c:pt>
                <c:pt idx="34">
                  <c:v>847</c:v>
                </c:pt>
                <c:pt idx="35">
                  <c:v>848</c:v>
                </c:pt>
                <c:pt idx="36">
                  <c:v>849</c:v>
                </c:pt>
                <c:pt idx="37">
                  <c:v>850</c:v>
                </c:pt>
                <c:pt idx="38">
                  <c:v>851</c:v>
                </c:pt>
                <c:pt idx="39">
                  <c:v>852</c:v>
                </c:pt>
                <c:pt idx="40">
                  <c:v>853</c:v>
                </c:pt>
                <c:pt idx="41">
                  <c:v>854</c:v>
                </c:pt>
                <c:pt idx="42">
                  <c:v>855</c:v>
                </c:pt>
                <c:pt idx="43">
                  <c:v>856</c:v>
                </c:pt>
                <c:pt idx="44">
                  <c:v>857</c:v>
                </c:pt>
                <c:pt idx="45">
                  <c:v>858</c:v>
                </c:pt>
                <c:pt idx="46">
                  <c:v>859</c:v>
                </c:pt>
                <c:pt idx="47">
                  <c:v>860</c:v>
                </c:pt>
                <c:pt idx="48">
                  <c:v>861</c:v>
                </c:pt>
                <c:pt idx="49">
                  <c:v>862</c:v>
                </c:pt>
                <c:pt idx="50">
                  <c:v>863</c:v>
                </c:pt>
                <c:pt idx="51">
                  <c:v>864</c:v>
                </c:pt>
                <c:pt idx="52">
                  <c:v>865</c:v>
                </c:pt>
                <c:pt idx="53">
                  <c:v>866</c:v>
                </c:pt>
                <c:pt idx="54">
                  <c:v>867</c:v>
                </c:pt>
                <c:pt idx="55">
                  <c:v>868</c:v>
                </c:pt>
                <c:pt idx="56">
                  <c:v>869</c:v>
                </c:pt>
                <c:pt idx="57">
                  <c:v>870</c:v>
                </c:pt>
                <c:pt idx="58">
                  <c:v>871</c:v>
                </c:pt>
                <c:pt idx="59">
                  <c:v>872</c:v>
                </c:pt>
                <c:pt idx="60">
                  <c:v>873</c:v>
                </c:pt>
                <c:pt idx="61">
                  <c:v>874</c:v>
                </c:pt>
                <c:pt idx="62">
                  <c:v>875</c:v>
                </c:pt>
                <c:pt idx="63">
                  <c:v>876</c:v>
                </c:pt>
                <c:pt idx="64">
                  <c:v>877</c:v>
                </c:pt>
                <c:pt idx="65">
                  <c:v>878</c:v>
                </c:pt>
                <c:pt idx="66">
                  <c:v>879</c:v>
                </c:pt>
                <c:pt idx="67">
                  <c:v>880</c:v>
                </c:pt>
                <c:pt idx="68">
                  <c:v>881</c:v>
                </c:pt>
                <c:pt idx="69">
                  <c:v>882</c:v>
                </c:pt>
                <c:pt idx="70">
                  <c:v>883</c:v>
                </c:pt>
                <c:pt idx="71">
                  <c:v>884</c:v>
                </c:pt>
                <c:pt idx="72">
                  <c:v>885</c:v>
                </c:pt>
                <c:pt idx="73">
                  <c:v>886</c:v>
                </c:pt>
                <c:pt idx="74">
                  <c:v>887</c:v>
                </c:pt>
                <c:pt idx="75">
                  <c:v>888</c:v>
                </c:pt>
                <c:pt idx="76">
                  <c:v>889</c:v>
                </c:pt>
                <c:pt idx="77">
                  <c:v>890</c:v>
                </c:pt>
                <c:pt idx="78">
                  <c:v>891</c:v>
                </c:pt>
                <c:pt idx="79">
                  <c:v>892</c:v>
                </c:pt>
                <c:pt idx="80">
                  <c:v>893</c:v>
                </c:pt>
                <c:pt idx="81">
                  <c:v>894</c:v>
                </c:pt>
                <c:pt idx="82">
                  <c:v>895</c:v>
                </c:pt>
                <c:pt idx="83">
                  <c:v>896</c:v>
                </c:pt>
                <c:pt idx="84">
                  <c:v>897</c:v>
                </c:pt>
                <c:pt idx="85">
                  <c:v>898</c:v>
                </c:pt>
                <c:pt idx="86">
                  <c:v>899</c:v>
                </c:pt>
                <c:pt idx="87">
                  <c:v>900</c:v>
                </c:pt>
                <c:pt idx="88">
                  <c:v>901</c:v>
                </c:pt>
                <c:pt idx="89">
                  <c:v>902</c:v>
                </c:pt>
                <c:pt idx="90">
                  <c:v>903</c:v>
                </c:pt>
                <c:pt idx="91">
                  <c:v>904</c:v>
                </c:pt>
                <c:pt idx="92">
                  <c:v>905</c:v>
                </c:pt>
                <c:pt idx="93">
                  <c:v>906</c:v>
                </c:pt>
                <c:pt idx="94">
                  <c:v>907</c:v>
                </c:pt>
                <c:pt idx="95">
                  <c:v>908</c:v>
                </c:pt>
                <c:pt idx="96">
                  <c:v>909</c:v>
                </c:pt>
                <c:pt idx="97">
                  <c:v>910</c:v>
                </c:pt>
                <c:pt idx="98">
                  <c:v>911</c:v>
                </c:pt>
                <c:pt idx="99">
                  <c:v>912</c:v>
                </c:pt>
                <c:pt idx="100">
                  <c:v>913</c:v>
                </c:pt>
                <c:pt idx="101">
                  <c:v>914</c:v>
                </c:pt>
                <c:pt idx="102">
                  <c:v>915</c:v>
                </c:pt>
                <c:pt idx="103">
                  <c:v>916</c:v>
                </c:pt>
                <c:pt idx="104">
                  <c:v>917</c:v>
                </c:pt>
                <c:pt idx="105">
                  <c:v>918</c:v>
                </c:pt>
                <c:pt idx="106">
                  <c:v>919</c:v>
                </c:pt>
                <c:pt idx="107">
                  <c:v>920</c:v>
                </c:pt>
                <c:pt idx="108">
                  <c:v>921</c:v>
                </c:pt>
                <c:pt idx="109">
                  <c:v>922</c:v>
                </c:pt>
                <c:pt idx="110">
                  <c:v>923</c:v>
                </c:pt>
                <c:pt idx="111">
                  <c:v>924</c:v>
                </c:pt>
                <c:pt idx="112">
                  <c:v>925</c:v>
                </c:pt>
                <c:pt idx="113">
                  <c:v>926</c:v>
                </c:pt>
                <c:pt idx="114">
                  <c:v>927</c:v>
                </c:pt>
                <c:pt idx="115">
                  <c:v>928</c:v>
                </c:pt>
                <c:pt idx="116">
                  <c:v>929</c:v>
                </c:pt>
                <c:pt idx="117">
                  <c:v>930</c:v>
                </c:pt>
                <c:pt idx="118">
                  <c:v>931</c:v>
                </c:pt>
                <c:pt idx="119">
                  <c:v>932</c:v>
                </c:pt>
                <c:pt idx="120">
                  <c:v>933</c:v>
                </c:pt>
                <c:pt idx="121">
                  <c:v>934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975</c:v>
                </c:pt>
                <c:pt idx="163">
                  <c:v>976</c:v>
                </c:pt>
                <c:pt idx="164">
                  <c:v>977</c:v>
                </c:pt>
                <c:pt idx="165">
                  <c:v>978</c:v>
                </c:pt>
                <c:pt idx="166">
                  <c:v>979</c:v>
                </c:pt>
                <c:pt idx="167">
                  <c:v>980</c:v>
                </c:pt>
                <c:pt idx="168">
                  <c:v>981</c:v>
                </c:pt>
                <c:pt idx="169">
                  <c:v>982</c:v>
                </c:pt>
                <c:pt idx="170">
                  <c:v>983</c:v>
                </c:pt>
                <c:pt idx="171">
                  <c:v>984</c:v>
                </c:pt>
                <c:pt idx="172">
                  <c:v>985</c:v>
                </c:pt>
                <c:pt idx="173">
                  <c:v>986</c:v>
                </c:pt>
                <c:pt idx="174">
                  <c:v>987</c:v>
                </c:pt>
                <c:pt idx="175">
                  <c:v>988</c:v>
                </c:pt>
                <c:pt idx="176">
                  <c:v>989</c:v>
                </c:pt>
                <c:pt idx="177">
                  <c:v>990</c:v>
                </c:pt>
                <c:pt idx="178">
                  <c:v>991</c:v>
                </c:pt>
                <c:pt idx="179">
                  <c:v>992</c:v>
                </c:pt>
                <c:pt idx="180">
                  <c:v>993</c:v>
                </c:pt>
                <c:pt idx="181">
                  <c:v>994</c:v>
                </c:pt>
                <c:pt idx="182">
                  <c:v>995</c:v>
                </c:pt>
                <c:pt idx="183">
                  <c:v>996</c:v>
                </c:pt>
                <c:pt idx="184">
                  <c:v>997</c:v>
                </c:pt>
                <c:pt idx="185">
                  <c:v>998</c:v>
                </c:pt>
                <c:pt idx="186">
                  <c:v>999</c:v>
                </c:pt>
                <c:pt idx="187">
                  <c:v>1000</c:v>
                </c:pt>
                <c:pt idx="188">
                  <c:v>1001</c:v>
                </c:pt>
                <c:pt idx="189">
                  <c:v>1002</c:v>
                </c:pt>
                <c:pt idx="190">
                  <c:v>1003</c:v>
                </c:pt>
                <c:pt idx="191">
                  <c:v>1004</c:v>
                </c:pt>
              </c:numCache>
            </c:numRef>
          </c:xVal>
          <c:yVal>
            <c:numRef>
              <c:f>Graph!$H$815:$H$1004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FD-41F5-9E8B-3FB7C615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44127"/>
        <c:axId val="1897141727"/>
      </c:scatterChart>
      <c:valAx>
        <c:axId val="1897144127"/>
        <c:scaling>
          <c:orientation val="minMax"/>
          <c:max val="1004"/>
          <c:min val="813"/>
        </c:scaling>
        <c:delete val="0"/>
        <c:axPos val="b"/>
        <c:numFmt formatCode="General" sourceLinked="1"/>
        <c:majorTickMark val="out"/>
        <c:minorTickMark val="none"/>
        <c:tickLblPos val="nextTo"/>
        <c:crossAx val="1897141727"/>
        <c:crosses val="autoZero"/>
        <c:crossBetween val="midCat"/>
      </c:valAx>
      <c:valAx>
        <c:axId val="18971417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7144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D6D55-500C-D24F-C435-F1EACDBB0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203</xdr:row>
      <xdr:rowOff>0</xdr:rowOff>
    </xdr:from>
    <xdr:to>
      <xdr:col>14</xdr:col>
      <xdr:colOff>304800</xdr:colOff>
      <xdr:row>217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C36F1-6A02-EAE0-C305-022ACA001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372</xdr:row>
      <xdr:rowOff>0</xdr:rowOff>
    </xdr:from>
    <xdr:to>
      <xdr:col>14</xdr:col>
      <xdr:colOff>304800</xdr:colOff>
      <xdr:row>386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C17D7-8851-CF36-2105-945D8ADB8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548</xdr:row>
      <xdr:rowOff>0</xdr:rowOff>
    </xdr:from>
    <xdr:to>
      <xdr:col>14</xdr:col>
      <xdr:colOff>304800</xdr:colOff>
      <xdr:row>562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7F5FFE-467D-F154-49A8-B188DB5B5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813</xdr:row>
      <xdr:rowOff>0</xdr:rowOff>
    </xdr:from>
    <xdr:to>
      <xdr:col>14</xdr:col>
      <xdr:colOff>304800</xdr:colOff>
      <xdr:row>827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F29684-4572-8884-4ABD-B29F7DE31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A791-C071-45FF-A51E-DE5638F99180}">
  <dimension ref="A1:BH1007"/>
  <sheetViews>
    <sheetView topLeftCell="A976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235.59103899999999</v>
      </c>
      <c r="K3">
        <v>13.943754</v>
      </c>
    </row>
    <row r="4" spans="1:60" x14ac:dyDescent="0.25">
      <c r="A4">
        <v>3</v>
      </c>
      <c r="D4">
        <v>249.45863800000001</v>
      </c>
      <c r="E4">
        <v>9.8749269999999996</v>
      </c>
    </row>
    <row r="5" spans="1:60" x14ac:dyDescent="0.25">
      <c r="A5">
        <v>4</v>
      </c>
      <c r="D5">
        <v>249.44706099999999</v>
      </c>
      <c r="E5">
        <v>9.8756629999999994</v>
      </c>
      <c r="F5">
        <v>261.08257400000002</v>
      </c>
      <c r="G5">
        <v>8.1490760000000009</v>
      </c>
    </row>
    <row r="6" spans="1:60" x14ac:dyDescent="0.25">
      <c r="A6">
        <v>5</v>
      </c>
      <c r="D6">
        <v>249.432534</v>
      </c>
      <c r="E6">
        <v>9.8975050000000007</v>
      </c>
      <c r="F6">
        <v>261.05494399999998</v>
      </c>
      <c r="G6">
        <v>8.0931840000000008</v>
      </c>
    </row>
    <row r="7" spans="1:60" x14ac:dyDescent="0.25">
      <c r="A7">
        <v>6</v>
      </c>
      <c r="D7">
        <v>249.44727</v>
      </c>
      <c r="E7">
        <v>9.9142399999999995</v>
      </c>
      <c r="F7">
        <v>261.10377999999997</v>
      </c>
      <c r="G7">
        <v>8.1273389999999992</v>
      </c>
    </row>
    <row r="8" spans="1:60" x14ac:dyDescent="0.25">
      <c r="A8">
        <v>7</v>
      </c>
      <c r="D8">
        <v>249.41011499999999</v>
      </c>
      <c r="E8">
        <v>9.9301340000000007</v>
      </c>
      <c r="F8">
        <v>261.13483500000001</v>
      </c>
      <c r="G8">
        <v>8.0927100000000003</v>
      </c>
    </row>
    <row r="9" spans="1:60" x14ac:dyDescent="0.25">
      <c r="A9">
        <v>8</v>
      </c>
      <c r="D9">
        <v>249.413903</v>
      </c>
      <c r="E9">
        <v>9.9358710000000006</v>
      </c>
      <c r="F9">
        <v>261.117413</v>
      </c>
      <c r="G9">
        <v>8.1136040000000005</v>
      </c>
    </row>
    <row r="10" spans="1:60" x14ac:dyDescent="0.25">
      <c r="A10">
        <v>9</v>
      </c>
      <c r="D10">
        <v>249.39727499999998</v>
      </c>
      <c r="E10">
        <v>9.9238710000000001</v>
      </c>
      <c r="F10">
        <v>261.12799200000001</v>
      </c>
      <c r="G10">
        <v>8.0511330000000001</v>
      </c>
    </row>
    <row r="11" spans="1:60" x14ac:dyDescent="0.25">
      <c r="A11">
        <v>10</v>
      </c>
      <c r="D11">
        <v>249.35117099999999</v>
      </c>
      <c r="E11">
        <v>9.9131870000000006</v>
      </c>
      <c r="F11">
        <v>261.13025399999998</v>
      </c>
      <c r="G11">
        <v>8.1057620000000004</v>
      </c>
    </row>
    <row r="12" spans="1:60" x14ac:dyDescent="0.25">
      <c r="A12">
        <v>11</v>
      </c>
      <c r="D12">
        <v>249.45863800000001</v>
      </c>
      <c r="E12">
        <v>9.8749269999999996</v>
      </c>
      <c r="F12">
        <v>261.10783500000002</v>
      </c>
      <c r="G12">
        <v>8.1539160000000006</v>
      </c>
    </row>
    <row r="13" spans="1:60" x14ac:dyDescent="0.25">
      <c r="A13">
        <v>12</v>
      </c>
      <c r="D13">
        <v>249.45863800000001</v>
      </c>
      <c r="E13">
        <v>9.8749269999999996</v>
      </c>
      <c r="F13">
        <v>261.08257400000002</v>
      </c>
      <c r="G13">
        <v>8.1490760000000009</v>
      </c>
    </row>
    <row r="14" spans="1:60" x14ac:dyDescent="0.25">
      <c r="A14">
        <v>13</v>
      </c>
      <c r="F14">
        <v>261.08257400000002</v>
      </c>
      <c r="G14">
        <v>8.1490760000000009</v>
      </c>
    </row>
    <row r="15" spans="1:60" x14ac:dyDescent="0.25">
      <c r="A15">
        <v>14</v>
      </c>
    </row>
    <row r="16" spans="1:60" x14ac:dyDescent="0.25">
      <c r="A16">
        <v>15</v>
      </c>
      <c r="H16">
        <v>249.55052699999999</v>
      </c>
      <c r="I16">
        <v>9.7719330000000006</v>
      </c>
    </row>
    <row r="17" spans="1:9" x14ac:dyDescent="0.25">
      <c r="A17">
        <v>16</v>
      </c>
      <c r="H17">
        <v>249.602788</v>
      </c>
      <c r="I17">
        <v>9.8000360000000004</v>
      </c>
    </row>
    <row r="18" spans="1:9" x14ac:dyDescent="0.25">
      <c r="A18">
        <v>17</v>
      </c>
      <c r="B18">
        <v>234.114543</v>
      </c>
      <c r="C18">
        <v>8.6689939999999996</v>
      </c>
      <c r="H18">
        <v>249.56600299999999</v>
      </c>
      <c r="I18">
        <v>9.789142</v>
      </c>
    </row>
    <row r="19" spans="1:9" x14ac:dyDescent="0.25">
      <c r="A19">
        <v>18</v>
      </c>
      <c r="B19">
        <v>234.098491</v>
      </c>
      <c r="C19">
        <v>8.7048850000000009</v>
      </c>
      <c r="H19">
        <v>249.580262</v>
      </c>
      <c r="I19">
        <v>9.7907209999999996</v>
      </c>
    </row>
    <row r="20" spans="1:9" x14ac:dyDescent="0.25">
      <c r="A20">
        <v>19</v>
      </c>
      <c r="B20">
        <v>234.14827600000001</v>
      </c>
      <c r="C20">
        <v>8.6968870000000003</v>
      </c>
      <c r="H20">
        <v>249.61531500000001</v>
      </c>
      <c r="I20">
        <v>9.7581430000000005</v>
      </c>
    </row>
    <row r="21" spans="1:9" x14ac:dyDescent="0.25">
      <c r="A21">
        <v>20</v>
      </c>
      <c r="B21">
        <v>234.119069</v>
      </c>
      <c r="C21">
        <v>8.7103599999999997</v>
      </c>
      <c r="H21">
        <v>249.61173700000001</v>
      </c>
      <c r="I21">
        <v>9.7990879999999994</v>
      </c>
    </row>
    <row r="22" spans="1:9" x14ac:dyDescent="0.25">
      <c r="A22">
        <v>21</v>
      </c>
      <c r="B22">
        <v>234.10391100000001</v>
      </c>
      <c r="C22">
        <v>8.6964649999999999</v>
      </c>
      <c r="H22">
        <v>249.55052699999999</v>
      </c>
      <c r="I22">
        <v>9.7719330000000006</v>
      </c>
    </row>
    <row r="23" spans="1:9" x14ac:dyDescent="0.25">
      <c r="A23">
        <v>22</v>
      </c>
      <c r="B23">
        <v>234.04743999999999</v>
      </c>
      <c r="C23">
        <v>8.7111490000000007</v>
      </c>
    </row>
    <row r="24" spans="1:9" x14ac:dyDescent="0.25">
      <c r="A24">
        <v>23</v>
      </c>
      <c r="B24">
        <v>234.024968</v>
      </c>
      <c r="C24">
        <v>8.7035699999999991</v>
      </c>
    </row>
    <row r="25" spans="1:9" x14ac:dyDescent="0.25">
      <c r="A25">
        <v>24</v>
      </c>
      <c r="B25">
        <v>234.23290299999999</v>
      </c>
      <c r="C25">
        <v>8.7454630000000009</v>
      </c>
      <c r="D25">
        <v>226.203138</v>
      </c>
      <c r="E25">
        <v>10.541257999999999</v>
      </c>
    </row>
    <row r="26" spans="1:9" x14ac:dyDescent="0.25">
      <c r="A26">
        <v>25</v>
      </c>
      <c r="B26">
        <v>234.114543</v>
      </c>
      <c r="C26">
        <v>8.6689939999999996</v>
      </c>
      <c r="D26">
        <v>226.20324400000001</v>
      </c>
      <c r="E26">
        <v>10.564257</v>
      </c>
    </row>
    <row r="27" spans="1:9" x14ac:dyDescent="0.25">
      <c r="A27">
        <v>26</v>
      </c>
      <c r="D27">
        <v>226.201244</v>
      </c>
      <c r="E27">
        <v>10.594044999999999</v>
      </c>
    </row>
    <row r="28" spans="1:9" x14ac:dyDescent="0.25">
      <c r="A28">
        <v>27</v>
      </c>
      <c r="D28">
        <v>226.193769</v>
      </c>
      <c r="E28">
        <v>10.609465</v>
      </c>
    </row>
    <row r="29" spans="1:9" x14ac:dyDescent="0.25">
      <c r="A29">
        <v>28</v>
      </c>
      <c r="D29">
        <v>226.16177300000001</v>
      </c>
      <c r="E29">
        <v>10.633042</v>
      </c>
    </row>
    <row r="30" spans="1:9" x14ac:dyDescent="0.25">
      <c r="A30">
        <v>29</v>
      </c>
      <c r="D30">
        <v>226.152615</v>
      </c>
      <c r="E30">
        <v>10.663724999999999</v>
      </c>
    </row>
    <row r="31" spans="1:9" x14ac:dyDescent="0.25">
      <c r="A31">
        <v>30</v>
      </c>
      <c r="D31">
        <v>226.15356299999999</v>
      </c>
      <c r="E31">
        <v>10.588676</v>
      </c>
      <c r="F31">
        <v>228.12392700000001</v>
      </c>
      <c r="G31">
        <v>8.1282859999999992</v>
      </c>
    </row>
    <row r="32" spans="1:9" x14ac:dyDescent="0.25">
      <c r="A32">
        <v>31</v>
      </c>
      <c r="F32">
        <v>228.142031</v>
      </c>
      <c r="G32">
        <v>8.06508</v>
      </c>
      <c r="H32">
        <v>227.56885199999999</v>
      </c>
      <c r="I32">
        <v>10.769614000000001</v>
      </c>
    </row>
    <row r="33" spans="1:9" x14ac:dyDescent="0.25">
      <c r="A33">
        <v>32</v>
      </c>
      <c r="F33">
        <v>228.18829199999999</v>
      </c>
      <c r="G33">
        <v>8.0876049999999999</v>
      </c>
      <c r="H33">
        <v>227.464753</v>
      </c>
      <c r="I33">
        <v>10.792033</v>
      </c>
    </row>
    <row r="34" spans="1:9" x14ac:dyDescent="0.25">
      <c r="A34">
        <v>33</v>
      </c>
      <c r="F34">
        <v>228.221237</v>
      </c>
      <c r="G34">
        <v>8.0430799999999998</v>
      </c>
      <c r="H34">
        <v>227.443228</v>
      </c>
      <c r="I34">
        <v>10.790297000000001</v>
      </c>
    </row>
    <row r="35" spans="1:9" x14ac:dyDescent="0.25">
      <c r="A35">
        <v>34</v>
      </c>
      <c r="F35">
        <v>228.20897500000001</v>
      </c>
      <c r="G35">
        <v>8.1228130000000007</v>
      </c>
      <c r="H35">
        <v>227.52101300000001</v>
      </c>
      <c r="I35">
        <v>10.804401</v>
      </c>
    </row>
    <row r="36" spans="1:9" x14ac:dyDescent="0.25">
      <c r="A36">
        <v>35</v>
      </c>
      <c r="F36">
        <v>228.182186</v>
      </c>
      <c r="G36">
        <v>8.0925510000000003</v>
      </c>
      <c r="H36">
        <v>227.50759199999999</v>
      </c>
      <c r="I36">
        <v>10.873082</v>
      </c>
    </row>
    <row r="37" spans="1:9" x14ac:dyDescent="0.25">
      <c r="A37">
        <v>36</v>
      </c>
      <c r="F37">
        <v>228.087456</v>
      </c>
      <c r="G37">
        <v>8.1283910000000006</v>
      </c>
      <c r="H37">
        <v>227.50722300000001</v>
      </c>
      <c r="I37">
        <v>10.816875</v>
      </c>
    </row>
    <row r="38" spans="1:9" x14ac:dyDescent="0.25">
      <c r="A38">
        <v>37</v>
      </c>
      <c r="H38">
        <v>227.56885199999999</v>
      </c>
      <c r="I38">
        <v>10.769614000000001</v>
      </c>
    </row>
    <row r="39" spans="1:9" x14ac:dyDescent="0.25">
      <c r="A39">
        <v>38</v>
      </c>
    </row>
    <row r="40" spans="1:9" x14ac:dyDescent="0.25">
      <c r="A40">
        <v>39</v>
      </c>
    </row>
    <row r="41" spans="1:9" x14ac:dyDescent="0.25">
      <c r="A41">
        <v>40</v>
      </c>
    </row>
    <row r="42" spans="1:9" x14ac:dyDescent="0.25">
      <c r="A42">
        <v>41</v>
      </c>
      <c r="B42">
        <v>205.05973699999998</v>
      </c>
      <c r="C42">
        <v>7.8514210000000002</v>
      </c>
    </row>
    <row r="43" spans="1:9" x14ac:dyDescent="0.25">
      <c r="A43">
        <v>42</v>
      </c>
      <c r="B43">
        <v>205.100528</v>
      </c>
      <c r="C43">
        <v>7.8102640000000001</v>
      </c>
    </row>
    <row r="44" spans="1:9" x14ac:dyDescent="0.25">
      <c r="A44">
        <v>43</v>
      </c>
      <c r="B44">
        <v>205.082686</v>
      </c>
      <c r="C44">
        <v>7.8033159999999997</v>
      </c>
    </row>
    <row r="45" spans="1:9" x14ac:dyDescent="0.25">
      <c r="A45">
        <v>44</v>
      </c>
      <c r="B45">
        <v>205.08615800000001</v>
      </c>
      <c r="C45">
        <v>7.8288419999999999</v>
      </c>
      <c r="D45">
        <v>200.945472</v>
      </c>
      <c r="E45">
        <v>9.4786839999999994</v>
      </c>
    </row>
    <row r="46" spans="1:9" x14ac:dyDescent="0.25">
      <c r="A46">
        <v>45</v>
      </c>
      <c r="B46">
        <v>205.07768899999999</v>
      </c>
      <c r="C46">
        <v>7.8259470000000002</v>
      </c>
      <c r="D46">
        <v>200.95247499999999</v>
      </c>
      <c r="E46">
        <v>9.4721050000000009</v>
      </c>
    </row>
    <row r="47" spans="1:9" x14ac:dyDescent="0.25">
      <c r="A47">
        <v>46</v>
      </c>
      <c r="B47">
        <v>205.116423</v>
      </c>
      <c r="C47">
        <v>7.8353679999999999</v>
      </c>
      <c r="D47">
        <v>200.99279300000001</v>
      </c>
      <c r="E47">
        <v>9.4600000000000009</v>
      </c>
    </row>
    <row r="48" spans="1:9" x14ac:dyDescent="0.25">
      <c r="A48">
        <v>47</v>
      </c>
      <c r="B48">
        <v>205.081683</v>
      </c>
      <c r="C48">
        <v>7.8343160000000003</v>
      </c>
      <c r="D48">
        <v>200.98873800000001</v>
      </c>
      <c r="E48">
        <v>9.4694210000000005</v>
      </c>
    </row>
    <row r="49" spans="1:9" x14ac:dyDescent="0.25">
      <c r="A49">
        <v>48</v>
      </c>
      <c r="D49">
        <v>200.99168700000001</v>
      </c>
      <c r="E49">
        <v>9.4736309999999992</v>
      </c>
    </row>
    <row r="50" spans="1:9" x14ac:dyDescent="0.25">
      <c r="A50">
        <v>49</v>
      </c>
      <c r="D50">
        <v>200.97968600000002</v>
      </c>
      <c r="E50">
        <v>9.4306839999999994</v>
      </c>
    </row>
    <row r="51" spans="1:9" x14ac:dyDescent="0.25">
      <c r="A51">
        <v>50</v>
      </c>
      <c r="H51">
        <v>201.87237099999999</v>
      </c>
      <c r="I51">
        <v>10.180683999999999</v>
      </c>
    </row>
    <row r="52" spans="1:9" x14ac:dyDescent="0.25">
      <c r="A52">
        <v>51</v>
      </c>
      <c r="F52">
        <v>201.04673700000001</v>
      </c>
      <c r="G52">
        <v>7.3646310000000001</v>
      </c>
      <c r="H52">
        <v>201.89273700000001</v>
      </c>
      <c r="I52">
        <v>10.145158</v>
      </c>
    </row>
    <row r="53" spans="1:9" x14ac:dyDescent="0.25">
      <c r="A53">
        <v>52</v>
      </c>
      <c r="F53">
        <v>201.10563200000001</v>
      </c>
      <c r="G53">
        <v>7.3849470000000004</v>
      </c>
      <c r="H53">
        <v>201.922686</v>
      </c>
      <c r="I53">
        <v>10.156473999999999</v>
      </c>
    </row>
    <row r="54" spans="1:9" x14ac:dyDescent="0.25">
      <c r="A54">
        <v>53</v>
      </c>
      <c r="F54">
        <v>201.12336999999999</v>
      </c>
      <c r="G54">
        <v>7.3600529999999997</v>
      </c>
      <c r="H54">
        <v>201.944106</v>
      </c>
      <c r="I54">
        <v>10.146789999999999</v>
      </c>
    </row>
    <row r="55" spans="1:9" x14ac:dyDescent="0.25">
      <c r="A55">
        <v>54</v>
      </c>
      <c r="F55">
        <v>201.139262</v>
      </c>
      <c r="G55">
        <v>7.3238950000000003</v>
      </c>
      <c r="H55">
        <v>201.95273499999999</v>
      </c>
      <c r="I55">
        <v>10.110158</v>
      </c>
    </row>
    <row r="56" spans="1:9" x14ac:dyDescent="0.25">
      <c r="A56">
        <v>55</v>
      </c>
      <c r="F56">
        <v>201.137687</v>
      </c>
      <c r="G56">
        <v>7.3153689999999996</v>
      </c>
      <c r="H56">
        <v>201.959948</v>
      </c>
      <c r="I56">
        <v>10.077263</v>
      </c>
    </row>
    <row r="57" spans="1:9" x14ac:dyDescent="0.25">
      <c r="A57">
        <v>56</v>
      </c>
      <c r="F57">
        <v>201.10689400000001</v>
      </c>
      <c r="G57">
        <v>7.3305259999999999</v>
      </c>
      <c r="H57">
        <v>201.92110700000001</v>
      </c>
      <c r="I57">
        <v>10.153105</v>
      </c>
    </row>
    <row r="58" spans="1:9" x14ac:dyDescent="0.25">
      <c r="A58">
        <v>57</v>
      </c>
      <c r="F58">
        <v>201.10689400000001</v>
      </c>
      <c r="G58">
        <v>7.3305259999999999</v>
      </c>
    </row>
    <row r="59" spans="1:9" x14ac:dyDescent="0.25">
      <c r="A59">
        <v>58</v>
      </c>
    </row>
    <row r="60" spans="1:9" x14ac:dyDescent="0.25">
      <c r="A60">
        <v>59</v>
      </c>
    </row>
    <row r="61" spans="1:9" x14ac:dyDescent="0.25">
      <c r="A61">
        <v>60</v>
      </c>
      <c r="B61">
        <v>176.27294999999998</v>
      </c>
      <c r="C61">
        <v>6.3507369999999996</v>
      </c>
    </row>
    <row r="62" spans="1:9" x14ac:dyDescent="0.25">
      <c r="A62">
        <v>61</v>
      </c>
      <c r="B62">
        <v>176.31410700000001</v>
      </c>
      <c r="C62">
        <v>6.3344209999999999</v>
      </c>
    </row>
    <row r="63" spans="1:9" x14ac:dyDescent="0.25">
      <c r="A63">
        <v>62</v>
      </c>
      <c r="B63">
        <v>176.27915999999999</v>
      </c>
      <c r="C63">
        <v>6.316211</v>
      </c>
    </row>
    <row r="64" spans="1:9" x14ac:dyDescent="0.25">
      <c r="A64">
        <v>63</v>
      </c>
      <c r="B64">
        <v>176.26989399999999</v>
      </c>
      <c r="C64">
        <v>6.29</v>
      </c>
    </row>
    <row r="65" spans="1:9" x14ac:dyDescent="0.25">
      <c r="A65">
        <v>64</v>
      </c>
      <c r="B65">
        <v>176.26731999999998</v>
      </c>
      <c r="C65">
        <v>6.316211</v>
      </c>
      <c r="D65">
        <v>170.76405399999999</v>
      </c>
      <c r="E65">
        <v>7.7174740000000002</v>
      </c>
    </row>
    <row r="66" spans="1:9" x14ac:dyDescent="0.25">
      <c r="A66">
        <v>65</v>
      </c>
      <c r="B66">
        <v>176.25089700000001</v>
      </c>
      <c r="C66">
        <v>6.2988949999999999</v>
      </c>
      <c r="D66">
        <v>170.73647599999998</v>
      </c>
      <c r="E66">
        <v>7.688053</v>
      </c>
    </row>
    <row r="67" spans="1:9" x14ac:dyDescent="0.25">
      <c r="A67">
        <v>66</v>
      </c>
      <c r="B67">
        <v>176.251475</v>
      </c>
      <c r="C67">
        <v>6.2375259999999999</v>
      </c>
      <c r="D67">
        <v>170.739632</v>
      </c>
      <c r="E67">
        <v>7.7123160000000004</v>
      </c>
    </row>
    <row r="68" spans="1:9" x14ac:dyDescent="0.25">
      <c r="A68">
        <v>67</v>
      </c>
      <c r="B68">
        <v>176.27294999999998</v>
      </c>
      <c r="C68">
        <v>6.3507369999999996</v>
      </c>
      <c r="D68">
        <v>170.71573899999999</v>
      </c>
      <c r="E68">
        <v>7.7206320000000002</v>
      </c>
    </row>
    <row r="69" spans="1:9" x14ac:dyDescent="0.25">
      <c r="A69">
        <v>68</v>
      </c>
      <c r="D69">
        <v>170.739001</v>
      </c>
      <c r="E69">
        <v>7.7196319999999998</v>
      </c>
    </row>
    <row r="70" spans="1:9" x14ac:dyDescent="0.25">
      <c r="A70">
        <v>69</v>
      </c>
      <c r="D70">
        <v>170.788792</v>
      </c>
      <c r="E70">
        <v>7.729158</v>
      </c>
    </row>
    <row r="71" spans="1:9" x14ac:dyDescent="0.25">
      <c r="A71">
        <v>70</v>
      </c>
      <c r="D71">
        <v>170.76405399999999</v>
      </c>
      <c r="E71">
        <v>7.7174740000000002</v>
      </c>
    </row>
    <row r="72" spans="1:9" x14ac:dyDescent="0.25">
      <c r="A72">
        <v>71</v>
      </c>
      <c r="F72">
        <v>170.83979099999999</v>
      </c>
      <c r="G72">
        <v>4.6566840000000003</v>
      </c>
      <c r="H72">
        <v>170.60789599999998</v>
      </c>
      <c r="I72">
        <v>7.3411569999999999</v>
      </c>
    </row>
    <row r="73" spans="1:9" x14ac:dyDescent="0.25">
      <c r="A73">
        <v>72</v>
      </c>
      <c r="F73">
        <v>170.84589700000001</v>
      </c>
      <c r="G73">
        <v>4.6412110000000002</v>
      </c>
      <c r="H73">
        <v>170.58200199999999</v>
      </c>
      <c r="I73">
        <v>7.3135789999999998</v>
      </c>
    </row>
    <row r="74" spans="1:9" x14ac:dyDescent="0.25">
      <c r="A74">
        <v>73</v>
      </c>
      <c r="F74">
        <v>170.82189599999998</v>
      </c>
      <c r="G74">
        <v>4.6027899999999997</v>
      </c>
      <c r="H74">
        <v>170.58595</v>
      </c>
      <c r="I74">
        <v>7.260421</v>
      </c>
    </row>
    <row r="75" spans="1:9" x14ac:dyDescent="0.25">
      <c r="A75">
        <v>74</v>
      </c>
      <c r="F75">
        <v>170.82395099999999</v>
      </c>
      <c r="G75">
        <v>4.6075790000000003</v>
      </c>
      <c r="H75">
        <v>170.611054</v>
      </c>
      <c r="I75">
        <v>7.26579</v>
      </c>
    </row>
    <row r="76" spans="1:9" x14ac:dyDescent="0.25">
      <c r="A76">
        <v>75</v>
      </c>
      <c r="F76">
        <v>170.83715899999999</v>
      </c>
      <c r="G76">
        <v>4.6345789999999996</v>
      </c>
      <c r="H76">
        <v>170.62368499999999</v>
      </c>
      <c r="I76">
        <v>7.2702109999999998</v>
      </c>
    </row>
    <row r="77" spans="1:9" x14ac:dyDescent="0.25">
      <c r="A77">
        <v>76</v>
      </c>
      <c r="F77">
        <v>170.83621299999999</v>
      </c>
      <c r="G77">
        <v>4.6200520000000003</v>
      </c>
      <c r="H77">
        <v>170.62426500000001</v>
      </c>
      <c r="I77">
        <v>7.3047899999999997</v>
      </c>
    </row>
    <row r="78" spans="1:9" x14ac:dyDescent="0.25">
      <c r="A78">
        <v>77</v>
      </c>
      <c r="F78">
        <v>170.81574000000001</v>
      </c>
      <c r="G78">
        <v>4.6971049999999996</v>
      </c>
      <c r="H78">
        <v>170.57452899999998</v>
      </c>
      <c r="I78">
        <v>7.3102640000000001</v>
      </c>
    </row>
    <row r="79" spans="1:9" x14ac:dyDescent="0.25">
      <c r="A79">
        <v>78</v>
      </c>
      <c r="F79">
        <v>170.81574000000001</v>
      </c>
      <c r="G79">
        <v>4.6971049999999996</v>
      </c>
    </row>
    <row r="80" spans="1:9" x14ac:dyDescent="0.25">
      <c r="A80">
        <v>79</v>
      </c>
      <c r="B80">
        <v>153.66810699999999</v>
      </c>
      <c r="C80">
        <v>5.3518420000000004</v>
      </c>
    </row>
    <row r="81" spans="1:9" x14ac:dyDescent="0.25">
      <c r="A81">
        <v>80</v>
      </c>
      <c r="B81">
        <v>153.66810699999999</v>
      </c>
      <c r="C81">
        <v>5.3518420000000004</v>
      </c>
    </row>
    <row r="82" spans="1:9" x14ac:dyDescent="0.25">
      <c r="A82">
        <v>81</v>
      </c>
      <c r="B82">
        <v>153.61263400000001</v>
      </c>
      <c r="C82">
        <v>5.3606309999999997</v>
      </c>
    </row>
    <row r="83" spans="1:9" x14ac:dyDescent="0.25">
      <c r="A83">
        <v>82</v>
      </c>
      <c r="B83">
        <v>153.61736999999999</v>
      </c>
      <c r="C83">
        <v>5.3811049999999998</v>
      </c>
    </row>
    <row r="84" spans="1:9" x14ac:dyDescent="0.25">
      <c r="A84">
        <v>83</v>
      </c>
      <c r="B84">
        <v>153.62510700000001</v>
      </c>
      <c r="C84">
        <v>5.383947</v>
      </c>
      <c r="D84">
        <v>150.072371</v>
      </c>
      <c r="E84">
        <v>7.6844739999999998</v>
      </c>
    </row>
    <row r="85" spans="1:9" x14ac:dyDescent="0.25">
      <c r="A85">
        <v>84</v>
      </c>
      <c r="B85">
        <v>153.66810699999999</v>
      </c>
      <c r="C85">
        <v>5.3518420000000004</v>
      </c>
      <c r="D85">
        <v>150.072371</v>
      </c>
      <c r="E85">
        <v>7.6844739999999998</v>
      </c>
    </row>
    <row r="86" spans="1:9" x14ac:dyDescent="0.25">
      <c r="A86">
        <v>85</v>
      </c>
      <c r="B86">
        <v>153.66810699999999</v>
      </c>
      <c r="C86">
        <v>5.3518420000000004</v>
      </c>
      <c r="D86">
        <v>150.027897</v>
      </c>
      <c r="E86">
        <v>7.6476839999999999</v>
      </c>
    </row>
    <row r="87" spans="1:9" x14ac:dyDescent="0.25">
      <c r="A87">
        <v>86</v>
      </c>
      <c r="D87">
        <v>150.072371</v>
      </c>
      <c r="E87">
        <v>7.6844739999999998</v>
      </c>
    </row>
    <row r="88" spans="1:9" x14ac:dyDescent="0.25">
      <c r="A88">
        <v>87</v>
      </c>
      <c r="D88">
        <v>150.072371</v>
      </c>
      <c r="E88">
        <v>7.6844739999999998</v>
      </c>
    </row>
    <row r="89" spans="1:9" x14ac:dyDescent="0.25">
      <c r="A89">
        <v>88</v>
      </c>
      <c r="D89">
        <v>150.072371</v>
      </c>
      <c r="E89">
        <v>7.6844739999999998</v>
      </c>
    </row>
    <row r="90" spans="1:9" x14ac:dyDescent="0.25">
      <c r="A90">
        <v>89</v>
      </c>
      <c r="D90">
        <v>150.072371</v>
      </c>
      <c r="E90">
        <v>7.6844739999999998</v>
      </c>
    </row>
    <row r="91" spans="1:9" x14ac:dyDescent="0.25">
      <c r="A91">
        <v>90</v>
      </c>
      <c r="D91">
        <v>150.09216000000001</v>
      </c>
      <c r="E91">
        <v>7.6844739999999998</v>
      </c>
    </row>
    <row r="92" spans="1:9" x14ac:dyDescent="0.25">
      <c r="A92">
        <v>91</v>
      </c>
      <c r="F92">
        <v>149.657265</v>
      </c>
      <c r="G92">
        <v>5.8579470000000002</v>
      </c>
    </row>
    <row r="93" spans="1:9" x14ac:dyDescent="0.25">
      <c r="A93">
        <v>92</v>
      </c>
      <c r="F93">
        <v>149.657265</v>
      </c>
      <c r="G93">
        <v>5.8579470000000002</v>
      </c>
      <c r="H93">
        <v>149.03137099999998</v>
      </c>
      <c r="I93">
        <v>8.0697360000000007</v>
      </c>
    </row>
    <row r="94" spans="1:9" x14ac:dyDescent="0.25">
      <c r="A94">
        <v>93</v>
      </c>
      <c r="F94">
        <v>149.680792</v>
      </c>
      <c r="G94">
        <v>5.9602630000000003</v>
      </c>
      <c r="H94">
        <v>149.03137099999998</v>
      </c>
      <c r="I94">
        <v>8.0697360000000007</v>
      </c>
    </row>
    <row r="95" spans="1:9" x14ac:dyDescent="0.25">
      <c r="A95">
        <v>94</v>
      </c>
      <c r="F95">
        <v>149.63221299999998</v>
      </c>
      <c r="G95">
        <v>5.8350520000000001</v>
      </c>
      <c r="H95">
        <v>149.03137099999998</v>
      </c>
      <c r="I95">
        <v>8.0697360000000007</v>
      </c>
    </row>
    <row r="96" spans="1:9" x14ac:dyDescent="0.25">
      <c r="A96">
        <v>95</v>
      </c>
      <c r="F96">
        <v>149.657265</v>
      </c>
      <c r="G96">
        <v>5.8579470000000002</v>
      </c>
      <c r="H96">
        <v>149.03137099999998</v>
      </c>
      <c r="I96">
        <v>8.0697360000000007</v>
      </c>
    </row>
    <row r="97" spans="1:9" x14ac:dyDescent="0.25">
      <c r="A97">
        <v>96</v>
      </c>
      <c r="F97">
        <v>149.657265</v>
      </c>
      <c r="G97">
        <v>5.8579470000000002</v>
      </c>
      <c r="H97">
        <v>149.03137099999998</v>
      </c>
      <c r="I97">
        <v>8.0697360000000007</v>
      </c>
    </row>
    <row r="98" spans="1:9" x14ac:dyDescent="0.25">
      <c r="A98">
        <v>97</v>
      </c>
      <c r="F98">
        <v>149.657265</v>
      </c>
      <c r="G98">
        <v>5.8579470000000002</v>
      </c>
      <c r="H98">
        <v>149.03137099999998</v>
      </c>
      <c r="I98">
        <v>8.0697360000000007</v>
      </c>
    </row>
    <row r="99" spans="1:9" x14ac:dyDescent="0.25">
      <c r="A99">
        <v>98</v>
      </c>
      <c r="H99">
        <v>149.05115999999998</v>
      </c>
      <c r="I99">
        <v>8.0697360000000007</v>
      </c>
    </row>
    <row r="100" spans="1:9" x14ac:dyDescent="0.25">
      <c r="A100">
        <v>99</v>
      </c>
    </row>
    <row r="101" spans="1:9" x14ac:dyDescent="0.25">
      <c r="A101">
        <v>100</v>
      </c>
    </row>
    <row r="102" spans="1:9" x14ac:dyDescent="0.25">
      <c r="A102">
        <v>101</v>
      </c>
      <c r="B102">
        <v>116.72115600000001</v>
      </c>
      <c r="C102">
        <v>5.6148949999999997</v>
      </c>
    </row>
    <row r="103" spans="1:9" x14ac:dyDescent="0.25">
      <c r="A103">
        <v>102</v>
      </c>
      <c r="B103">
        <v>116.755526</v>
      </c>
      <c r="C103">
        <v>5.6567369999999997</v>
      </c>
      <c r="D103">
        <v>115.130526</v>
      </c>
      <c r="E103">
        <v>8.0095259999999993</v>
      </c>
    </row>
    <row r="104" spans="1:9" x14ac:dyDescent="0.25">
      <c r="A104">
        <v>103</v>
      </c>
      <c r="B104">
        <v>116.75547300000001</v>
      </c>
      <c r="C104">
        <v>5.6140530000000002</v>
      </c>
      <c r="D104">
        <v>115.01399900000001</v>
      </c>
      <c r="E104">
        <v>8.0122099999999996</v>
      </c>
    </row>
    <row r="105" spans="1:9" x14ac:dyDescent="0.25">
      <c r="A105">
        <v>104</v>
      </c>
      <c r="B105">
        <v>116.742896</v>
      </c>
      <c r="C105">
        <v>5.6435259999999996</v>
      </c>
      <c r="D105">
        <v>115.015525</v>
      </c>
      <c r="E105">
        <v>8.0152629999999991</v>
      </c>
    </row>
    <row r="106" spans="1:9" x14ac:dyDescent="0.25">
      <c r="A106">
        <v>105</v>
      </c>
      <c r="B106">
        <v>116.74810300000001</v>
      </c>
      <c r="C106">
        <v>5.6363690000000002</v>
      </c>
      <c r="D106">
        <v>115.00489300000001</v>
      </c>
      <c r="E106">
        <v>8.0284200000000006</v>
      </c>
    </row>
    <row r="107" spans="1:9" x14ac:dyDescent="0.25">
      <c r="A107">
        <v>106</v>
      </c>
      <c r="B107">
        <v>116.70421100000002</v>
      </c>
      <c r="C107">
        <v>5.7013160000000003</v>
      </c>
      <c r="D107">
        <v>115.088103</v>
      </c>
      <c r="E107">
        <v>8.0120529999999999</v>
      </c>
    </row>
    <row r="108" spans="1:9" x14ac:dyDescent="0.25">
      <c r="A108">
        <v>107</v>
      </c>
      <c r="B108">
        <v>116.69452600000001</v>
      </c>
      <c r="C108">
        <v>5.6027899999999997</v>
      </c>
      <c r="D108">
        <v>114.97962800000001</v>
      </c>
      <c r="E108">
        <v>8.0344219999999993</v>
      </c>
    </row>
    <row r="109" spans="1:9" x14ac:dyDescent="0.25">
      <c r="A109">
        <v>108</v>
      </c>
      <c r="D109">
        <v>114.997737</v>
      </c>
      <c r="E109">
        <v>8.028632</v>
      </c>
    </row>
    <row r="110" spans="1:9" x14ac:dyDescent="0.25">
      <c r="A110">
        <v>109</v>
      </c>
      <c r="D110">
        <v>115.130526</v>
      </c>
      <c r="E110">
        <v>8.0095259999999993</v>
      </c>
    </row>
    <row r="111" spans="1:9" x14ac:dyDescent="0.25">
      <c r="A111">
        <v>110</v>
      </c>
    </row>
    <row r="112" spans="1:9" x14ac:dyDescent="0.25">
      <c r="A112">
        <v>111</v>
      </c>
    </row>
    <row r="113" spans="1:9" x14ac:dyDescent="0.25">
      <c r="A113">
        <v>112</v>
      </c>
      <c r="F113">
        <v>112.19626500000001</v>
      </c>
      <c r="G113">
        <v>6.5297369999999999</v>
      </c>
      <c r="H113">
        <v>113.473365</v>
      </c>
      <c r="I113">
        <v>8.9602629999999994</v>
      </c>
    </row>
    <row r="114" spans="1:9" x14ac:dyDescent="0.25">
      <c r="A114">
        <v>113</v>
      </c>
      <c r="F114">
        <v>112.24842000000001</v>
      </c>
      <c r="G114">
        <v>6.5284209999999998</v>
      </c>
      <c r="H114">
        <v>113.48336700000002</v>
      </c>
      <c r="I114">
        <v>8.8848950000000002</v>
      </c>
    </row>
    <row r="115" spans="1:9" x14ac:dyDescent="0.25">
      <c r="A115">
        <v>114</v>
      </c>
      <c r="F115">
        <v>112.237685</v>
      </c>
      <c r="G115">
        <v>6.5270000000000001</v>
      </c>
      <c r="H115">
        <v>113.51462800000002</v>
      </c>
      <c r="I115">
        <v>8.8859469999999998</v>
      </c>
    </row>
    <row r="116" spans="1:9" x14ac:dyDescent="0.25">
      <c r="A116">
        <v>115</v>
      </c>
      <c r="F116">
        <v>112.198947</v>
      </c>
      <c r="G116">
        <v>6.5060520000000004</v>
      </c>
      <c r="H116">
        <v>113.55147100000001</v>
      </c>
      <c r="I116">
        <v>8.8681059999999992</v>
      </c>
    </row>
    <row r="117" spans="1:9" x14ac:dyDescent="0.25">
      <c r="A117">
        <v>116</v>
      </c>
      <c r="F117">
        <v>112.25720900000002</v>
      </c>
      <c r="G117">
        <v>6.4831580000000004</v>
      </c>
      <c r="H117">
        <v>113.523841</v>
      </c>
      <c r="I117">
        <v>8.8819999999999997</v>
      </c>
    </row>
    <row r="118" spans="1:9" x14ac:dyDescent="0.25">
      <c r="A118">
        <v>117</v>
      </c>
      <c r="F118">
        <v>112.19568100000001</v>
      </c>
      <c r="G118">
        <v>6.4816839999999996</v>
      </c>
      <c r="H118">
        <v>113.50915400000001</v>
      </c>
      <c r="I118">
        <v>8.8730530000000005</v>
      </c>
    </row>
    <row r="119" spans="1:9" x14ac:dyDescent="0.25">
      <c r="A119">
        <v>118</v>
      </c>
      <c r="B119">
        <v>94.352210000000014</v>
      </c>
      <c r="C119">
        <v>6.1420000000000003</v>
      </c>
      <c r="F119">
        <v>112.17273600000001</v>
      </c>
      <c r="G119">
        <v>6.609737</v>
      </c>
      <c r="H119">
        <v>113.51120700000001</v>
      </c>
      <c r="I119">
        <v>8.8989480000000007</v>
      </c>
    </row>
    <row r="120" spans="1:9" x14ac:dyDescent="0.25">
      <c r="A120">
        <v>119</v>
      </c>
      <c r="B120">
        <v>94.275315000000006</v>
      </c>
      <c r="C120">
        <v>6.1235270000000002</v>
      </c>
      <c r="F120">
        <v>112.19626500000001</v>
      </c>
      <c r="G120">
        <v>6.5297369999999999</v>
      </c>
      <c r="H120">
        <v>113.459159</v>
      </c>
      <c r="I120">
        <v>8.877421</v>
      </c>
    </row>
    <row r="121" spans="1:9" x14ac:dyDescent="0.25">
      <c r="A121">
        <v>120</v>
      </c>
      <c r="B121">
        <v>94.288525000000007</v>
      </c>
      <c r="C121">
        <v>6.1193160000000004</v>
      </c>
      <c r="H121">
        <v>113.50794900000001</v>
      </c>
      <c r="I121">
        <v>9.0155790000000007</v>
      </c>
    </row>
    <row r="122" spans="1:9" x14ac:dyDescent="0.25">
      <c r="A122">
        <v>121</v>
      </c>
      <c r="B122">
        <v>94.320947000000004</v>
      </c>
      <c r="C122">
        <v>6.1173159999999998</v>
      </c>
    </row>
    <row r="123" spans="1:9" x14ac:dyDescent="0.25">
      <c r="A123">
        <v>122</v>
      </c>
      <c r="B123">
        <v>94.258841000000004</v>
      </c>
      <c r="C123">
        <v>6.0865790000000004</v>
      </c>
    </row>
    <row r="124" spans="1:9" x14ac:dyDescent="0.25">
      <c r="A124">
        <v>123</v>
      </c>
      <c r="B124">
        <v>94.341210000000004</v>
      </c>
      <c r="C124">
        <v>6.0927899999999999</v>
      </c>
      <c r="D124">
        <v>88.477685000000008</v>
      </c>
      <c r="E124">
        <v>8.0153160000000003</v>
      </c>
    </row>
    <row r="125" spans="1:9" x14ac:dyDescent="0.25">
      <c r="A125">
        <v>124</v>
      </c>
      <c r="B125">
        <v>94.328105000000008</v>
      </c>
      <c r="C125">
        <v>6.1234739999999999</v>
      </c>
      <c r="D125">
        <v>88.448893000000012</v>
      </c>
      <c r="E125">
        <v>8.022316</v>
      </c>
    </row>
    <row r="126" spans="1:9" x14ac:dyDescent="0.25">
      <c r="A126">
        <v>125</v>
      </c>
      <c r="B126">
        <v>94.246209000000007</v>
      </c>
      <c r="C126">
        <v>6.1162099999999997</v>
      </c>
      <c r="D126">
        <v>88.446314999999998</v>
      </c>
      <c r="E126">
        <v>8.0073679999999996</v>
      </c>
    </row>
    <row r="127" spans="1:9" x14ac:dyDescent="0.25">
      <c r="A127">
        <v>126</v>
      </c>
      <c r="B127">
        <v>94.352210000000014</v>
      </c>
      <c r="C127">
        <v>6.1420000000000003</v>
      </c>
      <c r="D127">
        <v>88.452264000000014</v>
      </c>
      <c r="E127">
        <v>8.0106319999999993</v>
      </c>
    </row>
    <row r="128" spans="1:9" x14ac:dyDescent="0.25">
      <c r="A128">
        <v>127</v>
      </c>
      <c r="D128">
        <v>88.412473000000006</v>
      </c>
      <c r="E128">
        <v>7.9851049999999999</v>
      </c>
    </row>
    <row r="129" spans="1:9" x14ac:dyDescent="0.25">
      <c r="A129">
        <v>128</v>
      </c>
      <c r="D129">
        <v>88.410104000000004</v>
      </c>
      <c r="E129">
        <v>8.0194729999999996</v>
      </c>
    </row>
    <row r="130" spans="1:9" x14ac:dyDescent="0.25">
      <c r="A130">
        <v>129</v>
      </c>
      <c r="D130">
        <v>88.448052000000004</v>
      </c>
      <c r="E130">
        <v>8.0097889999999996</v>
      </c>
    </row>
    <row r="131" spans="1:9" x14ac:dyDescent="0.25">
      <c r="A131">
        <v>130</v>
      </c>
      <c r="D131">
        <v>88.485526000000007</v>
      </c>
      <c r="E131">
        <v>8.0133159999999997</v>
      </c>
    </row>
    <row r="132" spans="1:9" x14ac:dyDescent="0.25">
      <c r="A132">
        <v>131</v>
      </c>
      <c r="D132">
        <v>88.477685000000008</v>
      </c>
      <c r="E132">
        <v>8.0153160000000003</v>
      </c>
    </row>
    <row r="133" spans="1:9" x14ac:dyDescent="0.25">
      <c r="A133">
        <v>132</v>
      </c>
    </row>
    <row r="134" spans="1:9" x14ac:dyDescent="0.25">
      <c r="A134">
        <v>133</v>
      </c>
      <c r="F134">
        <v>88.521684000000008</v>
      </c>
      <c r="G134">
        <v>6.47</v>
      </c>
      <c r="H134">
        <v>87.566684000000009</v>
      </c>
      <c r="I134">
        <v>9.3574739999999998</v>
      </c>
    </row>
    <row r="135" spans="1:9" x14ac:dyDescent="0.25">
      <c r="A135">
        <v>134</v>
      </c>
      <c r="F135">
        <v>88.49073700000001</v>
      </c>
      <c r="G135">
        <v>6.4602630000000003</v>
      </c>
      <c r="H135">
        <v>87.493052000000006</v>
      </c>
      <c r="I135">
        <v>9.3657369999999993</v>
      </c>
    </row>
    <row r="136" spans="1:9" x14ac:dyDescent="0.25">
      <c r="A136">
        <v>135</v>
      </c>
      <c r="F136">
        <v>88.502210000000005</v>
      </c>
      <c r="G136">
        <v>6.4427370000000002</v>
      </c>
      <c r="H136">
        <v>87.474315000000004</v>
      </c>
      <c r="I136">
        <v>9.3259469999999993</v>
      </c>
    </row>
    <row r="137" spans="1:9" x14ac:dyDescent="0.25">
      <c r="A137">
        <v>136</v>
      </c>
      <c r="F137">
        <v>88.414525000000012</v>
      </c>
      <c r="G137">
        <v>6.4724740000000001</v>
      </c>
      <c r="H137">
        <v>87.458262000000005</v>
      </c>
      <c r="I137">
        <v>9.3531580000000005</v>
      </c>
    </row>
    <row r="138" spans="1:9" x14ac:dyDescent="0.25">
      <c r="A138">
        <v>137</v>
      </c>
      <c r="F138">
        <v>88.457421000000011</v>
      </c>
      <c r="G138">
        <v>6.4117369999999996</v>
      </c>
      <c r="H138">
        <v>87.528579000000008</v>
      </c>
      <c r="I138">
        <v>9.3677899999999994</v>
      </c>
    </row>
    <row r="139" spans="1:9" x14ac:dyDescent="0.25">
      <c r="A139">
        <v>138</v>
      </c>
      <c r="F139">
        <v>88.401368000000005</v>
      </c>
      <c r="G139">
        <v>6.4130000000000003</v>
      </c>
      <c r="H139">
        <v>87.542525000000012</v>
      </c>
      <c r="I139">
        <v>9.3698420000000002</v>
      </c>
    </row>
    <row r="140" spans="1:9" x14ac:dyDescent="0.25">
      <c r="A140">
        <v>139</v>
      </c>
      <c r="B140">
        <v>75.153894000000008</v>
      </c>
      <c r="C140">
        <v>5.8619479999999999</v>
      </c>
      <c r="F140">
        <v>88.369</v>
      </c>
      <c r="G140">
        <v>6.4352099999999997</v>
      </c>
      <c r="H140">
        <v>87.539105000000006</v>
      </c>
      <c r="I140">
        <v>9.3697890000000008</v>
      </c>
    </row>
    <row r="141" spans="1:9" x14ac:dyDescent="0.25">
      <c r="A141">
        <v>140</v>
      </c>
      <c r="B141">
        <v>75.146631000000014</v>
      </c>
      <c r="C141">
        <v>5.8259999999999996</v>
      </c>
      <c r="H141">
        <v>87.521998000000011</v>
      </c>
      <c r="I141">
        <v>9.3597900000000003</v>
      </c>
    </row>
    <row r="142" spans="1:9" x14ac:dyDescent="0.25">
      <c r="A142">
        <v>141</v>
      </c>
      <c r="B142">
        <v>75.132684000000012</v>
      </c>
      <c r="C142">
        <v>5.827</v>
      </c>
      <c r="H142">
        <v>87.537368000000015</v>
      </c>
      <c r="I142">
        <v>9.3699469999999998</v>
      </c>
    </row>
    <row r="143" spans="1:9" x14ac:dyDescent="0.25">
      <c r="A143">
        <v>142</v>
      </c>
      <c r="B143">
        <v>75.12731500000001</v>
      </c>
      <c r="C143">
        <v>5.8440000000000003</v>
      </c>
      <c r="H143">
        <v>87.566684000000009</v>
      </c>
      <c r="I143">
        <v>9.3574739999999998</v>
      </c>
    </row>
    <row r="144" spans="1:9" x14ac:dyDescent="0.25">
      <c r="A144">
        <v>143</v>
      </c>
      <c r="B144">
        <v>75.142368000000005</v>
      </c>
      <c r="C144">
        <v>5.823842</v>
      </c>
      <c r="H144">
        <v>87.566684000000009</v>
      </c>
      <c r="I144">
        <v>9.3574739999999998</v>
      </c>
    </row>
    <row r="145" spans="1:9" x14ac:dyDescent="0.25">
      <c r="A145">
        <v>144</v>
      </c>
      <c r="B145">
        <v>75.114947000000001</v>
      </c>
      <c r="C145">
        <v>5.821053</v>
      </c>
    </row>
    <row r="146" spans="1:9" x14ac:dyDescent="0.25">
      <c r="A146">
        <v>145</v>
      </c>
      <c r="B146">
        <v>75.134631000000013</v>
      </c>
      <c r="C146">
        <v>5.8329469999999999</v>
      </c>
    </row>
    <row r="147" spans="1:9" x14ac:dyDescent="0.25">
      <c r="A147">
        <v>146</v>
      </c>
      <c r="B147">
        <v>75.126737000000006</v>
      </c>
      <c r="C147">
        <v>5.8204739999999999</v>
      </c>
    </row>
    <row r="148" spans="1:9" x14ac:dyDescent="0.25">
      <c r="A148">
        <v>147</v>
      </c>
      <c r="B148">
        <v>75.073631000000006</v>
      </c>
      <c r="C148">
        <v>5.8376840000000003</v>
      </c>
      <c r="D148">
        <v>67.609046000000006</v>
      </c>
      <c r="E148">
        <v>7.5308950000000001</v>
      </c>
    </row>
    <row r="149" spans="1:9" x14ac:dyDescent="0.25">
      <c r="A149">
        <v>148</v>
      </c>
      <c r="B149">
        <v>75.105631000000002</v>
      </c>
      <c r="C149">
        <v>5.885211</v>
      </c>
      <c r="D149">
        <v>67.58047000000002</v>
      </c>
      <c r="E149">
        <v>7.5337370000000004</v>
      </c>
    </row>
    <row r="150" spans="1:9" x14ac:dyDescent="0.25">
      <c r="A150">
        <v>149</v>
      </c>
      <c r="B150">
        <v>75.127210000000005</v>
      </c>
      <c r="C150">
        <v>5.9047890000000001</v>
      </c>
      <c r="D150">
        <v>67.614520000000013</v>
      </c>
      <c r="E150">
        <v>7.5284740000000001</v>
      </c>
    </row>
    <row r="151" spans="1:9" x14ac:dyDescent="0.25">
      <c r="A151">
        <v>150</v>
      </c>
      <c r="D151">
        <v>67.584735000000009</v>
      </c>
      <c r="E151">
        <v>7.5427369999999998</v>
      </c>
    </row>
    <row r="152" spans="1:9" x14ac:dyDescent="0.25">
      <c r="A152">
        <v>151</v>
      </c>
      <c r="D152">
        <v>67.591205000000002</v>
      </c>
      <c r="E152">
        <v>7.5318949999999996</v>
      </c>
    </row>
    <row r="153" spans="1:9" x14ac:dyDescent="0.25">
      <c r="A153">
        <v>152</v>
      </c>
      <c r="D153">
        <v>67.611205000000012</v>
      </c>
      <c r="E153">
        <v>7.5346320000000002</v>
      </c>
    </row>
    <row r="154" spans="1:9" x14ac:dyDescent="0.25">
      <c r="A154">
        <v>153</v>
      </c>
      <c r="D154">
        <v>67.620361000000003</v>
      </c>
      <c r="E154">
        <v>7.5295269999999999</v>
      </c>
    </row>
    <row r="155" spans="1:9" x14ac:dyDescent="0.25">
      <c r="A155">
        <v>154</v>
      </c>
      <c r="D155">
        <v>67.618678000000017</v>
      </c>
      <c r="E155">
        <v>7.5183679999999997</v>
      </c>
      <c r="F155">
        <v>72.119473000000013</v>
      </c>
      <c r="G155">
        <v>5.5107369999999998</v>
      </c>
    </row>
    <row r="156" spans="1:9" x14ac:dyDescent="0.25">
      <c r="A156">
        <v>155</v>
      </c>
      <c r="D156">
        <v>67.61610300000001</v>
      </c>
      <c r="E156">
        <v>7.5337370000000004</v>
      </c>
      <c r="F156">
        <v>72.061263000000011</v>
      </c>
      <c r="G156">
        <v>5.4973159999999996</v>
      </c>
    </row>
    <row r="157" spans="1:9" x14ac:dyDescent="0.25">
      <c r="A157">
        <v>156</v>
      </c>
      <c r="D157">
        <v>67.608630000000005</v>
      </c>
      <c r="E157">
        <v>7.5317369999999997</v>
      </c>
      <c r="F157">
        <v>72.095526000000007</v>
      </c>
      <c r="G157">
        <v>5.4732630000000002</v>
      </c>
    </row>
    <row r="158" spans="1:9" x14ac:dyDescent="0.25">
      <c r="A158">
        <v>157</v>
      </c>
      <c r="F158">
        <v>72.131473</v>
      </c>
      <c r="G158">
        <v>5.4544740000000003</v>
      </c>
      <c r="H158">
        <v>67.878257000000019</v>
      </c>
      <c r="I158">
        <v>8.25</v>
      </c>
    </row>
    <row r="159" spans="1:9" x14ac:dyDescent="0.25">
      <c r="A159">
        <v>158</v>
      </c>
      <c r="F159">
        <v>72.077421000000001</v>
      </c>
      <c r="G159">
        <v>5.4509470000000002</v>
      </c>
      <c r="H159">
        <v>67.82425600000002</v>
      </c>
      <c r="I159">
        <v>8.2005800000000004</v>
      </c>
    </row>
    <row r="160" spans="1:9" x14ac:dyDescent="0.25">
      <c r="A160">
        <v>159</v>
      </c>
      <c r="F160">
        <v>72.094684000000001</v>
      </c>
      <c r="G160">
        <v>5.452</v>
      </c>
      <c r="H160">
        <v>67.880527000000001</v>
      </c>
      <c r="I160">
        <v>8.1817890000000002</v>
      </c>
    </row>
    <row r="161" spans="1:9" x14ac:dyDescent="0.25">
      <c r="A161">
        <v>160</v>
      </c>
      <c r="F161">
        <v>72.042263000000005</v>
      </c>
      <c r="G161">
        <v>5.4552110000000003</v>
      </c>
      <c r="H161">
        <v>67.876941000000016</v>
      </c>
      <c r="I161">
        <v>8.1904210000000006</v>
      </c>
    </row>
    <row r="162" spans="1:9" x14ac:dyDescent="0.25">
      <c r="A162">
        <v>161</v>
      </c>
      <c r="F162">
        <v>72.036789000000013</v>
      </c>
      <c r="G162">
        <v>5.4637370000000001</v>
      </c>
      <c r="H162">
        <v>67.90526100000001</v>
      </c>
      <c r="I162">
        <v>8.1852099999999997</v>
      </c>
    </row>
    <row r="163" spans="1:9" x14ac:dyDescent="0.25">
      <c r="A163">
        <v>162</v>
      </c>
      <c r="B163">
        <v>53.336734000000007</v>
      </c>
      <c r="C163">
        <v>5.1758420000000003</v>
      </c>
      <c r="F163">
        <v>72.119473000000013</v>
      </c>
      <c r="G163">
        <v>5.5107369999999998</v>
      </c>
      <c r="H163">
        <v>67.961471000000017</v>
      </c>
      <c r="I163">
        <v>8.2027370000000008</v>
      </c>
    </row>
    <row r="164" spans="1:9" x14ac:dyDescent="0.25">
      <c r="A164">
        <v>163</v>
      </c>
      <c r="B164">
        <v>53.345313000000012</v>
      </c>
      <c r="C164">
        <v>5.2578420000000001</v>
      </c>
      <c r="F164">
        <v>72.119473000000013</v>
      </c>
      <c r="G164">
        <v>5.5107369999999998</v>
      </c>
      <c r="H164">
        <v>67.977519000000001</v>
      </c>
      <c r="I164">
        <v>8.2052630000000004</v>
      </c>
    </row>
    <row r="165" spans="1:9" x14ac:dyDescent="0.25">
      <c r="A165">
        <v>164</v>
      </c>
      <c r="B165">
        <v>53.32025800000001</v>
      </c>
      <c r="C165">
        <v>5.221368</v>
      </c>
      <c r="H165">
        <v>68.011207000000013</v>
      </c>
      <c r="I165">
        <v>8.2183689999999991</v>
      </c>
    </row>
    <row r="166" spans="1:9" x14ac:dyDescent="0.25">
      <c r="A166">
        <v>165</v>
      </c>
      <c r="B166">
        <v>53.316260000000007</v>
      </c>
      <c r="C166">
        <v>5.1850519999999998</v>
      </c>
      <c r="H166">
        <v>67.923629000000005</v>
      </c>
      <c r="I166">
        <v>8.2443690000000007</v>
      </c>
    </row>
    <row r="167" spans="1:9" x14ac:dyDescent="0.25">
      <c r="A167">
        <v>166</v>
      </c>
      <c r="B167">
        <v>53.319472000000012</v>
      </c>
      <c r="C167">
        <v>5.1903160000000002</v>
      </c>
      <c r="H167">
        <v>67.923629000000005</v>
      </c>
      <c r="I167">
        <v>8.2443690000000007</v>
      </c>
    </row>
    <row r="168" spans="1:9" x14ac:dyDescent="0.25">
      <c r="A168">
        <v>167</v>
      </c>
      <c r="B168">
        <v>53.341312000000009</v>
      </c>
      <c r="C168">
        <v>5.2111049999999999</v>
      </c>
    </row>
    <row r="169" spans="1:9" x14ac:dyDescent="0.25">
      <c r="A169">
        <v>168</v>
      </c>
      <c r="B169">
        <v>53.334418000000007</v>
      </c>
      <c r="C169">
        <v>5.212053</v>
      </c>
    </row>
    <row r="170" spans="1:9" x14ac:dyDescent="0.25">
      <c r="A170">
        <v>169</v>
      </c>
      <c r="B170">
        <v>53.314681000000007</v>
      </c>
      <c r="C170">
        <v>5.1931050000000001</v>
      </c>
    </row>
    <row r="171" spans="1:9" x14ac:dyDescent="0.25">
      <c r="A171">
        <v>170</v>
      </c>
      <c r="B171">
        <v>53.28184000000001</v>
      </c>
      <c r="C171">
        <v>5.1919469999999999</v>
      </c>
    </row>
    <row r="172" spans="1:9" x14ac:dyDescent="0.25">
      <c r="A172">
        <v>171</v>
      </c>
      <c r="B172">
        <v>53.30073500000001</v>
      </c>
      <c r="C172">
        <v>5.1972630000000004</v>
      </c>
      <c r="D172">
        <v>45.052894000000009</v>
      </c>
      <c r="E172">
        <v>7.0074209999999999</v>
      </c>
    </row>
    <row r="173" spans="1:9" x14ac:dyDescent="0.25">
      <c r="A173">
        <v>172</v>
      </c>
      <c r="B173">
        <v>53.296943000000013</v>
      </c>
      <c r="C173">
        <v>5.2766310000000001</v>
      </c>
      <c r="D173">
        <v>45.035365000000013</v>
      </c>
      <c r="E173">
        <v>6.9931580000000002</v>
      </c>
    </row>
    <row r="174" spans="1:9" x14ac:dyDescent="0.25">
      <c r="A174">
        <v>173</v>
      </c>
      <c r="B174">
        <v>53.336734000000007</v>
      </c>
      <c r="C174">
        <v>5.1758420000000003</v>
      </c>
      <c r="D174">
        <v>45.034526000000007</v>
      </c>
      <c r="E174">
        <v>6.9943689999999998</v>
      </c>
    </row>
    <row r="175" spans="1:9" x14ac:dyDescent="0.25">
      <c r="A175">
        <v>174</v>
      </c>
      <c r="D175">
        <v>45.007732000000011</v>
      </c>
      <c r="E175">
        <v>6.9831050000000001</v>
      </c>
    </row>
    <row r="176" spans="1:9" x14ac:dyDescent="0.25">
      <c r="A176">
        <v>175</v>
      </c>
      <c r="D176">
        <v>45.023051000000009</v>
      </c>
      <c r="E176">
        <v>6.9794739999999997</v>
      </c>
    </row>
    <row r="177" spans="1:9" x14ac:dyDescent="0.25">
      <c r="A177">
        <v>176</v>
      </c>
      <c r="D177">
        <v>45.008735000000009</v>
      </c>
      <c r="E177">
        <v>6.957789</v>
      </c>
    </row>
    <row r="178" spans="1:9" x14ac:dyDescent="0.25">
      <c r="A178">
        <v>177</v>
      </c>
      <c r="D178">
        <v>45.013206000000011</v>
      </c>
      <c r="E178">
        <v>6.9974740000000004</v>
      </c>
    </row>
    <row r="179" spans="1:9" x14ac:dyDescent="0.25">
      <c r="A179">
        <v>178</v>
      </c>
      <c r="D179">
        <v>45.02515300000001</v>
      </c>
      <c r="E179">
        <v>6.9653679999999998</v>
      </c>
    </row>
    <row r="180" spans="1:9" x14ac:dyDescent="0.25">
      <c r="A180">
        <v>179</v>
      </c>
      <c r="D180">
        <v>45.006419000000008</v>
      </c>
      <c r="E180">
        <v>6.9337369999999998</v>
      </c>
      <c r="F180">
        <v>49.62489200000001</v>
      </c>
      <c r="G180">
        <v>4.8594739999999996</v>
      </c>
    </row>
    <row r="181" spans="1:9" x14ac:dyDescent="0.25">
      <c r="A181">
        <v>180</v>
      </c>
      <c r="D181">
        <v>45.052894000000009</v>
      </c>
      <c r="E181">
        <v>7.0074209999999999</v>
      </c>
      <c r="F181">
        <v>49.634154000000009</v>
      </c>
      <c r="G181">
        <v>4.8705790000000002</v>
      </c>
    </row>
    <row r="182" spans="1:9" x14ac:dyDescent="0.25">
      <c r="A182">
        <v>181</v>
      </c>
      <c r="D182">
        <v>45.052894000000009</v>
      </c>
      <c r="E182">
        <v>7.0074209999999999</v>
      </c>
      <c r="F182">
        <v>49.64757800000001</v>
      </c>
      <c r="G182">
        <v>4.8802630000000002</v>
      </c>
    </row>
    <row r="183" spans="1:9" x14ac:dyDescent="0.25">
      <c r="A183">
        <v>182</v>
      </c>
      <c r="F183">
        <v>49.660419000000012</v>
      </c>
      <c r="G183">
        <v>4.888579</v>
      </c>
    </row>
    <row r="184" spans="1:9" x14ac:dyDescent="0.25">
      <c r="A184">
        <v>183</v>
      </c>
      <c r="F184">
        <v>49.679946000000008</v>
      </c>
      <c r="G184">
        <v>4.8557899999999998</v>
      </c>
    </row>
    <row r="185" spans="1:9" x14ac:dyDescent="0.25">
      <c r="A185">
        <v>184</v>
      </c>
      <c r="B185">
        <v>32.706523000000011</v>
      </c>
      <c r="C185">
        <v>4.8867890000000003</v>
      </c>
      <c r="F185">
        <v>49.618838000000011</v>
      </c>
      <c r="G185">
        <v>4.8663679999999996</v>
      </c>
      <c r="H185">
        <v>44.957259000000008</v>
      </c>
      <c r="I185">
        <v>7.0071050000000001</v>
      </c>
    </row>
    <row r="186" spans="1:9" x14ac:dyDescent="0.25">
      <c r="A186">
        <v>185</v>
      </c>
      <c r="B186">
        <v>32.717208000000014</v>
      </c>
      <c r="C186">
        <v>4.9363159999999997</v>
      </c>
      <c r="F186">
        <v>49.591418000000012</v>
      </c>
      <c r="G186">
        <v>4.7814209999999999</v>
      </c>
      <c r="H186">
        <v>44.949313000000011</v>
      </c>
      <c r="I186">
        <v>7.0051579999999998</v>
      </c>
    </row>
    <row r="187" spans="1:9" x14ac:dyDescent="0.25">
      <c r="A187">
        <v>186</v>
      </c>
      <c r="B187">
        <v>32.681682000000009</v>
      </c>
      <c r="C187">
        <v>4.9292629999999997</v>
      </c>
      <c r="F187">
        <v>49.58747000000001</v>
      </c>
      <c r="G187">
        <v>4.7447900000000001</v>
      </c>
      <c r="H187">
        <v>44.952892000000013</v>
      </c>
      <c r="I187">
        <v>7.0018419999999999</v>
      </c>
    </row>
    <row r="188" spans="1:9" x14ac:dyDescent="0.25">
      <c r="A188">
        <v>187</v>
      </c>
      <c r="B188">
        <v>32.714788000000013</v>
      </c>
      <c r="C188">
        <v>4.9146840000000003</v>
      </c>
      <c r="F188">
        <v>49.62489200000001</v>
      </c>
      <c r="G188">
        <v>4.8594739999999996</v>
      </c>
      <c r="H188">
        <v>44.978313000000007</v>
      </c>
      <c r="I188">
        <v>7.0038419999999997</v>
      </c>
    </row>
    <row r="189" spans="1:9" x14ac:dyDescent="0.25">
      <c r="A189">
        <v>188</v>
      </c>
      <c r="B189">
        <v>32.714208000000013</v>
      </c>
      <c r="C189">
        <v>4.9151579999999999</v>
      </c>
      <c r="H189">
        <v>44.993629000000013</v>
      </c>
      <c r="I189">
        <v>7.0002630000000003</v>
      </c>
    </row>
    <row r="190" spans="1:9" x14ac:dyDescent="0.25">
      <c r="A190">
        <v>189</v>
      </c>
      <c r="B190">
        <v>32.703208000000011</v>
      </c>
      <c r="C190">
        <v>4.904579</v>
      </c>
      <c r="H190">
        <v>45.026313000000009</v>
      </c>
      <c r="I190">
        <v>7.0064209999999996</v>
      </c>
    </row>
    <row r="191" spans="1:9" x14ac:dyDescent="0.25">
      <c r="A191">
        <v>190</v>
      </c>
      <c r="B191">
        <v>32.715261000000012</v>
      </c>
      <c r="C191">
        <v>4.8616320000000002</v>
      </c>
      <c r="H191">
        <v>45.013263000000009</v>
      </c>
      <c r="I191">
        <v>7.0147899999999996</v>
      </c>
    </row>
    <row r="192" spans="1:9" x14ac:dyDescent="0.25">
      <c r="A192">
        <v>191</v>
      </c>
      <c r="B192">
        <v>32.71404900000001</v>
      </c>
      <c r="C192">
        <v>4.8831049999999996</v>
      </c>
      <c r="H192">
        <v>44.986049000000008</v>
      </c>
      <c r="I192">
        <v>6.9935260000000001</v>
      </c>
    </row>
    <row r="193" spans="1:11" x14ac:dyDescent="0.25">
      <c r="A193">
        <v>192</v>
      </c>
      <c r="B193">
        <v>32.69642000000001</v>
      </c>
      <c r="C193">
        <v>4.880579</v>
      </c>
      <c r="H193">
        <v>44.983997000000009</v>
      </c>
      <c r="I193">
        <v>6.9971579999999998</v>
      </c>
    </row>
    <row r="194" spans="1:11" x14ac:dyDescent="0.25">
      <c r="A194">
        <v>193</v>
      </c>
      <c r="B194">
        <v>32.664840000000012</v>
      </c>
      <c r="C194">
        <v>4.8751579999999999</v>
      </c>
      <c r="H194">
        <v>44.957259000000008</v>
      </c>
      <c r="I194">
        <v>7.0071050000000001</v>
      </c>
    </row>
    <row r="195" spans="1:11" x14ac:dyDescent="0.25">
      <c r="A195">
        <v>194</v>
      </c>
      <c r="B195">
        <v>32.657682000000008</v>
      </c>
      <c r="C195">
        <v>4.8362629999999998</v>
      </c>
      <c r="H195">
        <v>44.957259000000008</v>
      </c>
      <c r="I195">
        <v>7.0071050000000001</v>
      </c>
    </row>
    <row r="196" spans="1:11" x14ac:dyDescent="0.25">
      <c r="A196">
        <v>195</v>
      </c>
      <c r="B196">
        <v>32.739207000000007</v>
      </c>
      <c r="C196">
        <v>4.8239999999999998</v>
      </c>
      <c r="D196">
        <v>25.520787000000013</v>
      </c>
      <c r="E196">
        <v>6.6111050000000002</v>
      </c>
    </row>
    <row r="197" spans="1:11" x14ac:dyDescent="0.25">
      <c r="A197">
        <v>196</v>
      </c>
      <c r="B197">
        <v>32.685313000000008</v>
      </c>
      <c r="C197">
        <v>4.8540530000000004</v>
      </c>
      <c r="D197">
        <v>25.527312000000009</v>
      </c>
      <c r="E197">
        <v>6.5812629999999999</v>
      </c>
    </row>
    <row r="198" spans="1:11" x14ac:dyDescent="0.25">
      <c r="A198">
        <v>197</v>
      </c>
      <c r="B198">
        <v>32.70315500000001</v>
      </c>
      <c r="C198">
        <v>4.8829469999999997</v>
      </c>
      <c r="D198">
        <v>25.54841900000001</v>
      </c>
      <c r="E198">
        <v>6.6618950000000003</v>
      </c>
    </row>
    <row r="199" spans="1:11" x14ac:dyDescent="0.25">
      <c r="A199">
        <v>198</v>
      </c>
      <c r="B199">
        <v>32.706523000000011</v>
      </c>
      <c r="C199">
        <v>4.8867890000000003</v>
      </c>
      <c r="D199">
        <v>25.508367000000007</v>
      </c>
      <c r="E199">
        <v>6.617</v>
      </c>
    </row>
    <row r="200" spans="1:11" x14ac:dyDescent="0.25">
      <c r="A200">
        <v>199</v>
      </c>
      <c r="D200">
        <v>25.519103000000008</v>
      </c>
      <c r="E200">
        <v>6.6429479999999996</v>
      </c>
    </row>
    <row r="201" spans="1:11" x14ac:dyDescent="0.25">
      <c r="A201">
        <v>200</v>
      </c>
      <c r="D201">
        <v>25.494313000000005</v>
      </c>
      <c r="E201">
        <v>6.6558950000000001</v>
      </c>
      <c r="F201">
        <v>32.947629000000006</v>
      </c>
      <c r="G201">
        <v>3.8633690000000001</v>
      </c>
      <c r="J201">
        <v>37.754104000000012</v>
      </c>
      <c r="K201">
        <v>13.502157</v>
      </c>
    </row>
    <row r="202" spans="1:11" x14ac:dyDescent="0.25">
      <c r="A202">
        <v>201</v>
      </c>
    </row>
    <row r="203" spans="1:11" x14ac:dyDescent="0.25">
      <c r="A203">
        <v>202</v>
      </c>
      <c r="J203">
        <v>235.51177899999999</v>
      </c>
      <c r="K203">
        <v>13.864549</v>
      </c>
    </row>
    <row r="204" spans="1:11" x14ac:dyDescent="0.25">
      <c r="A204">
        <v>203</v>
      </c>
      <c r="D204">
        <v>242.385661</v>
      </c>
      <c r="E204">
        <v>9.3110110000000006</v>
      </c>
    </row>
    <row r="205" spans="1:11" x14ac:dyDescent="0.25">
      <c r="A205">
        <v>204</v>
      </c>
      <c r="D205">
        <v>242.41360800000001</v>
      </c>
      <c r="E205">
        <v>9.3373779999999993</v>
      </c>
    </row>
    <row r="206" spans="1:11" x14ac:dyDescent="0.25">
      <c r="A206">
        <v>205</v>
      </c>
      <c r="B206">
        <v>240.126946</v>
      </c>
      <c r="C206">
        <v>6.8882500000000002</v>
      </c>
      <c r="D206">
        <v>242.424027</v>
      </c>
      <c r="E206">
        <v>9.3583230000000004</v>
      </c>
    </row>
    <row r="207" spans="1:11" x14ac:dyDescent="0.25">
      <c r="A207">
        <v>206</v>
      </c>
      <c r="B207">
        <v>240.089158</v>
      </c>
      <c r="C207">
        <v>6.9348260000000002</v>
      </c>
      <c r="D207">
        <v>242.41892300000001</v>
      </c>
      <c r="E207">
        <v>9.3480620000000005</v>
      </c>
    </row>
    <row r="208" spans="1:11" x14ac:dyDescent="0.25">
      <c r="A208">
        <v>207</v>
      </c>
      <c r="B208">
        <v>240.058053</v>
      </c>
      <c r="C208">
        <v>6.9096700000000002</v>
      </c>
      <c r="D208">
        <v>242.427661</v>
      </c>
      <c r="E208">
        <v>9.3663760000000007</v>
      </c>
    </row>
    <row r="209" spans="1:9" x14ac:dyDescent="0.25">
      <c r="A209">
        <v>208</v>
      </c>
      <c r="B209">
        <v>240.07263499999999</v>
      </c>
      <c r="C209">
        <v>6.9281949999999997</v>
      </c>
      <c r="D209">
        <v>242.41608099999999</v>
      </c>
      <c r="E209">
        <v>9.3924269999999996</v>
      </c>
    </row>
    <row r="210" spans="1:9" x14ac:dyDescent="0.25">
      <c r="A210">
        <v>209</v>
      </c>
      <c r="B210">
        <v>240.097262</v>
      </c>
      <c r="C210">
        <v>6.8939339999999998</v>
      </c>
      <c r="D210">
        <v>242.385661</v>
      </c>
      <c r="E210">
        <v>9.3110110000000006</v>
      </c>
    </row>
    <row r="211" spans="1:9" x14ac:dyDescent="0.25">
      <c r="A211">
        <v>210</v>
      </c>
      <c r="B211">
        <v>240.05573699999999</v>
      </c>
      <c r="C211">
        <v>6.9153010000000004</v>
      </c>
      <c r="D211">
        <v>242.385661</v>
      </c>
      <c r="E211">
        <v>9.3110110000000006</v>
      </c>
    </row>
    <row r="212" spans="1:9" x14ac:dyDescent="0.25">
      <c r="A212">
        <v>211</v>
      </c>
      <c r="B212">
        <v>239.93695700000001</v>
      </c>
      <c r="C212">
        <v>6.9738239999999996</v>
      </c>
    </row>
    <row r="213" spans="1:9" x14ac:dyDescent="0.25">
      <c r="A213">
        <v>212</v>
      </c>
      <c r="B213">
        <v>240.126946</v>
      </c>
      <c r="C213">
        <v>6.8882500000000002</v>
      </c>
    </row>
    <row r="214" spans="1:9" x14ac:dyDescent="0.25">
      <c r="A214">
        <v>213</v>
      </c>
      <c r="F214">
        <v>239.897325</v>
      </c>
      <c r="G214">
        <v>5.9628800000000002</v>
      </c>
    </row>
    <row r="215" spans="1:9" x14ac:dyDescent="0.25">
      <c r="A215">
        <v>214</v>
      </c>
      <c r="F215">
        <v>239.895116</v>
      </c>
      <c r="G215">
        <v>5.9208299999999996</v>
      </c>
      <c r="H215">
        <v>239.53713500000001</v>
      </c>
      <c r="I215">
        <v>8.7042029999999997</v>
      </c>
    </row>
    <row r="216" spans="1:9" x14ac:dyDescent="0.25">
      <c r="A216">
        <v>215</v>
      </c>
      <c r="F216">
        <v>239.87606299999999</v>
      </c>
      <c r="G216">
        <v>5.946618</v>
      </c>
      <c r="H216">
        <v>239.61155199999999</v>
      </c>
      <c r="I216">
        <v>8.6380479999999995</v>
      </c>
    </row>
    <row r="217" spans="1:9" x14ac:dyDescent="0.25">
      <c r="A217">
        <v>216</v>
      </c>
      <c r="F217">
        <v>239.89564200000001</v>
      </c>
      <c r="G217">
        <v>5.9476699999999996</v>
      </c>
      <c r="H217">
        <v>239.60186999999999</v>
      </c>
      <c r="I217">
        <v>8.6388379999999998</v>
      </c>
    </row>
    <row r="218" spans="1:9" x14ac:dyDescent="0.25">
      <c r="A218">
        <v>217</v>
      </c>
      <c r="F218">
        <v>239.90443099999999</v>
      </c>
      <c r="G218">
        <v>5.925198</v>
      </c>
      <c r="H218">
        <v>239.609397</v>
      </c>
      <c r="I218">
        <v>8.6546260000000004</v>
      </c>
    </row>
    <row r="219" spans="1:9" x14ac:dyDescent="0.25">
      <c r="A219">
        <v>218</v>
      </c>
      <c r="F219">
        <v>239.85954000000001</v>
      </c>
      <c r="G219">
        <v>5.8895160000000004</v>
      </c>
      <c r="H219">
        <v>239.630866</v>
      </c>
      <c r="I219">
        <v>8.6538369999999993</v>
      </c>
    </row>
    <row r="220" spans="1:9" x14ac:dyDescent="0.25">
      <c r="A220">
        <v>219</v>
      </c>
      <c r="F220">
        <v>239.84138200000001</v>
      </c>
      <c r="G220">
        <v>5.921462</v>
      </c>
      <c r="H220">
        <v>239.59445099999999</v>
      </c>
      <c r="I220">
        <v>8.6414690000000007</v>
      </c>
    </row>
    <row r="221" spans="1:9" x14ac:dyDescent="0.25">
      <c r="A221">
        <v>220</v>
      </c>
      <c r="F221">
        <v>239.92111499999999</v>
      </c>
      <c r="G221">
        <v>5.8673590000000004</v>
      </c>
      <c r="H221">
        <v>239.50824399999999</v>
      </c>
      <c r="I221">
        <v>8.6518359999999994</v>
      </c>
    </row>
    <row r="222" spans="1:9" x14ac:dyDescent="0.25">
      <c r="A222">
        <v>221</v>
      </c>
      <c r="F222">
        <v>239.897325</v>
      </c>
      <c r="G222">
        <v>5.9628800000000002</v>
      </c>
      <c r="H222">
        <v>239.53061</v>
      </c>
      <c r="I222">
        <v>8.6886759999999992</v>
      </c>
    </row>
    <row r="223" spans="1:9" x14ac:dyDescent="0.25">
      <c r="A223">
        <v>222</v>
      </c>
    </row>
    <row r="224" spans="1:9" x14ac:dyDescent="0.25">
      <c r="A224">
        <v>223</v>
      </c>
    </row>
    <row r="225" spans="1:9" x14ac:dyDescent="0.25">
      <c r="A225">
        <v>224</v>
      </c>
    </row>
    <row r="226" spans="1:9" x14ac:dyDescent="0.25">
      <c r="A226">
        <v>225</v>
      </c>
      <c r="D226">
        <v>217.17216500000001</v>
      </c>
      <c r="E226">
        <v>7.5643710000000004</v>
      </c>
    </row>
    <row r="227" spans="1:9" x14ac:dyDescent="0.25">
      <c r="A227">
        <v>226</v>
      </c>
      <c r="D227">
        <v>217.13500999999999</v>
      </c>
      <c r="E227">
        <v>7.5978430000000001</v>
      </c>
    </row>
    <row r="228" spans="1:9" x14ac:dyDescent="0.25">
      <c r="A228">
        <v>227</v>
      </c>
      <c r="D228">
        <v>217.132589</v>
      </c>
      <c r="E228">
        <v>7.5982630000000002</v>
      </c>
    </row>
    <row r="229" spans="1:9" x14ac:dyDescent="0.25">
      <c r="A229">
        <v>228</v>
      </c>
      <c r="B229">
        <v>214.82319000000001</v>
      </c>
      <c r="C229">
        <v>5.4530139999999996</v>
      </c>
      <c r="D229">
        <v>217.15779799999999</v>
      </c>
      <c r="E229">
        <v>7.5795269999999997</v>
      </c>
    </row>
    <row r="230" spans="1:9" x14ac:dyDescent="0.25">
      <c r="A230">
        <v>229</v>
      </c>
      <c r="B230">
        <v>214.849031</v>
      </c>
      <c r="C230">
        <v>5.4473820000000002</v>
      </c>
      <c r="D230">
        <v>217.160166</v>
      </c>
      <c r="E230">
        <v>7.5342140000000004</v>
      </c>
    </row>
    <row r="231" spans="1:9" x14ac:dyDescent="0.25">
      <c r="A231">
        <v>230</v>
      </c>
      <c r="B231">
        <v>214.84003200000001</v>
      </c>
      <c r="C231">
        <v>5.4270680000000002</v>
      </c>
      <c r="D231">
        <v>217.15469300000001</v>
      </c>
      <c r="E231">
        <v>7.5662130000000003</v>
      </c>
    </row>
    <row r="232" spans="1:9" x14ac:dyDescent="0.25">
      <c r="A232">
        <v>231</v>
      </c>
      <c r="B232">
        <v>214.85913600000001</v>
      </c>
      <c r="C232">
        <v>5.4312250000000004</v>
      </c>
      <c r="D232">
        <v>217.17216500000001</v>
      </c>
      <c r="E232">
        <v>7.5643710000000004</v>
      </c>
    </row>
    <row r="233" spans="1:9" x14ac:dyDescent="0.25">
      <c r="A233">
        <v>232</v>
      </c>
      <c r="B233">
        <v>214.877556</v>
      </c>
      <c r="C233">
        <v>5.4079110000000004</v>
      </c>
    </row>
    <row r="234" spans="1:9" x14ac:dyDescent="0.25">
      <c r="A234">
        <v>233</v>
      </c>
      <c r="B234">
        <v>214.814244</v>
      </c>
      <c r="C234">
        <v>5.457382</v>
      </c>
      <c r="F234">
        <v>216.25600499999999</v>
      </c>
      <c r="G234">
        <v>5.0091960000000002</v>
      </c>
    </row>
    <row r="235" spans="1:9" x14ac:dyDescent="0.25">
      <c r="A235">
        <v>234</v>
      </c>
      <c r="B235">
        <v>214.814244</v>
      </c>
      <c r="C235">
        <v>5.457382</v>
      </c>
      <c r="F235">
        <v>216.25600499999999</v>
      </c>
      <c r="G235">
        <v>5.0091960000000002</v>
      </c>
      <c r="H235">
        <v>215.33852999999999</v>
      </c>
      <c r="I235">
        <v>7.8153569999999997</v>
      </c>
    </row>
    <row r="236" spans="1:9" x14ac:dyDescent="0.25">
      <c r="A236">
        <v>235</v>
      </c>
      <c r="F236">
        <v>216.25600499999999</v>
      </c>
      <c r="G236">
        <v>5.0091960000000002</v>
      </c>
      <c r="H236">
        <v>215.296322</v>
      </c>
      <c r="I236">
        <v>7.8582489999999998</v>
      </c>
    </row>
    <row r="237" spans="1:9" x14ac:dyDescent="0.25">
      <c r="A237">
        <v>236</v>
      </c>
      <c r="F237">
        <v>216.25600499999999</v>
      </c>
      <c r="G237">
        <v>5.0091960000000002</v>
      </c>
      <c r="H237">
        <v>215.34558200000001</v>
      </c>
      <c r="I237">
        <v>7.8069889999999997</v>
      </c>
    </row>
    <row r="238" spans="1:9" x14ac:dyDescent="0.25">
      <c r="A238">
        <v>237</v>
      </c>
      <c r="F238">
        <v>216.25600499999999</v>
      </c>
      <c r="G238">
        <v>5.0091960000000002</v>
      </c>
      <c r="H238">
        <v>215.40947399999999</v>
      </c>
      <c r="I238">
        <v>7.7902519999999997</v>
      </c>
    </row>
    <row r="239" spans="1:9" x14ac:dyDescent="0.25">
      <c r="A239">
        <v>238</v>
      </c>
      <c r="F239">
        <v>216.25600499999999</v>
      </c>
      <c r="G239">
        <v>5.0091960000000002</v>
      </c>
      <c r="H239">
        <v>215.50810000000001</v>
      </c>
      <c r="I239">
        <v>7.8212510000000002</v>
      </c>
    </row>
    <row r="240" spans="1:9" x14ac:dyDescent="0.25">
      <c r="A240">
        <v>239</v>
      </c>
      <c r="F240">
        <v>216.25600499999999</v>
      </c>
      <c r="G240">
        <v>5.0091960000000002</v>
      </c>
      <c r="H240">
        <v>215.49904699999999</v>
      </c>
      <c r="I240">
        <v>7.8171989999999996</v>
      </c>
    </row>
    <row r="241" spans="1:9" x14ac:dyDescent="0.25">
      <c r="A241">
        <v>240</v>
      </c>
      <c r="F241">
        <v>216.25600499999999</v>
      </c>
      <c r="G241">
        <v>5.0091960000000002</v>
      </c>
      <c r="H241">
        <v>215.48546899999999</v>
      </c>
      <c r="I241">
        <v>7.8001469999999999</v>
      </c>
    </row>
    <row r="242" spans="1:9" x14ac:dyDescent="0.25">
      <c r="A242">
        <v>241</v>
      </c>
      <c r="F242">
        <v>216.25600499999999</v>
      </c>
      <c r="G242">
        <v>5.0091960000000002</v>
      </c>
      <c r="H242">
        <v>215.33852999999999</v>
      </c>
      <c r="I242">
        <v>7.8153569999999997</v>
      </c>
    </row>
    <row r="243" spans="1:9" x14ac:dyDescent="0.25">
      <c r="A243">
        <v>242</v>
      </c>
    </row>
    <row r="244" spans="1:9" x14ac:dyDescent="0.25">
      <c r="A244">
        <v>243</v>
      </c>
    </row>
    <row r="245" spans="1:9" x14ac:dyDescent="0.25">
      <c r="A245">
        <v>244</v>
      </c>
    </row>
    <row r="246" spans="1:9" x14ac:dyDescent="0.25">
      <c r="A246">
        <v>245</v>
      </c>
    </row>
    <row r="247" spans="1:9" x14ac:dyDescent="0.25">
      <c r="A247">
        <v>246</v>
      </c>
    </row>
    <row r="248" spans="1:9" x14ac:dyDescent="0.25">
      <c r="A248">
        <v>247</v>
      </c>
      <c r="B248">
        <v>189.44758100000001</v>
      </c>
      <c r="C248">
        <v>5.2808950000000001</v>
      </c>
      <c r="D248">
        <v>188.263057</v>
      </c>
      <c r="E248">
        <v>7.3947370000000001</v>
      </c>
    </row>
    <row r="249" spans="1:9" x14ac:dyDescent="0.25">
      <c r="A249">
        <v>248</v>
      </c>
      <c r="B249">
        <v>189.46736799999999</v>
      </c>
      <c r="C249">
        <v>5.1758420000000003</v>
      </c>
      <c r="D249">
        <v>188.25447400000002</v>
      </c>
      <c r="E249">
        <v>7.4347899999999996</v>
      </c>
    </row>
    <row r="250" spans="1:9" x14ac:dyDescent="0.25">
      <c r="A250">
        <v>249</v>
      </c>
      <c r="B250">
        <v>189.47074000000001</v>
      </c>
      <c r="C250">
        <v>5.2153159999999996</v>
      </c>
      <c r="D250">
        <v>188.23442399999999</v>
      </c>
      <c r="E250">
        <v>7.417052</v>
      </c>
    </row>
    <row r="251" spans="1:9" x14ac:dyDescent="0.25">
      <c r="A251">
        <v>250</v>
      </c>
      <c r="B251">
        <v>189.437476</v>
      </c>
      <c r="C251">
        <v>5.2160000000000002</v>
      </c>
      <c r="D251">
        <v>188.210894</v>
      </c>
      <c r="E251">
        <v>7.4039999999999999</v>
      </c>
    </row>
    <row r="252" spans="1:9" x14ac:dyDescent="0.25">
      <c r="A252">
        <v>251</v>
      </c>
      <c r="B252">
        <v>189.460162</v>
      </c>
      <c r="C252">
        <v>5.2353680000000002</v>
      </c>
      <c r="D252">
        <v>188.178</v>
      </c>
      <c r="E252">
        <v>7.4107890000000003</v>
      </c>
    </row>
    <row r="253" spans="1:9" x14ac:dyDescent="0.25">
      <c r="A253">
        <v>252</v>
      </c>
      <c r="B253">
        <v>189.47116</v>
      </c>
      <c r="C253">
        <v>5.2043160000000004</v>
      </c>
      <c r="D253">
        <v>188.15073699999999</v>
      </c>
      <c r="E253">
        <v>7.3433159999999997</v>
      </c>
    </row>
    <row r="254" spans="1:9" x14ac:dyDescent="0.25">
      <c r="A254">
        <v>253</v>
      </c>
      <c r="D254">
        <v>188.263057</v>
      </c>
      <c r="E254">
        <v>7.3947370000000001</v>
      </c>
    </row>
    <row r="255" spans="1:9" x14ac:dyDescent="0.25">
      <c r="A255">
        <v>254</v>
      </c>
    </row>
    <row r="256" spans="1:9" x14ac:dyDescent="0.25">
      <c r="A256">
        <v>255</v>
      </c>
      <c r="F256">
        <v>185.933898</v>
      </c>
      <c r="G256">
        <v>4.2303160000000002</v>
      </c>
    </row>
    <row r="257" spans="1:9" x14ac:dyDescent="0.25">
      <c r="A257">
        <v>256</v>
      </c>
      <c r="F257">
        <v>185.95036999999999</v>
      </c>
      <c r="G257">
        <v>4.1859469999999996</v>
      </c>
      <c r="H257">
        <v>185.67605499999999</v>
      </c>
      <c r="I257">
        <v>7.2206840000000003</v>
      </c>
    </row>
    <row r="258" spans="1:9" x14ac:dyDescent="0.25">
      <c r="A258">
        <v>257</v>
      </c>
      <c r="F258">
        <v>185.88958300000002</v>
      </c>
      <c r="G258">
        <v>4.1935789999999997</v>
      </c>
      <c r="H258">
        <v>185.69952699999999</v>
      </c>
      <c r="I258">
        <v>7.1329469999999997</v>
      </c>
    </row>
    <row r="259" spans="1:9" x14ac:dyDescent="0.25">
      <c r="A259">
        <v>258</v>
      </c>
      <c r="F259">
        <v>185.892157</v>
      </c>
      <c r="G259">
        <v>4.2428949999999999</v>
      </c>
      <c r="H259">
        <v>185.725844</v>
      </c>
      <c r="I259">
        <v>7.1750530000000001</v>
      </c>
    </row>
    <row r="260" spans="1:9" x14ac:dyDescent="0.25">
      <c r="A260">
        <v>259</v>
      </c>
      <c r="F260">
        <v>185.90863300000001</v>
      </c>
      <c r="G260">
        <v>4.2521579999999997</v>
      </c>
      <c r="H260">
        <v>185.75531699999999</v>
      </c>
      <c r="I260">
        <v>7.1871049999999999</v>
      </c>
    </row>
    <row r="261" spans="1:9" x14ac:dyDescent="0.25">
      <c r="A261">
        <v>260</v>
      </c>
      <c r="F261">
        <v>185.91337099999998</v>
      </c>
      <c r="G261">
        <v>4.2497369999999997</v>
      </c>
      <c r="H261">
        <v>185.735793</v>
      </c>
      <c r="I261">
        <v>7.1860530000000002</v>
      </c>
    </row>
    <row r="262" spans="1:9" x14ac:dyDescent="0.25">
      <c r="A262">
        <v>261</v>
      </c>
      <c r="F262">
        <v>185.84589700000001</v>
      </c>
      <c r="G262">
        <v>4.2198419999999999</v>
      </c>
      <c r="H262">
        <v>185.80131800000001</v>
      </c>
      <c r="I262">
        <v>7.2278950000000002</v>
      </c>
    </row>
    <row r="263" spans="1:9" x14ac:dyDescent="0.25">
      <c r="A263">
        <v>262</v>
      </c>
      <c r="F263">
        <v>185.933898</v>
      </c>
      <c r="G263">
        <v>4.2303160000000002</v>
      </c>
      <c r="H263">
        <v>185.68300099999999</v>
      </c>
      <c r="I263">
        <v>7.2148940000000001</v>
      </c>
    </row>
    <row r="264" spans="1:9" x14ac:dyDescent="0.25">
      <c r="A264">
        <v>263</v>
      </c>
    </row>
    <row r="265" spans="1:9" x14ac:dyDescent="0.25">
      <c r="A265">
        <v>264</v>
      </c>
    </row>
    <row r="266" spans="1:9" x14ac:dyDescent="0.25">
      <c r="A266">
        <v>265</v>
      </c>
    </row>
    <row r="267" spans="1:9" x14ac:dyDescent="0.25">
      <c r="A267">
        <v>266</v>
      </c>
    </row>
    <row r="268" spans="1:9" x14ac:dyDescent="0.25">
      <c r="A268">
        <v>267</v>
      </c>
    </row>
    <row r="269" spans="1:9" x14ac:dyDescent="0.25">
      <c r="A269">
        <v>268</v>
      </c>
      <c r="B269">
        <v>160.17647499999998</v>
      </c>
      <c r="C269">
        <v>5.2732109999999999</v>
      </c>
    </row>
    <row r="270" spans="1:9" x14ac:dyDescent="0.25">
      <c r="A270">
        <v>269</v>
      </c>
      <c r="B270">
        <v>160.08005400000002</v>
      </c>
      <c r="C270">
        <v>5.2648419999999998</v>
      </c>
    </row>
    <row r="271" spans="1:9" x14ac:dyDescent="0.25">
      <c r="A271">
        <v>270</v>
      </c>
      <c r="B271">
        <v>160.216792</v>
      </c>
      <c r="C271">
        <v>5.1550529999999997</v>
      </c>
      <c r="D271">
        <v>157.90673799999999</v>
      </c>
      <c r="E271">
        <v>7.2235259999999997</v>
      </c>
    </row>
    <row r="272" spans="1:9" x14ac:dyDescent="0.25">
      <c r="A272">
        <v>271</v>
      </c>
      <c r="B272">
        <v>160.17647499999998</v>
      </c>
      <c r="C272">
        <v>5.2732109999999999</v>
      </c>
      <c r="D272">
        <v>157.85631799999999</v>
      </c>
      <c r="E272">
        <v>7.2278419999999999</v>
      </c>
    </row>
    <row r="273" spans="1:9" x14ac:dyDescent="0.25">
      <c r="A273">
        <v>272</v>
      </c>
      <c r="B273">
        <v>160.17647499999998</v>
      </c>
      <c r="C273">
        <v>5.2732109999999999</v>
      </c>
      <c r="D273">
        <v>157.858845</v>
      </c>
      <c r="E273">
        <v>7.226</v>
      </c>
    </row>
    <row r="274" spans="1:9" x14ac:dyDescent="0.25">
      <c r="A274">
        <v>273</v>
      </c>
      <c r="B274">
        <v>160.17647499999998</v>
      </c>
      <c r="C274">
        <v>5.2732109999999999</v>
      </c>
      <c r="D274">
        <v>157.951528</v>
      </c>
      <c r="E274">
        <v>7.1933160000000003</v>
      </c>
    </row>
    <row r="275" spans="1:9" x14ac:dyDescent="0.25">
      <c r="A275">
        <v>274</v>
      </c>
      <c r="D275">
        <v>157.92947599999999</v>
      </c>
      <c r="E275">
        <v>7.2086839999999999</v>
      </c>
    </row>
    <row r="276" spans="1:9" x14ac:dyDescent="0.25">
      <c r="A276">
        <v>275</v>
      </c>
      <c r="D276">
        <v>157.90673799999999</v>
      </c>
      <c r="E276">
        <v>7.2235259999999997</v>
      </c>
    </row>
    <row r="277" spans="1:9" x14ac:dyDescent="0.25">
      <c r="A277">
        <v>276</v>
      </c>
    </row>
    <row r="278" spans="1:9" x14ac:dyDescent="0.25">
      <c r="A278">
        <v>277</v>
      </c>
      <c r="F278">
        <v>156.44389699999999</v>
      </c>
      <c r="G278">
        <v>5.4895259999999997</v>
      </c>
      <c r="H278">
        <v>156.12173899999999</v>
      </c>
      <c r="I278">
        <v>7.7597370000000003</v>
      </c>
    </row>
    <row r="279" spans="1:9" x14ac:dyDescent="0.25">
      <c r="A279">
        <v>278</v>
      </c>
      <c r="F279">
        <v>156.38684499999999</v>
      </c>
      <c r="G279">
        <v>5.3945790000000002</v>
      </c>
      <c r="H279">
        <v>156.11031800000001</v>
      </c>
      <c r="I279">
        <v>7.8179999999999996</v>
      </c>
    </row>
    <row r="280" spans="1:9" x14ac:dyDescent="0.25">
      <c r="A280">
        <v>279</v>
      </c>
      <c r="F280">
        <v>156.38415900000001</v>
      </c>
      <c r="G280">
        <v>5.4370000000000003</v>
      </c>
      <c r="H280">
        <v>156.03963400000001</v>
      </c>
      <c r="I280">
        <v>7.7750009999999996</v>
      </c>
    </row>
    <row r="281" spans="1:9" x14ac:dyDescent="0.25">
      <c r="A281">
        <v>280</v>
      </c>
      <c r="F281">
        <v>156.39763399999998</v>
      </c>
      <c r="G281">
        <v>5.4544740000000003</v>
      </c>
      <c r="H281">
        <v>156.06526600000001</v>
      </c>
      <c r="I281">
        <v>7.7620529999999999</v>
      </c>
    </row>
    <row r="282" spans="1:9" x14ac:dyDescent="0.25">
      <c r="A282">
        <v>281</v>
      </c>
      <c r="F282">
        <v>156.410529</v>
      </c>
      <c r="G282">
        <v>5.3832630000000004</v>
      </c>
      <c r="H282">
        <v>156.102633</v>
      </c>
      <c r="I282">
        <v>7.8410529999999996</v>
      </c>
    </row>
    <row r="283" spans="1:9" x14ac:dyDescent="0.25">
      <c r="A283">
        <v>282</v>
      </c>
      <c r="F283">
        <v>156.44389699999999</v>
      </c>
      <c r="G283">
        <v>5.4895259999999997</v>
      </c>
      <c r="H283">
        <v>156.10500200000001</v>
      </c>
      <c r="I283">
        <v>7.8474740000000001</v>
      </c>
    </row>
    <row r="284" spans="1:9" x14ac:dyDescent="0.25">
      <c r="A284">
        <v>283</v>
      </c>
      <c r="F284">
        <v>156.44389699999999</v>
      </c>
      <c r="G284">
        <v>5.4895259999999997</v>
      </c>
      <c r="H284">
        <v>156.12173899999999</v>
      </c>
      <c r="I284">
        <v>7.7597370000000003</v>
      </c>
    </row>
    <row r="285" spans="1:9" x14ac:dyDescent="0.25">
      <c r="A285">
        <v>284</v>
      </c>
      <c r="H285">
        <v>156.12173899999999</v>
      </c>
      <c r="I285">
        <v>7.7597370000000003</v>
      </c>
    </row>
    <row r="286" spans="1:9" x14ac:dyDescent="0.25">
      <c r="A286">
        <v>285</v>
      </c>
      <c r="B286">
        <v>129.46457900000001</v>
      </c>
      <c r="C286">
        <v>2.8144209999999998</v>
      </c>
    </row>
    <row r="287" spans="1:9" x14ac:dyDescent="0.25">
      <c r="A287">
        <v>286</v>
      </c>
      <c r="B287">
        <v>129.52579</v>
      </c>
      <c r="C287">
        <v>2.7839469999999999</v>
      </c>
    </row>
    <row r="288" spans="1:9" x14ac:dyDescent="0.25">
      <c r="A288">
        <v>287</v>
      </c>
      <c r="B288">
        <v>129.51226300000002</v>
      </c>
      <c r="C288">
        <v>2.807579</v>
      </c>
    </row>
    <row r="289" spans="1:9" x14ac:dyDescent="0.25">
      <c r="A289">
        <v>288</v>
      </c>
      <c r="B289">
        <v>129.500102</v>
      </c>
      <c r="C289">
        <v>2.7854209999999999</v>
      </c>
      <c r="D289">
        <v>125.93147200000001</v>
      </c>
      <c r="E289">
        <v>5.2215790000000002</v>
      </c>
    </row>
    <row r="290" spans="1:9" x14ac:dyDescent="0.25">
      <c r="A290">
        <v>289</v>
      </c>
      <c r="B290">
        <v>129.51826</v>
      </c>
      <c r="C290">
        <v>2.7873679999999998</v>
      </c>
      <c r="D290">
        <v>125.93015600000001</v>
      </c>
      <c r="E290">
        <v>5.2241049999999998</v>
      </c>
    </row>
    <row r="291" spans="1:9" x14ac:dyDescent="0.25">
      <c r="A291">
        <v>290</v>
      </c>
      <c r="B291">
        <v>129.36362700000001</v>
      </c>
      <c r="C291">
        <v>2.8331050000000002</v>
      </c>
      <c r="D291">
        <v>125.96910400000002</v>
      </c>
      <c r="E291">
        <v>5.2582630000000004</v>
      </c>
    </row>
    <row r="292" spans="1:9" x14ac:dyDescent="0.25">
      <c r="A292">
        <v>291</v>
      </c>
      <c r="B292">
        <v>129.46457900000001</v>
      </c>
      <c r="C292">
        <v>2.8144209999999998</v>
      </c>
      <c r="D292">
        <v>125.99110300000001</v>
      </c>
      <c r="E292">
        <v>5.27</v>
      </c>
    </row>
    <row r="293" spans="1:9" x14ac:dyDescent="0.25">
      <c r="A293">
        <v>292</v>
      </c>
      <c r="D293">
        <v>126.00646900000001</v>
      </c>
      <c r="E293">
        <v>5.303947</v>
      </c>
    </row>
    <row r="294" spans="1:9" x14ac:dyDescent="0.25">
      <c r="A294">
        <v>293</v>
      </c>
      <c r="D294">
        <v>126.006263</v>
      </c>
      <c r="E294">
        <v>5.2656840000000003</v>
      </c>
    </row>
    <row r="295" spans="1:9" x14ac:dyDescent="0.25">
      <c r="A295">
        <v>294</v>
      </c>
      <c r="D295">
        <v>125.93147200000001</v>
      </c>
      <c r="E295">
        <v>5.2215790000000002</v>
      </c>
    </row>
    <row r="296" spans="1:9" x14ac:dyDescent="0.25">
      <c r="A296">
        <v>295</v>
      </c>
    </row>
    <row r="297" spans="1:9" x14ac:dyDescent="0.25">
      <c r="A297">
        <v>296</v>
      </c>
      <c r="F297">
        <v>123.88689300000001</v>
      </c>
      <c r="G297">
        <v>4.3793680000000004</v>
      </c>
    </row>
    <row r="298" spans="1:9" x14ac:dyDescent="0.25">
      <c r="A298">
        <v>297</v>
      </c>
      <c r="F298">
        <v>123.93231500000002</v>
      </c>
      <c r="G298">
        <v>4.4110529999999999</v>
      </c>
      <c r="H298">
        <v>122.31594700000001</v>
      </c>
      <c r="I298">
        <v>7.2596319999999999</v>
      </c>
    </row>
    <row r="299" spans="1:9" x14ac:dyDescent="0.25">
      <c r="A299">
        <v>298</v>
      </c>
      <c r="F299">
        <v>123.97647400000001</v>
      </c>
      <c r="G299">
        <v>4.3713680000000004</v>
      </c>
      <c r="H299">
        <v>122.236682</v>
      </c>
      <c r="I299">
        <v>7.3012110000000003</v>
      </c>
    </row>
    <row r="300" spans="1:9" x14ac:dyDescent="0.25">
      <c r="A300">
        <v>299</v>
      </c>
      <c r="F300">
        <v>123.96599900000001</v>
      </c>
      <c r="G300">
        <v>4.3317370000000004</v>
      </c>
      <c r="H300">
        <v>122.24452500000001</v>
      </c>
      <c r="I300">
        <v>7.2830529999999998</v>
      </c>
    </row>
    <row r="301" spans="1:9" x14ac:dyDescent="0.25">
      <c r="A301">
        <v>300</v>
      </c>
      <c r="F301">
        <v>123.93683900000001</v>
      </c>
      <c r="G301">
        <v>4.400474</v>
      </c>
      <c r="H301">
        <v>122.29383700000001</v>
      </c>
      <c r="I301">
        <v>7.2831049999999999</v>
      </c>
    </row>
    <row r="302" spans="1:9" x14ac:dyDescent="0.25">
      <c r="A302">
        <v>301</v>
      </c>
      <c r="F302">
        <v>123.87436600000001</v>
      </c>
      <c r="G302">
        <v>4.4561580000000003</v>
      </c>
      <c r="H302">
        <v>122.33505100000001</v>
      </c>
      <c r="I302">
        <v>7.2539999999999996</v>
      </c>
    </row>
    <row r="303" spans="1:9" x14ac:dyDescent="0.25">
      <c r="A303">
        <v>302</v>
      </c>
      <c r="F303">
        <v>124.05194400000001</v>
      </c>
      <c r="G303">
        <v>4.3613160000000004</v>
      </c>
      <c r="H303">
        <v>122.28794400000001</v>
      </c>
      <c r="I303">
        <v>7.2717369999999999</v>
      </c>
    </row>
    <row r="304" spans="1:9" x14ac:dyDescent="0.25">
      <c r="A304">
        <v>303</v>
      </c>
      <c r="F304">
        <v>123.88689300000001</v>
      </c>
      <c r="G304">
        <v>4.3793680000000004</v>
      </c>
      <c r="H304">
        <v>122.224788</v>
      </c>
      <c r="I304">
        <v>7.3273149999999996</v>
      </c>
    </row>
    <row r="305" spans="1:9" x14ac:dyDescent="0.25">
      <c r="A305">
        <v>304</v>
      </c>
      <c r="H305">
        <v>122.31594700000001</v>
      </c>
      <c r="I305">
        <v>7.2596319999999999</v>
      </c>
    </row>
    <row r="306" spans="1:9" x14ac:dyDescent="0.25">
      <c r="A306">
        <v>305</v>
      </c>
    </row>
    <row r="307" spans="1:9" x14ac:dyDescent="0.25">
      <c r="A307">
        <v>306</v>
      </c>
      <c r="B307">
        <v>101.19242200000001</v>
      </c>
      <c r="C307">
        <v>3.781263</v>
      </c>
    </row>
    <row r="308" spans="1:9" x14ac:dyDescent="0.25">
      <c r="A308">
        <v>307</v>
      </c>
      <c r="B308">
        <v>101.13979</v>
      </c>
      <c r="C308">
        <v>3.7673160000000001</v>
      </c>
    </row>
    <row r="309" spans="1:9" x14ac:dyDescent="0.25">
      <c r="A309">
        <v>308</v>
      </c>
      <c r="B309">
        <v>101.149365</v>
      </c>
      <c r="C309">
        <v>3.7841049999999998</v>
      </c>
    </row>
    <row r="310" spans="1:9" x14ac:dyDescent="0.25">
      <c r="A310">
        <v>309</v>
      </c>
      <c r="B310">
        <v>101.17905100000002</v>
      </c>
      <c r="C310">
        <v>3.765158</v>
      </c>
      <c r="D310">
        <v>96.398948000000004</v>
      </c>
      <c r="E310">
        <v>5.7870530000000002</v>
      </c>
    </row>
    <row r="311" spans="1:9" x14ac:dyDescent="0.25">
      <c r="A311">
        <v>310</v>
      </c>
      <c r="B311">
        <v>101.19084100000001</v>
      </c>
      <c r="C311">
        <v>3.787579</v>
      </c>
      <c r="D311">
        <v>96.380420000000015</v>
      </c>
      <c r="E311">
        <v>5.763579</v>
      </c>
    </row>
    <row r="312" spans="1:9" x14ac:dyDescent="0.25">
      <c r="A312">
        <v>311</v>
      </c>
      <c r="B312">
        <v>101.18657800000001</v>
      </c>
      <c r="C312">
        <v>3.8410000000000002</v>
      </c>
      <c r="D312">
        <v>96.359683000000004</v>
      </c>
      <c r="E312">
        <v>5.7564209999999996</v>
      </c>
    </row>
    <row r="313" spans="1:9" x14ac:dyDescent="0.25">
      <c r="A313">
        <v>312</v>
      </c>
      <c r="B313">
        <v>101.19242200000001</v>
      </c>
      <c r="C313">
        <v>3.781263</v>
      </c>
      <c r="D313">
        <v>96.372369000000006</v>
      </c>
      <c r="E313">
        <v>5.7654740000000002</v>
      </c>
    </row>
    <row r="314" spans="1:9" x14ac:dyDescent="0.25">
      <c r="A314">
        <v>313</v>
      </c>
      <c r="D314">
        <v>96.352946000000003</v>
      </c>
      <c r="E314">
        <v>5.7525789999999999</v>
      </c>
    </row>
    <row r="315" spans="1:9" x14ac:dyDescent="0.25">
      <c r="A315">
        <v>314</v>
      </c>
      <c r="D315">
        <v>96.343051000000003</v>
      </c>
      <c r="E315">
        <v>5.7627889999999997</v>
      </c>
    </row>
    <row r="316" spans="1:9" x14ac:dyDescent="0.25">
      <c r="A316">
        <v>315</v>
      </c>
      <c r="D316">
        <v>96.33668200000001</v>
      </c>
      <c r="E316">
        <v>5.8053160000000004</v>
      </c>
    </row>
    <row r="317" spans="1:9" x14ac:dyDescent="0.25">
      <c r="A317">
        <v>316</v>
      </c>
      <c r="D317">
        <v>96.355737000000005</v>
      </c>
      <c r="E317">
        <v>5.7051049999999996</v>
      </c>
    </row>
    <row r="318" spans="1:9" x14ac:dyDescent="0.25">
      <c r="A318">
        <v>317</v>
      </c>
      <c r="D318">
        <v>96.398948000000004</v>
      </c>
      <c r="E318">
        <v>5.7870530000000002</v>
      </c>
    </row>
    <row r="319" spans="1:9" x14ac:dyDescent="0.25">
      <c r="A319">
        <v>318</v>
      </c>
    </row>
    <row r="320" spans="1:9" x14ac:dyDescent="0.25">
      <c r="A320">
        <v>319</v>
      </c>
    </row>
    <row r="321" spans="1:9" x14ac:dyDescent="0.25">
      <c r="A321">
        <v>320</v>
      </c>
      <c r="F321">
        <v>93.426421000000005</v>
      </c>
      <c r="G321">
        <v>4.820106</v>
      </c>
    </row>
    <row r="322" spans="1:9" x14ac:dyDescent="0.25">
      <c r="A322">
        <v>321</v>
      </c>
      <c r="F322">
        <v>93.499526000000003</v>
      </c>
      <c r="G322">
        <v>4.8365260000000001</v>
      </c>
      <c r="H322">
        <v>92.11963200000001</v>
      </c>
      <c r="I322">
        <v>7.0363160000000002</v>
      </c>
    </row>
    <row r="323" spans="1:9" x14ac:dyDescent="0.25">
      <c r="A323">
        <v>322</v>
      </c>
      <c r="F323">
        <v>93.485368000000008</v>
      </c>
      <c r="G323">
        <v>4.8307900000000004</v>
      </c>
      <c r="H323">
        <v>92.122052000000011</v>
      </c>
      <c r="I323">
        <v>7.0620000000000003</v>
      </c>
    </row>
    <row r="324" spans="1:9" x14ac:dyDescent="0.25">
      <c r="A324">
        <v>323</v>
      </c>
      <c r="F324">
        <v>93.425000000000011</v>
      </c>
      <c r="G324">
        <v>4.7986319999999996</v>
      </c>
      <c r="H324">
        <v>92.101157000000001</v>
      </c>
      <c r="I324">
        <v>7.0286840000000002</v>
      </c>
    </row>
    <row r="325" spans="1:9" x14ac:dyDescent="0.25">
      <c r="A325">
        <v>324</v>
      </c>
      <c r="F325">
        <v>93.489474000000001</v>
      </c>
      <c r="G325">
        <v>4.774527</v>
      </c>
      <c r="H325">
        <v>92.157947000000007</v>
      </c>
      <c r="I325">
        <v>7.0398420000000002</v>
      </c>
    </row>
    <row r="326" spans="1:9" x14ac:dyDescent="0.25">
      <c r="A326">
        <v>325</v>
      </c>
      <c r="B326">
        <v>79.576841000000002</v>
      </c>
      <c r="C326">
        <v>4.6161060000000003</v>
      </c>
      <c r="F326">
        <v>93.444316000000015</v>
      </c>
      <c r="G326">
        <v>4.7753160000000001</v>
      </c>
      <c r="H326">
        <v>92.182473000000016</v>
      </c>
      <c r="I326">
        <v>7.0454220000000003</v>
      </c>
    </row>
    <row r="327" spans="1:9" x14ac:dyDescent="0.25">
      <c r="A327">
        <v>326</v>
      </c>
      <c r="B327">
        <v>79.635421000000008</v>
      </c>
      <c r="C327">
        <v>4.6191050000000002</v>
      </c>
      <c r="F327">
        <v>93.354104000000007</v>
      </c>
      <c r="G327">
        <v>4.8695789999999999</v>
      </c>
      <c r="H327">
        <v>92.145526000000004</v>
      </c>
      <c r="I327">
        <v>7.0874740000000003</v>
      </c>
    </row>
    <row r="328" spans="1:9" x14ac:dyDescent="0.25">
      <c r="A328">
        <v>327</v>
      </c>
      <c r="B328">
        <v>79.601158000000012</v>
      </c>
      <c r="C328">
        <v>4.6051580000000003</v>
      </c>
      <c r="F328">
        <v>93.426421000000005</v>
      </c>
      <c r="G328">
        <v>4.820106</v>
      </c>
      <c r="H328">
        <v>92.12252500000001</v>
      </c>
      <c r="I328">
        <v>7.1072110000000004</v>
      </c>
    </row>
    <row r="329" spans="1:9" x14ac:dyDescent="0.25">
      <c r="A329">
        <v>328</v>
      </c>
      <c r="B329">
        <v>79.572842000000009</v>
      </c>
      <c r="C329">
        <v>4.6624739999999996</v>
      </c>
      <c r="H329">
        <v>92.11963200000001</v>
      </c>
      <c r="I329">
        <v>7.0363160000000002</v>
      </c>
    </row>
    <row r="330" spans="1:9" x14ac:dyDescent="0.25">
      <c r="A330">
        <v>329</v>
      </c>
      <c r="B330">
        <v>79.581683000000012</v>
      </c>
      <c r="C330">
        <v>4.6502629999999998</v>
      </c>
    </row>
    <row r="331" spans="1:9" x14ac:dyDescent="0.25">
      <c r="A331">
        <v>330</v>
      </c>
      <c r="B331">
        <v>79.625999000000007</v>
      </c>
      <c r="C331">
        <v>4.6484209999999999</v>
      </c>
    </row>
    <row r="332" spans="1:9" x14ac:dyDescent="0.25">
      <c r="A332">
        <v>331</v>
      </c>
      <c r="B332">
        <v>79.586158000000012</v>
      </c>
      <c r="C332">
        <v>4.6334210000000002</v>
      </c>
      <c r="D332">
        <v>73.865210000000005</v>
      </c>
      <c r="E332">
        <v>6.4182110000000003</v>
      </c>
    </row>
    <row r="333" spans="1:9" x14ac:dyDescent="0.25">
      <c r="A333">
        <v>332</v>
      </c>
      <c r="B333">
        <v>79.57042100000001</v>
      </c>
      <c r="C333">
        <v>4.6334739999999996</v>
      </c>
      <c r="D333">
        <v>73.892368000000005</v>
      </c>
      <c r="E333">
        <v>6.4483160000000002</v>
      </c>
    </row>
    <row r="334" spans="1:9" x14ac:dyDescent="0.25">
      <c r="A334">
        <v>333</v>
      </c>
      <c r="B334">
        <v>79.576841000000002</v>
      </c>
      <c r="C334">
        <v>4.6161060000000003</v>
      </c>
      <c r="D334">
        <v>73.875684000000007</v>
      </c>
      <c r="E334">
        <v>6.4911060000000003</v>
      </c>
    </row>
    <row r="335" spans="1:9" x14ac:dyDescent="0.25">
      <c r="A335">
        <v>334</v>
      </c>
      <c r="D335">
        <v>73.879895000000005</v>
      </c>
      <c r="E335">
        <v>6.5166849999999998</v>
      </c>
    </row>
    <row r="336" spans="1:9" x14ac:dyDescent="0.25">
      <c r="A336">
        <v>335</v>
      </c>
      <c r="D336">
        <v>73.900789000000003</v>
      </c>
      <c r="E336">
        <v>6.5457900000000002</v>
      </c>
    </row>
    <row r="337" spans="1:9" x14ac:dyDescent="0.25">
      <c r="A337">
        <v>336</v>
      </c>
      <c r="D337">
        <v>73.881999000000008</v>
      </c>
      <c r="E337">
        <v>6.5143690000000003</v>
      </c>
    </row>
    <row r="338" spans="1:9" x14ac:dyDescent="0.25">
      <c r="A338">
        <v>337</v>
      </c>
      <c r="D338">
        <v>73.884579000000002</v>
      </c>
      <c r="E338">
        <v>6.506526</v>
      </c>
    </row>
    <row r="339" spans="1:9" x14ac:dyDescent="0.25">
      <c r="A339">
        <v>338</v>
      </c>
      <c r="D339">
        <v>73.875947000000011</v>
      </c>
      <c r="E339">
        <v>6.5045260000000003</v>
      </c>
    </row>
    <row r="340" spans="1:9" x14ac:dyDescent="0.25">
      <c r="A340">
        <v>339</v>
      </c>
      <c r="D340">
        <v>73.879421000000008</v>
      </c>
      <c r="E340">
        <v>6.4925269999999999</v>
      </c>
    </row>
    <row r="341" spans="1:9" x14ac:dyDescent="0.25">
      <c r="A341">
        <v>340</v>
      </c>
      <c r="D341">
        <v>73.865210000000005</v>
      </c>
      <c r="E341">
        <v>6.4182110000000003</v>
      </c>
    </row>
    <row r="342" spans="1:9" x14ac:dyDescent="0.25">
      <c r="A342">
        <v>341</v>
      </c>
    </row>
    <row r="343" spans="1:9" x14ac:dyDescent="0.25">
      <c r="A343">
        <v>342</v>
      </c>
      <c r="F343">
        <v>73.066842000000008</v>
      </c>
      <c r="G343">
        <v>4.4586319999999997</v>
      </c>
      <c r="H343">
        <v>72.863263000000003</v>
      </c>
      <c r="I343">
        <v>7.1805789999999998</v>
      </c>
    </row>
    <row r="344" spans="1:9" x14ac:dyDescent="0.25">
      <c r="A344">
        <v>343</v>
      </c>
      <c r="F344">
        <v>73.080263000000002</v>
      </c>
      <c r="G344">
        <v>4.5626319999999998</v>
      </c>
      <c r="H344">
        <v>72.813210000000012</v>
      </c>
      <c r="I344">
        <v>7.1826840000000001</v>
      </c>
    </row>
    <row r="345" spans="1:9" x14ac:dyDescent="0.25">
      <c r="A345">
        <v>344</v>
      </c>
      <c r="F345">
        <v>73.031052000000003</v>
      </c>
      <c r="G345">
        <v>4.4543689999999998</v>
      </c>
      <c r="H345">
        <v>72.834631000000002</v>
      </c>
      <c r="I345">
        <v>7.1715260000000001</v>
      </c>
    </row>
    <row r="346" spans="1:9" x14ac:dyDescent="0.25">
      <c r="A346">
        <v>345</v>
      </c>
      <c r="F346">
        <v>73.031789000000003</v>
      </c>
      <c r="G346">
        <v>4.5018950000000002</v>
      </c>
      <c r="H346">
        <v>72.805789000000004</v>
      </c>
      <c r="I346">
        <v>7.1979480000000002</v>
      </c>
    </row>
    <row r="347" spans="1:9" x14ac:dyDescent="0.25">
      <c r="A347">
        <v>346</v>
      </c>
      <c r="F347">
        <v>73.031368000000001</v>
      </c>
      <c r="G347">
        <v>4.4666839999999999</v>
      </c>
      <c r="H347">
        <v>72.795000000000002</v>
      </c>
      <c r="I347">
        <v>7.1731049999999996</v>
      </c>
    </row>
    <row r="348" spans="1:9" x14ac:dyDescent="0.25">
      <c r="A348">
        <v>347</v>
      </c>
      <c r="F348">
        <v>72.998789000000002</v>
      </c>
      <c r="G348">
        <v>4.4658949999999997</v>
      </c>
      <c r="H348">
        <v>72.794842000000003</v>
      </c>
      <c r="I348">
        <v>7.1705269999999999</v>
      </c>
    </row>
    <row r="349" spans="1:9" x14ac:dyDescent="0.25">
      <c r="A349">
        <v>348</v>
      </c>
      <c r="B349">
        <v>57.591048000000008</v>
      </c>
      <c r="C349">
        <v>4.2208949999999996</v>
      </c>
      <c r="F349">
        <v>73.003</v>
      </c>
      <c r="G349">
        <v>4.4390530000000004</v>
      </c>
      <c r="H349">
        <v>72.81442100000001</v>
      </c>
      <c r="I349">
        <v>7.1671060000000004</v>
      </c>
    </row>
    <row r="350" spans="1:9" x14ac:dyDescent="0.25">
      <c r="A350">
        <v>349</v>
      </c>
      <c r="B350">
        <v>57.647472000000008</v>
      </c>
      <c r="C350">
        <v>4.3042109999999996</v>
      </c>
      <c r="F350">
        <v>72.981052000000005</v>
      </c>
      <c r="G350">
        <v>4.4327889999999996</v>
      </c>
      <c r="H350">
        <v>72.790210000000002</v>
      </c>
      <c r="I350">
        <v>7.1830530000000001</v>
      </c>
    </row>
    <row r="351" spans="1:9" x14ac:dyDescent="0.25">
      <c r="A351">
        <v>350</v>
      </c>
      <c r="B351">
        <v>57.662261000000008</v>
      </c>
      <c r="C351">
        <v>4.2722110000000004</v>
      </c>
      <c r="F351">
        <v>73.066842000000008</v>
      </c>
      <c r="G351">
        <v>4.4586319999999997</v>
      </c>
      <c r="H351">
        <v>72.790316000000004</v>
      </c>
      <c r="I351">
        <v>7.1982109999999997</v>
      </c>
    </row>
    <row r="352" spans="1:9" x14ac:dyDescent="0.25">
      <c r="A352">
        <v>351</v>
      </c>
      <c r="B352">
        <v>57.653472000000008</v>
      </c>
      <c r="C352">
        <v>4.2320000000000002</v>
      </c>
      <c r="F352">
        <v>73.066842000000008</v>
      </c>
      <c r="G352">
        <v>4.4586319999999997</v>
      </c>
      <c r="H352">
        <v>72.863263000000003</v>
      </c>
      <c r="I352">
        <v>7.1805789999999998</v>
      </c>
    </row>
    <row r="353" spans="1:9" x14ac:dyDescent="0.25">
      <c r="A353">
        <v>352</v>
      </c>
      <c r="B353">
        <v>57.643260000000012</v>
      </c>
      <c r="C353">
        <v>4.2117370000000003</v>
      </c>
      <c r="H353">
        <v>72.863263000000003</v>
      </c>
      <c r="I353">
        <v>7.1805789999999998</v>
      </c>
    </row>
    <row r="354" spans="1:9" x14ac:dyDescent="0.25">
      <c r="A354">
        <v>353</v>
      </c>
      <c r="B354">
        <v>57.64304700000001</v>
      </c>
      <c r="C354">
        <v>4.232316</v>
      </c>
    </row>
    <row r="355" spans="1:9" x14ac:dyDescent="0.25">
      <c r="A355">
        <v>354</v>
      </c>
      <c r="B355">
        <v>57.641784000000008</v>
      </c>
      <c r="C355">
        <v>4.231579</v>
      </c>
    </row>
    <row r="356" spans="1:9" x14ac:dyDescent="0.25">
      <c r="A356">
        <v>355</v>
      </c>
      <c r="B356">
        <v>57.649524000000007</v>
      </c>
      <c r="C356">
        <v>4.2374210000000003</v>
      </c>
    </row>
    <row r="357" spans="1:9" x14ac:dyDescent="0.25">
      <c r="A357">
        <v>356</v>
      </c>
      <c r="B357">
        <v>57.725417000000007</v>
      </c>
      <c r="C357">
        <v>4.202369</v>
      </c>
    </row>
    <row r="358" spans="1:9" x14ac:dyDescent="0.25">
      <c r="A358">
        <v>357</v>
      </c>
      <c r="B358">
        <v>57.591048000000008</v>
      </c>
      <c r="C358">
        <v>4.2208949999999996</v>
      </c>
      <c r="D358">
        <v>49.344314000000011</v>
      </c>
      <c r="E358">
        <v>5.7751049999999999</v>
      </c>
    </row>
    <row r="359" spans="1:9" x14ac:dyDescent="0.25">
      <c r="A359">
        <v>358</v>
      </c>
      <c r="B359">
        <v>57.591048000000008</v>
      </c>
      <c r="C359">
        <v>4.2208949999999996</v>
      </c>
      <c r="D359">
        <v>49.325420000000008</v>
      </c>
      <c r="E359">
        <v>5.7893160000000004</v>
      </c>
    </row>
    <row r="360" spans="1:9" x14ac:dyDescent="0.25">
      <c r="A360">
        <v>359</v>
      </c>
      <c r="D360">
        <v>49.342418000000009</v>
      </c>
      <c r="E360">
        <v>5.7981049999999996</v>
      </c>
    </row>
    <row r="361" spans="1:9" x14ac:dyDescent="0.25">
      <c r="A361">
        <v>360</v>
      </c>
      <c r="D361">
        <v>49.329051000000007</v>
      </c>
      <c r="E361">
        <v>5.7920530000000001</v>
      </c>
    </row>
    <row r="362" spans="1:9" x14ac:dyDescent="0.25">
      <c r="A362">
        <v>361</v>
      </c>
      <c r="D362">
        <v>49.319839000000009</v>
      </c>
      <c r="E362">
        <v>5.8065259999999999</v>
      </c>
    </row>
    <row r="363" spans="1:9" x14ac:dyDescent="0.25">
      <c r="A363">
        <v>362</v>
      </c>
      <c r="D363">
        <v>49.303260000000009</v>
      </c>
      <c r="E363">
        <v>5.8091049999999997</v>
      </c>
    </row>
    <row r="364" spans="1:9" x14ac:dyDescent="0.25">
      <c r="A364">
        <v>363</v>
      </c>
      <c r="D364">
        <v>49.322471000000007</v>
      </c>
      <c r="E364">
        <v>5.8361580000000002</v>
      </c>
    </row>
    <row r="365" spans="1:9" x14ac:dyDescent="0.25">
      <c r="A365">
        <v>364</v>
      </c>
      <c r="D365">
        <v>49.298469000000011</v>
      </c>
      <c r="E365">
        <v>5.7946309999999999</v>
      </c>
      <c r="F365">
        <v>53.864787000000007</v>
      </c>
      <c r="G365">
        <v>4.371842</v>
      </c>
    </row>
    <row r="366" spans="1:9" x14ac:dyDescent="0.25">
      <c r="A366">
        <v>365</v>
      </c>
      <c r="D366">
        <v>49.292628000000008</v>
      </c>
      <c r="E366">
        <v>5.7778939999999999</v>
      </c>
      <c r="F366">
        <v>53.844524000000007</v>
      </c>
      <c r="G366">
        <v>4.4087899999999998</v>
      </c>
    </row>
    <row r="367" spans="1:9" x14ac:dyDescent="0.25">
      <c r="A367">
        <v>366</v>
      </c>
      <c r="D367">
        <v>49.344314000000011</v>
      </c>
      <c r="E367">
        <v>5.7751049999999999</v>
      </c>
      <c r="F367">
        <v>53.800311000000008</v>
      </c>
      <c r="G367">
        <v>4.4092630000000002</v>
      </c>
    </row>
    <row r="368" spans="1:9" x14ac:dyDescent="0.25">
      <c r="A368">
        <v>367</v>
      </c>
      <c r="D368">
        <v>49.344314000000011</v>
      </c>
      <c r="E368">
        <v>5.7751049999999999</v>
      </c>
      <c r="F368">
        <v>53.830524000000011</v>
      </c>
      <c r="G368">
        <v>4.3998949999999999</v>
      </c>
    </row>
    <row r="369" spans="1:11" x14ac:dyDescent="0.25">
      <c r="A369">
        <v>368</v>
      </c>
      <c r="B369">
        <v>40.558208000000008</v>
      </c>
      <c r="C369">
        <v>3.1342629999999998</v>
      </c>
      <c r="F369">
        <v>53.856944000000013</v>
      </c>
      <c r="G369">
        <v>4.364579</v>
      </c>
    </row>
    <row r="370" spans="1:11" x14ac:dyDescent="0.25">
      <c r="A370">
        <v>369</v>
      </c>
      <c r="B370">
        <v>40.558208000000008</v>
      </c>
      <c r="C370">
        <v>3.1342629999999998</v>
      </c>
      <c r="F370">
        <v>53.864787000000007</v>
      </c>
      <c r="G370">
        <v>4.371842</v>
      </c>
      <c r="J370">
        <v>37.993207000000012</v>
      </c>
      <c r="K370">
        <v>13.303000000000001</v>
      </c>
    </row>
    <row r="371" spans="1:11" x14ac:dyDescent="0.25">
      <c r="A371">
        <v>370</v>
      </c>
    </row>
    <row r="372" spans="1:11" x14ac:dyDescent="0.25">
      <c r="A372">
        <v>371</v>
      </c>
      <c r="J372">
        <v>235.59103899999999</v>
      </c>
      <c r="K372">
        <v>13.943754</v>
      </c>
    </row>
    <row r="373" spans="1:11" x14ac:dyDescent="0.25">
      <c r="A373">
        <v>372</v>
      </c>
      <c r="D373">
        <v>245.68547899999999</v>
      </c>
      <c r="E373">
        <v>10.020656000000001</v>
      </c>
    </row>
    <row r="374" spans="1:11" x14ac:dyDescent="0.25">
      <c r="A374">
        <v>373</v>
      </c>
      <c r="D374">
        <v>245.71679399999999</v>
      </c>
      <c r="E374">
        <v>10.059074000000001</v>
      </c>
    </row>
    <row r="375" spans="1:11" x14ac:dyDescent="0.25">
      <c r="A375">
        <v>374</v>
      </c>
      <c r="D375">
        <v>245.681375</v>
      </c>
      <c r="E375">
        <v>10.082705000000001</v>
      </c>
    </row>
    <row r="376" spans="1:11" x14ac:dyDescent="0.25">
      <c r="A376">
        <v>375</v>
      </c>
      <c r="D376">
        <v>245.646905</v>
      </c>
      <c r="E376">
        <v>10.069863</v>
      </c>
    </row>
    <row r="377" spans="1:11" x14ac:dyDescent="0.25">
      <c r="A377">
        <v>376</v>
      </c>
      <c r="D377">
        <v>245.69490099999999</v>
      </c>
      <c r="E377">
        <v>10.091599</v>
      </c>
    </row>
    <row r="378" spans="1:11" x14ac:dyDescent="0.25">
      <c r="A378">
        <v>377</v>
      </c>
      <c r="D378">
        <v>245.700425</v>
      </c>
      <c r="E378">
        <v>10.105019</v>
      </c>
    </row>
    <row r="379" spans="1:11" x14ac:dyDescent="0.25">
      <c r="A379">
        <v>378</v>
      </c>
      <c r="D379">
        <v>245.655957</v>
      </c>
      <c r="E379">
        <v>10.086914999999999</v>
      </c>
    </row>
    <row r="380" spans="1:11" x14ac:dyDescent="0.25">
      <c r="A380">
        <v>379</v>
      </c>
      <c r="D380">
        <v>245.638745</v>
      </c>
      <c r="E380">
        <v>10.078125999999999</v>
      </c>
    </row>
    <row r="381" spans="1:11" x14ac:dyDescent="0.25">
      <c r="A381">
        <v>380</v>
      </c>
      <c r="B381">
        <v>237.685607</v>
      </c>
      <c r="C381">
        <v>7.3868539999999996</v>
      </c>
      <c r="D381">
        <v>245.68547899999999</v>
      </c>
      <c r="E381">
        <v>10.020656000000001</v>
      </c>
    </row>
    <row r="382" spans="1:11" x14ac:dyDescent="0.25">
      <c r="A382">
        <v>381</v>
      </c>
      <c r="B382">
        <v>237.61555799999999</v>
      </c>
      <c r="C382">
        <v>7.4063790000000003</v>
      </c>
    </row>
    <row r="383" spans="1:11" x14ac:dyDescent="0.25">
      <c r="A383">
        <v>382</v>
      </c>
      <c r="B383">
        <v>237.653977</v>
      </c>
      <c r="C383">
        <v>7.3967489999999998</v>
      </c>
    </row>
    <row r="384" spans="1:11" x14ac:dyDescent="0.25">
      <c r="A384">
        <v>383</v>
      </c>
      <c r="B384">
        <v>237.64934399999999</v>
      </c>
      <c r="C384">
        <v>7.4106420000000002</v>
      </c>
    </row>
    <row r="385" spans="1:9" x14ac:dyDescent="0.25">
      <c r="A385">
        <v>384</v>
      </c>
      <c r="B385">
        <v>237.66945000000001</v>
      </c>
      <c r="C385">
        <v>7.4128530000000001</v>
      </c>
    </row>
    <row r="386" spans="1:9" x14ac:dyDescent="0.25">
      <c r="A386">
        <v>385</v>
      </c>
      <c r="B386">
        <v>237.67529200000001</v>
      </c>
      <c r="C386">
        <v>7.380433</v>
      </c>
      <c r="H386">
        <v>241.51007899999999</v>
      </c>
      <c r="I386">
        <v>9.568365</v>
      </c>
    </row>
    <row r="387" spans="1:9" x14ac:dyDescent="0.25">
      <c r="A387">
        <v>386</v>
      </c>
      <c r="B387">
        <v>237.51930099999998</v>
      </c>
      <c r="C387">
        <v>7.3222259999999997</v>
      </c>
      <c r="F387">
        <v>240.014005</v>
      </c>
      <c r="G387">
        <v>6.1589749999999999</v>
      </c>
      <c r="H387">
        <v>241.44118800000001</v>
      </c>
      <c r="I387">
        <v>9.6105730000000005</v>
      </c>
    </row>
    <row r="388" spans="1:9" x14ac:dyDescent="0.25">
      <c r="A388">
        <v>387</v>
      </c>
      <c r="B388">
        <v>237.685607</v>
      </c>
      <c r="C388">
        <v>7.3868539999999996</v>
      </c>
      <c r="F388">
        <v>239.97069300000001</v>
      </c>
      <c r="G388">
        <v>6.0691899999999999</v>
      </c>
      <c r="H388">
        <v>241.50518500000001</v>
      </c>
      <c r="I388">
        <v>9.5759430000000005</v>
      </c>
    </row>
    <row r="389" spans="1:9" x14ac:dyDescent="0.25">
      <c r="A389">
        <v>388</v>
      </c>
      <c r="F389">
        <v>240.00779199999999</v>
      </c>
      <c r="G389">
        <v>6.1752370000000001</v>
      </c>
      <c r="H389">
        <v>241.50591900000001</v>
      </c>
      <c r="I389">
        <v>9.5720480000000006</v>
      </c>
    </row>
    <row r="390" spans="1:9" x14ac:dyDescent="0.25">
      <c r="A390">
        <v>389</v>
      </c>
      <c r="F390">
        <v>240.03752800000001</v>
      </c>
      <c r="G390">
        <v>6.1753419999999997</v>
      </c>
      <c r="H390">
        <v>241.52297300000001</v>
      </c>
      <c r="I390">
        <v>9.5676279999999991</v>
      </c>
    </row>
    <row r="391" spans="1:9" x14ac:dyDescent="0.25">
      <c r="A391">
        <v>390</v>
      </c>
      <c r="F391">
        <v>240.06589400000001</v>
      </c>
      <c r="G391">
        <v>6.1825520000000003</v>
      </c>
      <c r="H391">
        <v>241.53828899999999</v>
      </c>
      <c r="I391">
        <v>9.5504189999999998</v>
      </c>
    </row>
    <row r="392" spans="1:9" x14ac:dyDescent="0.25">
      <c r="A392">
        <v>391</v>
      </c>
      <c r="F392">
        <v>240.12326100000001</v>
      </c>
      <c r="G392">
        <v>6.1521850000000002</v>
      </c>
      <c r="H392">
        <v>241.520972</v>
      </c>
      <c r="I392">
        <v>9.5649960000000007</v>
      </c>
    </row>
    <row r="393" spans="1:9" x14ac:dyDescent="0.25">
      <c r="A393">
        <v>392</v>
      </c>
      <c r="F393">
        <v>240.07989599999999</v>
      </c>
      <c r="G393">
        <v>6.1616590000000002</v>
      </c>
      <c r="H393">
        <v>241.48481699999999</v>
      </c>
      <c r="I393">
        <v>9.6000999999999994</v>
      </c>
    </row>
    <row r="394" spans="1:9" x14ac:dyDescent="0.25">
      <c r="A394">
        <v>393</v>
      </c>
      <c r="F394">
        <v>239.984635</v>
      </c>
      <c r="G394">
        <v>6.1253979999999997</v>
      </c>
      <c r="H394">
        <v>241.51007899999999</v>
      </c>
      <c r="I394">
        <v>9.568365</v>
      </c>
    </row>
    <row r="395" spans="1:9" x14ac:dyDescent="0.25">
      <c r="A395">
        <v>394</v>
      </c>
      <c r="F395">
        <v>240.014005</v>
      </c>
      <c r="G395">
        <v>6.1589749999999999</v>
      </c>
      <c r="H395">
        <v>241.51007899999999</v>
      </c>
      <c r="I395">
        <v>9.568365</v>
      </c>
    </row>
    <row r="396" spans="1:9" x14ac:dyDescent="0.25">
      <c r="A396">
        <v>395</v>
      </c>
      <c r="F396">
        <v>240.014005</v>
      </c>
      <c r="G396">
        <v>6.1589749999999999</v>
      </c>
    </row>
    <row r="397" spans="1:9" x14ac:dyDescent="0.25">
      <c r="A397">
        <v>396</v>
      </c>
    </row>
    <row r="398" spans="1:9" x14ac:dyDescent="0.25">
      <c r="A398">
        <v>397</v>
      </c>
    </row>
    <row r="399" spans="1:9" x14ac:dyDescent="0.25">
      <c r="A399">
        <v>398</v>
      </c>
    </row>
    <row r="400" spans="1:9" x14ac:dyDescent="0.25">
      <c r="A400">
        <v>399</v>
      </c>
      <c r="D400">
        <v>217.90959799999999</v>
      </c>
      <c r="E400">
        <v>8.43248</v>
      </c>
    </row>
    <row r="401" spans="1:9" x14ac:dyDescent="0.25">
      <c r="A401">
        <v>400</v>
      </c>
      <c r="D401">
        <v>217.914861</v>
      </c>
      <c r="E401">
        <v>8.4391639999999999</v>
      </c>
    </row>
    <row r="402" spans="1:9" x14ac:dyDescent="0.25">
      <c r="A402">
        <v>401</v>
      </c>
      <c r="D402">
        <v>217.99380400000001</v>
      </c>
      <c r="E402">
        <v>8.4549000000000003</v>
      </c>
    </row>
    <row r="403" spans="1:9" x14ac:dyDescent="0.25">
      <c r="A403">
        <v>402</v>
      </c>
      <c r="B403">
        <v>215.65498600000001</v>
      </c>
      <c r="C403">
        <v>6.5866879999999997</v>
      </c>
      <c r="D403">
        <v>218.06285299999999</v>
      </c>
      <c r="E403">
        <v>8.4636359999999993</v>
      </c>
    </row>
    <row r="404" spans="1:9" x14ac:dyDescent="0.25">
      <c r="A404">
        <v>403</v>
      </c>
      <c r="B404">
        <v>215.708247</v>
      </c>
      <c r="C404">
        <v>6.6664199999999996</v>
      </c>
      <c r="D404">
        <v>217.97985700000001</v>
      </c>
      <c r="E404">
        <v>8.4328489999999992</v>
      </c>
    </row>
    <row r="405" spans="1:9" x14ac:dyDescent="0.25">
      <c r="A405">
        <v>404</v>
      </c>
      <c r="B405">
        <v>215.70803599999999</v>
      </c>
      <c r="C405">
        <v>6.6098970000000001</v>
      </c>
      <c r="D405">
        <v>217.955859</v>
      </c>
      <c r="E405">
        <v>8.4176920000000006</v>
      </c>
    </row>
    <row r="406" spans="1:9" x14ac:dyDescent="0.25">
      <c r="A406">
        <v>405</v>
      </c>
      <c r="B406">
        <v>215.69519500000001</v>
      </c>
      <c r="C406">
        <v>6.6182650000000001</v>
      </c>
      <c r="D406">
        <v>217.87512599999999</v>
      </c>
      <c r="E406">
        <v>8.4572690000000001</v>
      </c>
    </row>
    <row r="407" spans="1:9" x14ac:dyDescent="0.25">
      <c r="A407">
        <v>406</v>
      </c>
      <c r="B407">
        <v>215.67030099999999</v>
      </c>
      <c r="C407">
        <v>6.651789</v>
      </c>
      <c r="D407">
        <v>217.90959799999999</v>
      </c>
      <c r="E407">
        <v>8.43248</v>
      </c>
    </row>
    <row r="408" spans="1:9" x14ac:dyDescent="0.25">
      <c r="A408">
        <v>407</v>
      </c>
      <c r="B408">
        <v>215.66861700000001</v>
      </c>
      <c r="C408">
        <v>6.6071600000000004</v>
      </c>
    </row>
    <row r="409" spans="1:9" x14ac:dyDescent="0.25">
      <c r="A409">
        <v>408</v>
      </c>
      <c r="B409">
        <v>215.61519899999999</v>
      </c>
      <c r="C409">
        <v>6.6362110000000003</v>
      </c>
    </row>
    <row r="410" spans="1:9" x14ac:dyDescent="0.25">
      <c r="A410">
        <v>409</v>
      </c>
      <c r="B410">
        <v>215.78155799999999</v>
      </c>
      <c r="C410">
        <v>6.6075819999999998</v>
      </c>
      <c r="F410">
        <v>217.01827900000001</v>
      </c>
      <c r="G410">
        <v>6.2908090000000003</v>
      </c>
      <c r="H410">
        <v>216.603092</v>
      </c>
      <c r="I410">
        <v>8.9945550000000001</v>
      </c>
    </row>
    <row r="411" spans="1:9" x14ac:dyDescent="0.25">
      <c r="A411">
        <v>410</v>
      </c>
      <c r="F411">
        <v>217.06106700000001</v>
      </c>
      <c r="G411">
        <v>6.2770729999999997</v>
      </c>
      <c r="H411">
        <v>216.57109399999999</v>
      </c>
      <c r="I411">
        <v>8.9793450000000004</v>
      </c>
    </row>
    <row r="412" spans="1:9" x14ac:dyDescent="0.25">
      <c r="A412">
        <v>411</v>
      </c>
      <c r="F412">
        <v>217.02543700000001</v>
      </c>
      <c r="G412">
        <v>6.1590800000000003</v>
      </c>
      <c r="H412">
        <v>216.613302</v>
      </c>
      <c r="I412">
        <v>9.0090800000000009</v>
      </c>
    </row>
    <row r="413" spans="1:9" x14ac:dyDescent="0.25">
      <c r="A413">
        <v>412</v>
      </c>
      <c r="F413">
        <v>217.041594</v>
      </c>
      <c r="G413">
        <v>6.1501330000000003</v>
      </c>
      <c r="H413">
        <v>216.61256499999999</v>
      </c>
      <c r="I413">
        <v>8.9769240000000003</v>
      </c>
    </row>
    <row r="414" spans="1:9" x14ac:dyDescent="0.25">
      <c r="A414">
        <v>413</v>
      </c>
      <c r="F414">
        <v>217.07553899999999</v>
      </c>
      <c r="G414">
        <v>6.1312920000000002</v>
      </c>
      <c r="H414">
        <v>216.62614300000001</v>
      </c>
      <c r="I414">
        <v>8.9880809999999993</v>
      </c>
    </row>
    <row r="415" spans="1:9" x14ac:dyDescent="0.25">
      <c r="A415">
        <v>414</v>
      </c>
      <c r="F415">
        <v>217.09627499999999</v>
      </c>
      <c r="G415">
        <v>6.1373439999999997</v>
      </c>
      <c r="H415">
        <v>216.69698099999999</v>
      </c>
      <c r="I415">
        <v>9.006869</v>
      </c>
    </row>
    <row r="416" spans="1:9" x14ac:dyDescent="0.25">
      <c r="A416">
        <v>415</v>
      </c>
      <c r="F416">
        <v>217.05164600000001</v>
      </c>
      <c r="G416">
        <v>6.1472910000000001</v>
      </c>
      <c r="H416">
        <v>216.65461500000001</v>
      </c>
      <c r="I416">
        <v>8.9991859999999999</v>
      </c>
    </row>
    <row r="417" spans="1:9" x14ac:dyDescent="0.25">
      <c r="A417">
        <v>416</v>
      </c>
      <c r="F417">
        <v>217.04501500000001</v>
      </c>
      <c r="G417">
        <v>6.1339759999999997</v>
      </c>
      <c r="H417">
        <v>216.76624100000001</v>
      </c>
      <c r="I417">
        <v>8.986186</v>
      </c>
    </row>
    <row r="418" spans="1:9" x14ac:dyDescent="0.25">
      <c r="A418">
        <v>417</v>
      </c>
      <c r="F418">
        <v>217.01827900000001</v>
      </c>
      <c r="G418">
        <v>6.2908090000000003</v>
      </c>
      <c r="H418">
        <v>216.77450300000001</v>
      </c>
      <c r="I418">
        <v>8.8399839999999994</v>
      </c>
    </row>
    <row r="419" spans="1:9" x14ac:dyDescent="0.25">
      <c r="A419">
        <v>418</v>
      </c>
    </row>
    <row r="420" spans="1:9" x14ac:dyDescent="0.25">
      <c r="A420">
        <v>419</v>
      </c>
    </row>
    <row r="421" spans="1:9" x14ac:dyDescent="0.25">
      <c r="A421">
        <v>420</v>
      </c>
    </row>
    <row r="422" spans="1:9" x14ac:dyDescent="0.25">
      <c r="A422">
        <v>421</v>
      </c>
      <c r="B422">
        <v>194.56710699999999</v>
      </c>
      <c r="C422">
        <v>6.8429479999999998</v>
      </c>
    </row>
    <row r="423" spans="1:9" x14ac:dyDescent="0.25">
      <c r="A423">
        <v>422</v>
      </c>
      <c r="B423">
        <v>194.55731500000002</v>
      </c>
      <c r="C423">
        <v>6.8515790000000001</v>
      </c>
    </row>
    <row r="424" spans="1:9" x14ac:dyDescent="0.25">
      <c r="A424">
        <v>423</v>
      </c>
      <c r="B424">
        <v>194.58084400000001</v>
      </c>
      <c r="C424">
        <v>6.794842</v>
      </c>
    </row>
    <row r="425" spans="1:9" x14ac:dyDescent="0.25">
      <c r="A425">
        <v>424</v>
      </c>
      <c r="B425">
        <v>194.57205500000001</v>
      </c>
      <c r="C425">
        <v>6.7897369999999997</v>
      </c>
      <c r="D425">
        <v>190.899001</v>
      </c>
      <c r="E425">
        <v>8.7146319999999999</v>
      </c>
    </row>
    <row r="426" spans="1:9" x14ac:dyDescent="0.25">
      <c r="A426">
        <v>425</v>
      </c>
      <c r="B426">
        <v>194.55884399999999</v>
      </c>
      <c r="C426">
        <v>6.7796839999999996</v>
      </c>
      <c r="D426">
        <v>190.88789600000001</v>
      </c>
      <c r="E426">
        <v>8.7195260000000001</v>
      </c>
    </row>
    <row r="427" spans="1:9" x14ac:dyDescent="0.25">
      <c r="A427">
        <v>426</v>
      </c>
      <c r="B427">
        <v>194.52831900000001</v>
      </c>
      <c r="C427">
        <v>6.7928949999999997</v>
      </c>
      <c r="D427">
        <v>190.84463399999999</v>
      </c>
      <c r="E427">
        <v>8.7194739999999999</v>
      </c>
    </row>
    <row r="428" spans="1:9" x14ac:dyDescent="0.25">
      <c r="A428">
        <v>427</v>
      </c>
      <c r="B428">
        <v>194.619056</v>
      </c>
      <c r="C428">
        <v>6.7348420000000004</v>
      </c>
      <c r="D428">
        <v>190.842738</v>
      </c>
      <c r="E428">
        <v>8.7381569999999993</v>
      </c>
    </row>
    <row r="429" spans="1:9" x14ac:dyDescent="0.25">
      <c r="A429">
        <v>428</v>
      </c>
      <c r="B429">
        <v>194.56710699999999</v>
      </c>
      <c r="C429">
        <v>6.8429479999999998</v>
      </c>
      <c r="D429">
        <v>190.863685</v>
      </c>
      <c r="E429">
        <v>8.7187380000000001</v>
      </c>
    </row>
    <row r="430" spans="1:9" x14ac:dyDescent="0.25">
      <c r="A430">
        <v>429</v>
      </c>
      <c r="D430">
        <v>190.899001</v>
      </c>
      <c r="E430">
        <v>8.7146319999999999</v>
      </c>
    </row>
    <row r="431" spans="1:9" x14ac:dyDescent="0.25">
      <c r="A431">
        <v>430</v>
      </c>
      <c r="D431">
        <v>190.899001</v>
      </c>
      <c r="E431">
        <v>8.7146319999999999</v>
      </c>
    </row>
    <row r="432" spans="1:9" x14ac:dyDescent="0.25">
      <c r="A432">
        <v>431</v>
      </c>
      <c r="D432">
        <v>190.899001</v>
      </c>
      <c r="E432">
        <v>8.7146319999999999</v>
      </c>
    </row>
    <row r="433" spans="1:9" x14ac:dyDescent="0.25">
      <c r="A433">
        <v>432</v>
      </c>
      <c r="F433">
        <v>190.53205400000002</v>
      </c>
      <c r="G433">
        <v>4.4865789999999999</v>
      </c>
      <c r="H433">
        <v>191.94494900000001</v>
      </c>
      <c r="I433">
        <v>7.4930519999999996</v>
      </c>
    </row>
    <row r="434" spans="1:9" x14ac:dyDescent="0.25">
      <c r="A434">
        <v>433</v>
      </c>
      <c r="F434">
        <v>190.50758300000001</v>
      </c>
      <c r="G434">
        <v>4.4594209999999999</v>
      </c>
      <c r="H434">
        <v>191.970527</v>
      </c>
      <c r="I434">
        <v>7.4611580000000002</v>
      </c>
    </row>
    <row r="435" spans="1:9" x14ac:dyDescent="0.25">
      <c r="A435">
        <v>434</v>
      </c>
      <c r="F435">
        <v>190.503421</v>
      </c>
      <c r="G435">
        <v>4.4471049999999996</v>
      </c>
      <c r="H435">
        <v>191.97242199999999</v>
      </c>
      <c r="I435">
        <v>7.4741049999999998</v>
      </c>
    </row>
    <row r="436" spans="1:9" x14ac:dyDescent="0.25">
      <c r="A436">
        <v>435</v>
      </c>
      <c r="F436">
        <v>190.527106</v>
      </c>
      <c r="G436">
        <v>4.4545260000000004</v>
      </c>
      <c r="H436">
        <v>191.94142399999998</v>
      </c>
      <c r="I436">
        <v>7.4869479999999999</v>
      </c>
    </row>
    <row r="437" spans="1:9" x14ac:dyDescent="0.25">
      <c r="A437">
        <v>436</v>
      </c>
      <c r="F437">
        <v>190.49621500000001</v>
      </c>
      <c r="G437">
        <v>4.4216319999999998</v>
      </c>
      <c r="H437">
        <v>191.92131699999999</v>
      </c>
      <c r="I437">
        <v>7.4849480000000002</v>
      </c>
    </row>
    <row r="438" spans="1:9" x14ac:dyDescent="0.25">
      <c r="A438">
        <v>437</v>
      </c>
      <c r="F438">
        <v>190.52815900000002</v>
      </c>
      <c r="G438">
        <v>4.4396310000000003</v>
      </c>
      <c r="H438">
        <v>191.91105199999998</v>
      </c>
      <c r="I438">
        <v>7.5021050000000002</v>
      </c>
    </row>
    <row r="439" spans="1:9" x14ac:dyDescent="0.25">
      <c r="A439">
        <v>438</v>
      </c>
      <c r="F439">
        <v>190.48352700000001</v>
      </c>
      <c r="G439">
        <v>4.4292109999999996</v>
      </c>
      <c r="H439">
        <v>191.90915999999999</v>
      </c>
      <c r="I439">
        <v>7.4892110000000001</v>
      </c>
    </row>
    <row r="440" spans="1:9" x14ac:dyDescent="0.25">
      <c r="A440">
        <v>439</v>
      </c>
      <c r="F440">
        <v>190.479792</v>
      </c>
      <c r="G440">
        <v>4.4429999999999996</v>
      </c>
      <c r="H440">
        <v>191.94494900000001</v>
      </c>
      <c r="I440">
        <v>7.4930519999999996</v>
      </c>
    </row>
    <row r="441" spans="1:9" x14ac:dyDescent="0.25">
      <c r="A441">
        <v>440</v>
      </c>
      <c r="B441">
        <v>172.28810799999999</v>
      </c>
      <c r="C441">
        <v>5.7329999999999997</v>
      </c>
      <c r="F441">
        <v>190.53205400000002</v>
      </c>
      <c r="G441">
        <v>4.4865789999999999</v>
      </c>
    </row>
    <row r="442" spans="1:9" x14ac:dyDescent="0.25">
      <c r="A442">
        <v>441</v>
      </c>
      <c r="B442">
        <v>172.305949</v>
      </c>
      <c r="C442">
        <v>5.8098419999999997</v>
      </c>
      <c r="F442">
        <v>190.53205400000002</v>
      </c>
      <c r="G442">
        <v>4.4865789999999999</v>
      </c>
    </row>
    <row r="443" spans="1:9" x14ac:dyDescent="0.25">
      <c r="A443">
        <v>442</v>
      </c>
      <c r="B443">
        <v>172.328687</v>
      </c>
      <c r="C443">
        <v>5.7537890000000003</v>
      </c>
    </row>
    <row r="444" spans="1:9" x14ac:dyDescent="0.25">
      <c r="A444">
        <v>443</v>
      </c>
      <c r="B444">
        <v>172.29631699999999</v>
      </c>
      <c r="C444">
        <v>5.7661049999999996</v>
      </c>
    </row>
    <row r="445" spans="1:9" x14ac:dyDescent="0.25">
      <c r="A445">
        <v>444</v>
      </c>
      <c r="B445">
        <v>172.31284399999998</v>
      </c>
      <c r="C445">
        <v>5.7142109999999997</v>
      </c>
    </row>
    <row r="446" spans="1:9" x14ac:dyDescent="0.25">
      <c r="A446">
        <v>445</v>
      </c>
      <c r="B446">
        <v>172.27642299999999</v>
      </c>
      <c r="C446">
        <v>5.7554740000000004</v>
      </c>
    </row>
    <row r="447" spans="1:9" x14ac:dyDescent="0.25">
      <c r="A447">
        <v>446</v>
      </c>
      <c r="B447">
        <v>172.29158100000001</v>
      </c>
      <c r="C447">
        <v>5.6604210000000004</v>
      </c>
    </row>
    <row r="448" spans="1:9" x14ac:dyDescent="0.25">
      <c r="A448">
        <v>447</v>
      </c>
      <c r="B448">
        <v>172.26821200000001</v>
      </c>
      <c r="C448">
        <v>5.6930529999999999</v>
      </c>
    </row>
    <row r="449" spans="1:9" x14ac:dyDescent="0.25">
      <c r="A449">
        <v>448</v>
      </c>
      <c r="B449">
        <v>172.28810799999999</v>
      </c>
      <c r="C449">
        <v>5.7329999999999997</v>
      </c>
    </row>
    <row r="450" spans="1:9" x14ac:dyDescent="0.25">
      <c r="A450">
        <v>449</v>
      </c>
      <c r="B450">
        <v>172.28810799999999</v>
      </c>
      <c r="C450">
        <v>5.7329999999999997</v>
      </c>
    </row>
    <row r="451" spans="1:9" x14ac:dyDescent="0.25">
      <c r="A451">
        <v>450</v>
      </c>
      <c r="D451">
        <v>162.61631800000001</v>
      </c>
      <c r="E451">
        <v>7.2692629999999996</v>
      </c>
    </row>
    <row r="452" spans="1:9" x14ac:dyDescent="0.25">
      <c r="A452">
        <v>451</v>
      </c>
      <c r="D452">
        <v>162.61631800000001</v>
      </c>
      <c r="E452">
        <v>7.2692629999999996</v>
      </c>
    </row>
    <row r="453" spans="1:9" x14ac:dyDescent="0.25">
      <c r="A453">
        <v>452</v>
      </c>
      <c r="D453">
        <v>162.67289600000001</v>
      </c>
      <c r="E453">
        <v>7.3176839999999999</v>
      </c>
    </row>
    <row r="454" spans="1:9" x14ac:dyDescent="0.25">
      <c r="A454">
        <v>453</v>
      </c>
      <c r="D454">
        <v>162.641739</v>
      </c>
      <c r="E454">
        <v>7.3144739999999997</v>
      </c>
      <c r="F454">
        <v>168.29779100000002</v>
      </c>
      <c r="G454">
        <v>5.1280530000000004</v>
      </c>
    </row>
    <row r="455" spans="1:9" x14ac:dyDescent="0.25">
      <c r="A455">
        <v>454</v>
      </c>
      <c r="D455">
        <v>162.65742399999999</v>
      </c>
      <c r="E455">
        <v>7.2765259999999996</v>
      </c>
      <c r="F455">
        <v>168.226371</v>
      </c>
      <c r="G455">
        <v>5.0599999999999996</v>
      </c>
    </row>
    <row r="456" spans="1:9" x14ac:dyDescent="0.25">
      <c r="A456">
        <v>455</v>
      </c>
      <c r="D456">
        <v>162.71521300000001</v>
      </c>
      <c r="E456">
        <v>7.3343680000000004</v>
      </c>
      <c r="F456">
        <v>168.26126600000001</v>
      </c>
      <c r="G456">
        <v>5.0492629999999998</v>
      </c>
    </row>
    <row r="457" spans="1:9" x14ac:dyDescent="0.25">
      <c r="A457">
        <v>456</v>
      </c>
      <c r="D457">
        <v>162.73637099999999</v>
      </c>
      <c r="E457">
        <v>7.3857359999999996</v>
      </c>
      <c r="F457">
        <v>168.32910799999999</v>
      </c>
      <c r="G457">
        <v>5.1063159999999996</v>
      </c>
      <c r="H457">
        <v>165.14584400000001</v>
      </c>
      <c r="I457">
        <v>7.5520519999999998</v>
      </c>
    </row>
    <row r="458" spans="1:9" x14ac:dyDescent="0.25">
      <c r="A458">
        <v>457</v>
      </c>
      <c r="D458">
        <v>162.61631800000001</v>
      </c>
      <c r="E458">
        <v>7.2692629999999996</v>
      </c>
      <c r="F458">
        <v>168.34984299999999</v>
      </c>
      <c r="G458">
        <v>5.0968419999999997</v>
      </c>
      <c r="H458">
        <v>165.11258000000001</v>
      </c>
      <c r="I458">
        <v>7.5181050000000003</v>
      </c>
    </row>
    <row r="459" spans="1:9" x14ac:dyDescent="0.25">
      <c r="A459">
        <v>458</v>
      </c>
      <c r="F459">
        <v>168.28758099999999</v>
      </c>
      <c r="G459">
        <v>5.0994210000000004</v>
      </c>
      <c r="H459">
        <v>165.13010700000001</v>
      </c>
      <c r="I459">
        <v>7.5097370000000003</v>
      </c>
    </row>
    <row r="460" spans="1:9" x14ac:dyDescent="0.25">
      <c r="A460">
        <v>459</v>
      </c>
      <c r="F460">
        <v>168.28300200000001</v>
      </c>
      <c r="G460">
        <v>5.0989469999999999</v>
      </c>
      <c r="H460">
        <v>165.16752700000001</v>
      </c>
      <c r="I460">
        <v>7.5670000000000002</v>
      </c>
    </row>
    <row r="461" spans="1:9" x14ac:dyDescent="0.25">
      <c r="A461">
        <v>460</v>
      </c>
      <c r="F461">
        <v>168.28089599999998</v>
      </c>
      <c r="G461">
        <v>5.0904740000000004</v>
      </c>
      <c r="H461">
        <v>165.14700199999999</v>
      </c>
      <c r="I461">
        <v>7.5722100000000001</v>
      </c>
    </row>
    <row r="462" spans="1:9" x14ac:dyDescent="0.25">
      <c r="A462">
        <v>461</v>
      </c>
      <c r="F462">
        <v>168.29779100000002</v>
      </c>
      <c r="G462">
        <v>5.1280530000000004</v>
      </c>
      <c r="H462">
        <v>165.159423</v>
      </c>
      <c r="I462">
        <v>7.5640000000000001</v>
      </c>
    </row>
    <row r="463" spans="1:9" x14ac:dyDescent="0.25">
      <c r="A463">
        <v>462</v>
      </c>
      <c r="H463">
        <v>165.16421199999999</v>
      </c>
      <c r="I463">
        <v>7.5641569999999998</v>
      </c>
    </row>
    <row r="464" spans="1:9" x14ac:dyDescent="0.25">
      <c r="A464">
        <v>463</v>
      </c>
      <c r="H464">
        <v>165.14636899999999</v>
      </c>
      <c r="I464">
        <v>7.5470519999999999</v>
      </c>
    </row>
    <row r="465" spans="1:9" x14ac:dyDescent="0.25">
      <c r="A465">
        <v>464</v>
      </c>
      <c r="H465">
        <v>165.14584400000001</v>
      </c>
      <c r="I465">
        <v>7.5520519999999998</v>
      </c>
    </row>
    <row r="466" spans="1:9" x14ac:dyDescent="0.25">
      <c r="A466">
        <v>465</v>
      </c>
      <c r="B466">
        <v>150.59205500000002</v>
      </c>
      <c r="C466">
        <v>6.6463159999999997</v>
      </c>
    </row>
    <row r="467" spans="1:9" x14ac:dyDescent="0.25">
      <c r="A467">
        <v>466</v>
      </c>
      <c r="B467">
        <v>150.64931799999999</v>
      </c>
      <c r="C467">
        <v>6.5126309999999998</v>
      </c>
    </row>
    <row r="468" spans="1:9" x14ac:dyDescent="0.25">
      <c r="A468">
        <v>467</v>
      </c>
      <c r="B468">
        <v>150.65579199999999</v>
      </c>
      <c r="C468">
        <v>6.561947</v>
      </c>
    </row>
    <row r="469" spans="1:9" x14ac:dyDescent="0.25">
      <c r="A469">
        <v>468</v>
      </c>
      <c r="B469">
        <v>150.56363400000001</v>
      </c>
      <c r="C469">
        <v>6.6263160000000001</v>
      </c>
    </row>
    <row r="470" spans="1:9" x14ac:dyDescent="0.25">
      <c r="A470">
        <v>469</v>
      </c>
      <c r="B470">
        <v>150.595371</v>
      </c>
      <c r="C470">
        <v>6.6031579999999996</v>
      </c>
    </row>
    <row r="471" spans="1:9" x14ac:dyDescent="0.25">
      <c r="A471">
        <v>470</v>
      </c>
      <c r="B471">
        <v>150.59773899999999</v>
      </c>
      <c r="C471">
        <v>6.5265789999999999</v>
      </c>
      <c r="D471">
        <v>135.541785</v>
      </c>
      <c r="E471">
        <v>5.6355259999999996</v>
      </c>
    </row>
    <row r="472" spans="1:9" x14ac:dyDescent="0.25">
      <c r="A472">
        <v>471</v>
      </c>
      <c r="B472">
        <v>150.47579200000001</v>
      </c>
      <c r="C472">
        <v>6.540737</v>
      </c>
      <c r="D472">
        <v>135.58473900000001</v>
      </c>
      <c r="E472">
        <v>5.6188419999999999</v>
      </c>
    </row>
    <row r="473" spans="1:9" x14ac:dyDescent="0.25">
      <c r="A473">
        <v>472</v>
      </c>
      <c r="B473">
        <v>150.40426500000001</v>
      </c>
      <c r="C473">
        <v>6.5693679999999999</v>
      </c>
      <c r="D473">
        <v>135.58378500000001</v>
      </c>
      <c r="E473">
        <v>5.6255259999999998</v>
      </c>
    </row>
    <row r="474" spans="1:9" x14ac:dyDescent="0.25">
      <c r="A474">
        <v>473</v>
      </c>
      <c r="B474">
        <v>150.59205500000002</v>
      </c>
      <c r="C474">
        <v>6.6463159999999997</v>
      </c>
      <c r="D474">
        <v>135.53478899999999</v>
      </c>
      <c r="E474">
        <v>5.6685270000000001</v>
      </c>
    </row>
    <row r="475" spans="1:9" x14ac:dyDescent="0.25">
      <c r="A475">
        <v>474</v>
      </c>
      <c r="D475">
        <v>135.54704900000002</v>
      </c>
      <c r="E475">
        <v>5.6969469999999998</v>
      </c>
    </row>
    <row r="476" spans="1:9" x14ac:dyDescent="0.25">
      <c r="A476">
        <v>475</v>
      </c>
      <c r="D476">
        <v>135.56257500000001</v>
      </c>
      <c r="E476">
        <v>5.7113690000000004</v>
      </c>
    </row>
    <row r="477" spans="1:9" x14ac:dyDescent="0.25">
      <c r="A477">
        <v>476</v>
      </c>
      <c r="D477">
        <v>135.61157900000001</v>
      </c>
      <c r="E477">
        <v>5.6591050000000003</v>
      </c>
    </row>
    <row r="478" spans="1:9" x14ac:dyDescent="0.25">
      <c r="A478">
        <v>477</v>
      </c>
      <c r="D478">
        <v>135.541785</v>
      </c>
      <c r="E478">
        <v>5.6355259999999996</v>
      </c>
    </row>
    <row r="479" spans="1:9" x14ac:dyDescent="0.25">
      <c r="A479">
        <v>478</v>
      </c>
      <c r="F479">
        <v>135.50799499999999</v>
      </c>
      <c r="G479">
        <v>3.4063159999999999</v>
      </c>
    </row>
    <row r="480" spans="1:9" x14ac:dyDescent="0.25">
      <c r="A480">
        <v>479</v>
      </c>
      <c r="F480">
        <v>135.45952500000001</v>
      </c>
      <c r="G480">
        <v>3.3951579999999999</v>
      </c>
      <c r="H480">
        <v>135.24983900000001</v>
      </c>
      <c r="I480">
        <v>6.2279999999999998</v>
      </c>
    </row>
    <row r="481" spans="1:9" x14ac:dyDescent="0.25">
      <c r="A481">
        <v>480</v>
      </c>
      <c r="F481">
        <v>135.44163400000002</v>
      </c>
      <c r="G481">
        <v>3.4328419999999999</v>
      </c>
      <c r="H481">
        <v>135.263732</v>
      </c>
      <c r="I481">
        <v>6.2202109999999999</v>
      </c>
    </row>
    <row r="482" spans="1:9" x14ac:dyDescent="0.25">
      <c r="A482">
        <v>481</v>
      </c>
      <c r="F482">
        <v>135.51499799999999</v>
      </c>
      <c r="G482">
        <v>3.4011049999999998</v>
      </c>
      <c r="H482">
        <v>135.32720800000001</v>
      </c>
      <c r="I482">
        <v>6.2122630000000001</v>
      </c>
    </row>
    <row r="483" spans="1:9" x14ac:dyDescent="0.25">
      <c r="A483">
        <v>482</v>
      </c>
      <c r="F483">
        <v>135.50125800000001</v>
      </c>
      <c r="G483">
        <v>3.4059469999999998</v>
      </c>
      <c r="H483">
        <v>135.32989400000002</v>
      </c>
      <c r="I483">
        <v>6.1832630000000002</v>
      </c>
    </row>
    <row r="484" spans="1:9" x14ac:dyDescent="0.25">
      <c r="A484">
        <v>483</v>
      </c>
      <c r="F484">
        <v>135.435363</v>
      </c>
      <c r="G484">
        <v>3.4219469999999998</v>
      </c>
      <c r="H484">
        <v>135.33005400000002</v>
      </c>
      <c r="I484">
        <v>6.227474</v>
      </c>
    </row>
    <row r="485" spans="1:9" x14ac:dyDescent="0.25">
      <c r="A485">
        <v>484</v>
      </c>
      <c r="F485">
        <v>135.45095000000001</v>
      </c>
      <c r="G485">
        <v>3.3479999999999999</v>
      </c>
      <c r="H485">
        <v>135.31562700000001</v>
      </c>
      <c r="I485">
        <v>6.2263679999999999</v>
      </c>
    </row>
    <row r="486" spans="1:9" x14ac:dyDescent="0.25">
      <c r="A486">
        <v>485</v>
      </c>
      <c r="F486">
        <v>135.57647600000001</v>
      </c>
      <c r="G486">
        <v>3.3855789999999999</v>
      </c>
      <c r="H486">
        <v>135.21710100000001</v>
      </c>
      <c r="I486">
        <v>6.3086310000000001</v>
      </c>
    </row>
    <row r="487" spans="1:9" x14ac:dyDescent="0.25">
      <c r="A487">
        <v>486</v>
      </c>
      <c r="F487">
        <v>135.50799499999999</v>
      </c>
      <c r="G487">
        <v>3.4063159999999999</v>
      </c>
      <c r="H487">
        <v>135.24983900000001</v>
      </c>
      <c r="I487">
        <v>6.2279999999999998</v>
      </c>
    </row>
    <row r="488" spans="1:9" x14ac:dyDescent="0.25">
      <c r="A488">
        <v>487</v>
      </c>
      <c r="B488">
        <v>116.889892</v>
      </c>
      <c r="C488">
        <v>4.2820530000000003</v>
      </c>
    </row>
    <row r="489" spans="1:9" x14ac:dyDescent="0.25">
      <c r="A489">
        <v>488</v>
      </c>
      <c r="B489">
        <v>116.90341800000002</v>
      </c>
      <c r="C489">
        <v>4.314368</v>
      </c>
    </row>
    <row r="490" spans="1:9" x14ac:dyDescent="0.25">
      <c r="A490">
        <v>489</v>
      </c>
      <c r="B490">
        <v>116.869578</v>
      </c>
      <c r="C490">
        <v>4.3361580000000002</v>
      </c>
    </row>
    <row r="491" spans="1:9" x14ac:dyDescent="0.25">
      <c r="A491">
        <v>490</v>
      </c>
      <c r="B491">
        <v>116.86220800000001</v>
      </c>
      <c r="C491">
        <v>4.2961580000000001</v>
      </c>
    </row>
    <row r="492" spans="1:9" x14ac:dyDescent="0.25">
      <c r="A492">
        <v>491</v>
      </c>
      <c r="B492">
        <v>116.90652700000001</v>
      </c>
      <c r="C492">
        <v>4.29779</v>
      </c>
    </row>
    <row r="493" spans="1:9" x14ac:dyDescent="0.25">
      <c r="A493">
        <v>492</v>
      </c>
      <c r="B493">
        <v>116.93694600000001</v>
      </c>
      <c r="C493">
        <v>4.3094739999999998</v>
      </c>
    </row>
    <row r="494" spans="1:9" x14ac:dyDescent="0.25">
      <c r="A494">
        <v>493</v>
      </c>
      <c r="B494">
        <v>116.85147400000001</v>
      </c>
      <c r="C494">
        <v>4.2651579999999996</v>
      </c>
    </row>
    <row r="495" spans="1:9" x14ac:dyDescent="0.25">
      <c r="A495">
        <v>494</v>
      </c>
      <c r="B495">
        <v>116.88421100000001</v>
      </c>
      <c r="C495">
        <v>4.327</v>
      </c>
    </row>
    <row r="496" spans="1:9" x14ac:dyDescent="0.25">
      <c r="A496">
        <v>495</v>
      </c>
      <c r="B496">
        <v>116.88421100000001</v>
      </c>
      <c r="C496">
        <v>4.327</v>
      </c>
      <c r="D496">
        <v>107.52168600000002</v>
      </c>
      <c r="E496">
        <v>5.556368</v>
      </c>
    </row>
    <row r="497" spans="1:9" x14ac:dyDescent="0.25">
      <c r="A497">
        <v>496</v>
      </c>
      <c r="D497">
        <v>107.556895</v>
      </c>
      <c r="E497">
        <v>5.620368</v>
      </c>
    </row>
    <row r="498" spans="1:9" x14ac:dyDescent="0.25">
      <c r="A498">
        <v>497</v>
      </c>
      <c r="D498">
        <v>107.53321</v>
      </c>
      <c r="E498">
        <v>5.5976319999999999</v>
      </c>
    </row>
    <row r="499" spans="1:9" x14ac:dyDescent="0.25">
      <c r="A499">
        <v>498</v>
      </c>
      <c r="D499">
        <v>107.48541900000001</v>
      </c>
      <c r="E499">
        <v>5.6382630000000002</v>
      </c>
    </row>
    <row r="500" spans="1:9" x14ac:dyDescent="0.25">
      <c r="A500">
        <v>499</v>
      </c>
      <c r="D500">
        <v>107.523787</v>
      </c>
      <c r="E500">
        <v>5.5947370000000003</v>
      </c>
    </row>
    <row r="501" spans="1:9" x14ac:dyDescent="0.25">
      <c r="A501">
        <v>500</v>
      </c>
      <c r="D501">
        <v>107.50284100000002</v>
      </c>
      <c r="E501">
        <v>5.5990529999999996</v>
      </c>
    </row>
    <row r="502" spans="1:9" x14ac:dyDescent="0.25">
      <c r="A502">
        <v>501</v>
      </c>
      <c r="D502">
        <v>107.46684200000001</v>
      </c>
      <c r="E502">
        <v>5.5673159999999999</v>
      </c>
    </row>
    <row r="503" spans="1:9" x14ac:dyDescent="0.25">
      <c r="A503">
        <v>502</v>
      </c>
      <c r="D503">
        <v>107.52168600000002</v>
      </c>
      <c r="E503">
        <v>5.556368</v>
      </c>
      <c r="F503">
        <v>108.44163</v>
      </c>
      <c r="G503">
        <v>2.6365259999999999</v>
      </c>
    </row>
    <row r="504" spans="1:9" x14ac:dyDescent="0.25">
      <c r="A504">
        <v>503</v>
      </c>
      <c r="F504">
        <v>108.46726100000001</v>
      </c>
      <c r="G504">
        <v>2.6539999999999999</v>
      </c>
    </row>
    <row r="505" spans="1:9" x14ac:dyDescent="0.25">
      <c r="A505">
        <v>504</v>
      </c>
      <c r="F505">
        <v>108.44578800000001</v>
      </c>
      <c r="G505">
        <v>2.6038420000000002</v>
      </c>
      <c r="H505">
        <v>107.080054</v>
      </c>
      <c r="I505">
        <v>5.4844739999999996</v>
      </c>
    </row>
    <row r="506" spans="1:9" x14ac:dyDescent="0.25">
      <c r="A506">
        <v>505</v>
      </c>
      <c r="F506">
        <v>108.47594700000001</v>
      </c>
      <c r="G506">
        <v>2.635421</v>
      </c>
      <c r="H506">
        <v>107.06241900000001</v>
      </c>
      <c r="I506">
        <v>5.5021579999999997</v>
      </c>
    </row>
    <row r="507" spans="1:9" x14ac:dyDescent="0.25">
      <c r="A507">
        <v>506</v>
      </c>
      <c r="F507">
        <v>108.485839</v>
      </c>
      <c r="G507">
        <v>2.6441050000000001</v>
      </c>
      <c r="H507">
        <v>107.058001</v>
      </c>
      <c r="I507">
        <v>5.5480530000000003</v>
      </c>
    </row>
    <row r="508" spans="1:9" x14ac:dyDescent="0.25">
      <c r="A508">
        <v>507</v>
      </c>
      <c r="F508">
        <v>108.45631700000001</v>
      </c>
      <c r="G508">
        <v>2.6518419999999998</v>
      </c>
      <c r="H508">
        <v>107.05210400000001</v>
      </c>
      <c r="I508">
        <v>5.541474</v>
      </c>
    </row>
    <row r="509" spans="1:9" x14ac:dyDescent="0.25">
      <c r="A509">
        <v>508</v>
      </c>
      <c r="B509">
        <v>91.77289300000001</v>
      </c>
      <c r="C509">
        <v>3.6827899999999998</v>
      </c>
      <c r="F509">
        <v>108.422686</v>
      </c>
      <c r="G509">
        <v>2.654684</v>
      </c>
      <c r="H509">
        <v>107.05173400000001</v>
      </c>
      <c r="I509">
        <v>5.5655260000000002</v>
      </c>
    </row>
    <row r="510" spans="1:9" x14ac:dyDescent="0.25">
      <c r="A510">
        <v>509</v>
      </c>
      <c r="B510">
        <v>91.737420000000014</v>
      </c>
      <c r="C510">
        <v>3.6933690000000001</v>
      </c>
      <c r="F510">
        <v>108.37520900000001</v>
      </c>
      <c r="G510">
        <v>2.6734740000000001</v>
      </c>
      <c r="H510">
        <v>107.10947300000001</v>
      </c>
      <c r="I510">
        <v>5.558789</v>
      </c>
    </row>
    <row r="511" spans="1:9" x14ac:dyDescent="0.25">
      <c r="A511">
        <v>510</v>
      </c>
      <c r="B511">
        <v>91.742473000000004</v>
      </c>
      <c r="C511">
        <v>3.7262629999999999</v>
      </c>
      <c r="F511">
        <v>108.39210400000002</v>
      </c>
      <c r="G511">
        <v>2.6662110000000001</v>
      </c>
      <c r="H511">
        <v>107.06252600000001</v>
      </c>
      <c r="I511">
        <v>5.556</v>
      </c>
    </row>
    <row r="512" spans="1:9" x14ac:dyDescent="0.25">
      <c r="A512">
        <v>511</v>
      </c>
      <c r="B512">
        <v>91.739684000000011</v>
      </c>
      <c r="C512">
        <v>3.7114729999999998</v>
      </c>
      <c r="F512">
        <v>108.44163</v>
      </c>
      <c r="G512">
        <v>2.6365259999999999</v>
      </c>
      <c r="H512">
        <v>107.09673600000001</v>
      </c>
      <c r="I512">
        <v>5.5441050000000001</v>
      </c>
    </row>
    <row r="513" spans="1:9" x14ac:dyDescent="0.25">
      <c r="A513">
        <v>512</v>
      </c>
      <c r="B513">
        <v>91.748790000000014</v>
      </c>
      <c r="C513">
        <v>3.7031580000000002</v>
      </c>
      <c r="H513">
        <v>107.080054</v>
      </c>
      <c r="I513">
        <v>5.4844739999999996</v>
      </c>
    </row>
    <row r="514" spans="1:9" x14ac:dyDescent="0.25">
      <c r="A514">
        <v>513</v>
      </c>
      <c r="B514">
        <v>91.704421000000011</v>
      </c>
      <c r="C514">
        <v>3.722842</v>
      </c>
    </row>
    <row r="515" spans="1:9" x14ac:dyDescent="0.25">
      <c r="A515">
        <v>514</v>
      </c>
      <c r="B515">
        <v>91.701526000000001</v>
      </c>
      <c r="C515">
        <v>3.7480000000000002</v>
      </c>
    </row>
    <row r="516" spans="1:9" x14ac:dyDescent="0.25">
      <c r="A516">
        <v>515</v>
      </c>
      <c r="B516">
        <v>91.743894000000012</v>
      </c>
      <c r="C516">
        <v>3.7111049999999999</v>
      </c>
    </row>
    <row r="517" spans="1:9" x14ac:dyDescent="0.25">
      <c r="A517">
        <v>516</v>
      </c>
      <c r="B517">
        <v>91.731736000000012</v>
      </c>
      <c r="C517">
        <v>3.7163680000000001</v>
      </c>
    </row>
    <row r="518" spans="1:9" x14ac:dyDescent="0.25">
      <c r="A518">
        <v>517</v>
      </c>
      <c r="B518">
        <v>91.650315000000006</v>
      </c>
      <c r="C518">
        <v>3.7730000000000001</v>
      </c>
    </row>
    <row r="519" spans="1:9" x14ac:dyDescent="0.25">
      <c r="A519">
        <v>518</v>
      </c>
      <c r="B519">
        <v>91.77289300000001</v>
      </c>
      <c r="C519">
        <v>3.6827899999999998</v>
      </c>
      <c r="D519">
        <v>84.122473000000014</v>
      </c>
      <c r="E519">
        <v>5.4055790000000004</v>
      </c>
    </row>
    <row r="520" spans="1:9" x14ac:dyDescent="0.25">
      <c r="A520">
        <v>519</v>
      </c>
      <c r="D520">
        <v>84.179579000000004</v>
      </c>
      <c r="E520">
        <v>5.4182110000000003</v>
      </c>
    </row>
    <row r="521" spans="1:9" x14ac:dyDescent="0.25">
      <c r="A521">
        <v>520</v>
      </c>
      <c r="D521">
        <v>84.190421000000015</v>
      </c>
      <c r="E521">
        <v>5.4593160000000003</v>
      </c>
    </row>
    <row r="522" spans="1:9" x14ac:dyDescent="0.25">
      <c r="A522">
        <v>521</v>
      </c>
      <c r="D522">
        <v>84.193895000000012</v>
      </c>
      <c r="E522">
        <v>5.4554739999999997</v>
      </c>
    </row>
    <row r="523" spans="1:9" x14ac:dyDescent="0.25">
      <c r="A523">
        <v>522</v>
      </c>
      <c r="D523">
        <v>84.165052000000003</v>
      </c>
      <c r="E523">
        <v>5.4371049999999999</v>
      </c>
    </row>
    <row r="524" spans="1:9" x14ac:dyDescent="0.25">
      <c r="A524">
        <v>523</v>
      </c>
      <c r="D524">
        <v>84.197157000000004</v>
      </c>
      <c r="E524">
        <v>5.4870520000000003</v>
      </c>
    </row>
    <row r="525" spans="1:9" x14ac:dyDescent="0.25">
      <c r="A525">
        <v>524</v>
      </c>
      <c r="D525">
        <v>84.170157000000003</v>
      </c>
      <c r="E525">
        <v>5.506316</v>
      </c>
      <c r="F525">
        <v>86.710685000000012</v>
      </c>
      <c r="G525">
        <v>2.926526</v>
      </c>
    </row>
    <row r="526" spans="1:9" x14ac:dyDescent="0.25">
      <c r="A526">
        <v>525</v>
      </c>
      <c r="D526">
        <v>84.123473000000004</v>
      </c>
      <c r="E526">
        <v>5.482526</v>
      </c>
      <c r="F526">
        <v>86.650262000000012</v>
      </c>
      <c r="G526">
        <v>2.883947</v>
      </c>
    </row>
    <row r="527" spans="1:9" x14ac:dyDescent="0.25">
      <c r="A527">
        <v>526</v>
      </c>
      <c r="D527">
        <v>84.122473000000014</v>
      </c>
      <c r="E527">
        <v>5.4055790000000004</v>
      </c>
      <c r="F527">
        <v>86.70836700000001</v>
      </c>
      <c r="G527">
        <v>2.8911579999999999</v>
      </c>
    </row>
    <row r="528" spans="1:9" x14ac:dyDescent="0.25">
      <c r="A528">
        <v>527</v>
      </c>
      <c r="F528">
        <v>86.706052</v>
      </c>
      <c r="G528">
        <v>2.8508420000000001</v>
      </c>
      <c r="H528">
        <v>84.587420000000009</v>
      </c>
      <c r="I528">
        <v>5.8786839999999998</v>
      </c>
    </row>
    <row r="529" spans="1:9" x14ac:dyDescent="0.25">
      <c r="A529">
        <v>528</v>
      </c>
      <c r="F529">
        <v>86.677840000000003</v>
      </c>
      <c r="G529">
        <v>2.8618950000000001</v>
      </c>
      <c r="H529">
        <v>84.582948000000002</v>
      </c>
      <c r="I529">
        <v>5.8609999999999998</v>
      </c>
    </row>
    <row r="530" spans="1:9" x14ac:dyDescent="0.25">
      <c r="A530">
        <v>529</v>
      </c>
      <c r="F530">
        <v>86.703631000000001</v>
      </c>
      <c r="G530">
        <v>2.8844210000000001</v>
      </c>
      <c r="H530">
        <v>84.548788999999999</v>
      </c>
      <c r="I530">
        <v>5.934895</v>
      </c>
    </row>
    <row r="531" spans="1:9" x14ac:dyDescent="0.25">
      <c r="A531">
        <v>530</v>
      </c>
      <c r="F531">
        <v>86.640630000000016</v>
      </c>
      <c r="G531">
        <v>2.8593160000000002</v>
      </c>
      <c r="H531">
        <v>84.548684000000009</v>
      </c>
      <c r="I531">
        <v>5.8828420000000001</v>
      </c>
    </row>
    <row r="532" spans="1:9" x14ac:dyDescent="0.25">
      <c r="A532">
        <v>531</v>
      </c>
      <c r="B532">
        <v>74.176999000000009</v>
      </c>
      <c r="C532">
        <v>4.1163160000000003</v>
      </c>
      <c r="F532">
        <v>86.621209000000007</v>
      </c>
      <c r="G532">
        <v>2.9039999999999999</v>
      </c>
      <c r="H532">
        <v>84.558895000000007</v>
      </c>
      <c r="I532">
        <v>5.9019469999999998</v>
      </c>
    </row>
    <row r="533" spans="1:9" x14ac:dyDescent="0.25">
      <c r="A533">
        <v>532</v>
      </c>
      <c r="B533">
        <v>74.151736000000014</v>
      </c>
      <c r="C533">
        <v>4.0873160000000004</v>
      </c>
      <c r="F533">
        <v>86.590367000000015</v>
      </c>
      <c r="G533">
        <v>2.9193159999999998</v>
      </c>
      <c r="H533">
        <v>84.552210000000002</v>
      </c>
      <c r="I533">
        <v>5.9838950000000004</v>
      </c>
    </row>
    <row r="534" spans="1:9" x14ac:dyDescent="0.25">
      <c r="A534">
        <v>533</v>
      </c>
      <c r="B534">
        <v>74.181947000000008</v>
      </c>
      <c r="C534">
        <v>4.1088420000000001</v>
      </c>
      <c r="F534">
        <v>86.710685000000012</v>
      </c>
      <c r="G534">
        <v>2.926526</v>
      </c>
      <c r="H534">
        <v>84.572842000000009</v>
      </c>
      <c r="I534">
        <v>5.9589480000000004</v>
      </c>
    </row>
    <row r="535" spans="1:9" x14ac:dyDescent="0.25">
      <c r="A535">
        <v>534</v>
      </c>
      <c r="B535">
        <v>74.153947000000002</v>
      </c>
      <c r="C535">
        <v>4.1139469999999996</v>
      </c>
      <c r="H535">
        <v>84.563210000000012</v>
      </c>
      <c r="I535">
        <v>5.9829470000000002</v>
      </c>
    </row>
    <row r="536" spans="1:9" x14ac:dyDescent="0.25">
      <c r="A536">
        <v>535</v>
      </c>
      <c r="B536">
        <v>74.148368000000005</v>
      </c>
      <c r="C536">
        <v>4.1184209999999997</v>
      </c>
      <c r="H536">
        <v>84.557684000000009</v>
      </c>
      <c r="I536">
        <v>5.9844210000000002</v>
      </c>
    </row>
    <row r="537" spans="1:9" x14ac:dyDescent="0.25">
      <c r="A537">
        <v>536</v>
      </c>
      <c r="B537">
        <v>74.150368</v>
      </c>
      <c r="C537">
        <v>4.1567889999999998</v>
      </c>
      <c r="H537">
        <v>84.530947000000012</v>
      </c>
      <c r="I537">
        <v>5.965789</v>
      </c>
    </row>
    <row r="538" spans="1:9" x14ac:dyDescent="0.25">
      <c r="A538">
        <v>537</v>
      </c>
      <c r="B538">
        <v>74.140841000000009</v>
      </c>
      <c r="C538">
        <v>4.1579480000000002</v>
      </c>
      <c r="H538">
        <v>84.587420000000009</v>
      </c>
      <c r="I538">
        <v>5.8786839999999998</v>
      </c>
    </row>
    <row r="539" spans="1:9" x14ac:dyDescent="0.25">
      <c r="A539">
        <v>538</v>
      </c>
      <c r="B539">
        <v>74.138999000000013</v>
      </c>
      <c r="C539">
        <v>4.1388949999999998</v>
      </c>
    </row>
    <row r="540" spans="1:9" x14ac:dyDescent="0.25">
      <c r="A540">
        <v>539</v>
      </c>
      <c r="B540">
        <v>74.146473</v>
      </c>
      <c r="C540">
        <v>4.1491579999999999</v>
      </c>
      <c r="D540">
        <v>70.247842000000006</v>
      </c>
      <c r="E540">
        <v>6.1941059999999997</v>
      </c>
    </row>
    <row r="541" spans="1:9" x14ac:dyDescent="0.25">
      <c r="A541">
        <v>540</v>
      </c>
      <c r="B541">
        <v>74.152473000000001</v>
      </c>
      <c r="C541">
        <v>4.1520000000000001</v>
      </c>
      <c r="D541">
        <v>70.247842000000006</v>
      </c>
      <c r="E541">
        <v>6.1941059999999997</v>
      </c>
    </row>
    <row r="542" spans="1:9" x14ac:dyDescent="0.25">
      <c r="A542">
        <v>541</v>
      </c>
      <c r="B542">
        <v>74.149421000000004</v>
      </c>
      <c r="C542">
        <v>4.2006319999999997</v>
      </c>
      <c r="D542">
        <v>70.247842000000006</v>
      </c>
      <c r="E542">
        <v>6.1941059999999997</v>
      </c>
    </row>
    <row r="543" spans="1:9" x14ac:dyDescent="0.25">
      <c r="A543">
        <v>542</v>
      </c>
      <c r="B543">
        <v>74.072158000000002</v>
      </c>
      <c r="C543">
        <v>4.1653690000000001</v>
      </c>
      <c r="D543">
        <v>70.247842000000006</v>
      </c>
      <c r="E543">
        <v>6.1941059999999997</v>
      </c>
    </row>
    <row r="544" spans="1:9" x14ac:dyDescent="0.25">
      <c r="A544">
        <v>543</v>
      </c>
      <c r="B544">
        <v>74.176999000000009</v>
      </c>
      <c r="C544">
        <v>4.1163160000000003</v>
      </c>
      <c r="D544">
        <v>70.247842000000006</v>
      </c>
      <c r="E544">
        <v>6.1941059999999997</v>
      </c>
    </row>
    <row r="545" spans="1:11" x14ac:dyDescent="0.25">
      <c r="A545">
        <v>544</v>
      </c>
      <c r="D545">
        <v>70.247842000000006</v>
      </c>
      <c r="E545">
        <v>6.1941059999999997</v>
      </c>
    </row>
    <row r="546" spans="1:11" x14ac:dyDescent="0.25">
      <c r="A546">
        <v>545</v>
      </c>
      <c r="D546">
        <v>70.247842000000006</v>
      </c>
      <c r="E546">
        <v>6.1941059999999997</v>
      </c>
      <c r="J546">
        <v>38.03305000000001</v>
      </c>
      <c r="K546">
        <v>13.382631999999999</v>
      </c>
    </row>
    <row r="547" spans="1:11" x14ac:dyDescent="0.25">
      <c r="A547">
        <v>546</v>
      </c>
    </row>
    <row r="548" spans="1:11" x14ac:dyDescent="0.25">
      <c r="A548">
        <v>547</v>
      </c>
      <c r="J548">
        <v>37.993207000000012</v>
      </c>
      <c r="K548">
        <v>13.502157</v>
      </c>
    </row>
    <row r="549" spans="1:11" x14ac:dyDescent="0.25">
      <c r="A549">
        <v>548</v>
      </c>
      <c r="B549">
        <v>40.075103000000013</v>
      </c>
      <c r="C549">
        <v>9.4385259999999995</v>
      </c>
    </row>
    <row r="550" spans="1:11" x14ac:dyDescent="0.25">
      <c r="A550">
        <v>549</v>
      </c>
      <c r="B550">
        <v>40.10062700000001</v>
      </c>
      <c r="C550">
        <v>9.4577369999999998</v>
      </c>
    </row>
    <row r="551" spans="1:11" x14ac:dyDescent="0.25">
      <c r="A551">
        <v>550</v>
      </c>
      <c r="B551">
        <v>40.119102000000012</v>
      </c>
      <c r="C551">
        <v>9.4433159999999994</v>
      </c>
    </row>
    <row r="552" spans="1:11" x14ac:dyDescent="0.25">
      <c r="A552">
        <v>551</v>
      </c>
      <c r="B552">
        <v>40.124156000000013</v>
      </c>
      <c r="C552">
        <v>9.4358950000000004</v>
      </c>
    </row>
    <row r="553" spans="1:11" x14ac:dyDescent="0.25">
      <c r="A553">
        <v>552</v>
      </c>
      <c r="B553">
        <v>40.116313000000012</v>
      </c>
      <c r="C553">
        <v>9.4252629999999993</v>
      </c>
    </row>
    <row r="554" spans="1:11" x14ac:dyDescent="0.25">
      <c r="A554">
        <v>553</v>
      </c>
      <c r="B554">
        <v>40.12110100000001</v>
      </c>
      <c r="C554">
        <v>9.4248429999999992</v>
      </c>
    </row>
    <row r="555" spans="1:11" x14ac:dyDescent="0.25">
      <c r="A555">
        <v>554</v>
      </c>
      <c r="B555">
        <v>40.121261000000011</v>
      </c>
      <c r="C555">
        <v>9.4225259999999995</v>
      </c>
    </row>
    <row r="556" spans="1:11" x14ac:dyDescent="0.25">
      <c r="A556">
        <v>555</v>
      </c>
      <c r="B556">
        <v>40.164260000000013</v>
      </c>
      <c r="C556">
        <v>9.4032110000000007</v>
      </c>
    </row>
    <row r="557" spans="1:11" x14ac:dyDescent="0.25">
      <c r="A557">
        <v>556</v>
      </c>
      <c r="B557">
        <v>40.152892000000008</v>
      </c>
      <c r="C557">
        <v>9.4203159999999997</v>
      </c>
    </row>
    <row r="558" spans="1:11" x14ac:dyDescent="0.25">
      <c r="A558">
        <v>557</v>
      </c>
      <c r="B558">
        <v>40.108947000000008</v>
      </c>
      <c r="C558">
        <v>9.4228950000000005</v>
      </c>
      <c r="D558">
        <v>48.043578000000011</v>
      </c>
      <c r="E558">
        <v>7.227684</v>
      </c>
    </row>
    <row r="559" spans="1:11" x14ac:dyDescent="0.25">
      <c r="A559">
        <v>558</v>
      </c>
      <c r="D559">
        <v>48.081157000000012</v>
      </c>
      <c r="E559">
        <v>7.2</v>
      </c>
    </row>
    <row r="560" spans="1:11" x14ac:dyDescent="0.25">
      <c r="A560">
        <v>559</v>
      </c>
      <c r="D560">
        <v>48.086681000000013</v>
      </c>
      <c r="E560">
        <v>7.1524210000000004</v>
      </c>
    </row>
    <row r="561" spans="1:9" x14ac:dyDescent="0.25">
      <c r="A561">
        <v>560</v>
      </c>
      <c r="D561">
        <v>48.104575000000011</v>
      </c>
      <c r="E561">
        <v>7.1991579999999997</v>
      </c>
    </row>
    <row r="562" spans="1:9" x14ac:dyDescent="0.25">
      <c r="A562">
        <v>561</v>
      </c>
      <c r="D562">
        <v>48.096893000000009</v>
      </c>
      <c r="E562">
        <v>7.1802640000000002</v>
      </c>
    </row>
    <row r="563" spans="1:9" x14ac:dyDescent="0.25">
      <c r="A563">
        <v>562</v>
      </c>
      <c r="D563">
        <v>48.10952300000001</v>
      </c>
      <c r="E563">
        <v>7.2084739999999998</v>
      </c>
      <c r="F563">
        <v>43.107421000000009</v>
      </c>
      <c r="G563">
        <v>10.226316000000001</v>
      </c>
    </row>
    <row r="564" spans="1:9" x14ac:dyDescent="0.25">
      <c r="A564">
        <v>563</v>
      </c>
      <c r="D564">
        <v>48.096996000000011</v>
      </c>
      <c r="E564">
        <v>7.1411049999999996</v>
      </c>
      <c r="F564">
        <v>43.161258000000011</v>
      </c>
      <c r="G564">
        <v>10.201684</v>
      </c>
    </row>
    <row r="565" spans="1:9" x14ac:dyDescent="0.25">
      <c r="A565">
        <v>564</v>
      </c>
      <c r="D565">
        <v>48.046680000000009</v>
      </c>
      <c r="E565">
        <v>7.1025260000000001</v>
      </c>
      <c r="F565">
        <v>43.141997000000011</v>
      </c>
      <c r="G565">
        <v>10.200474</v>
      </c>
    </row>
    <row r="566" spans="1:9" x14ac:dyDescent="0.25">
      <c r="A566">
        <v>565</v>
      </c>
      <c r="D566">
        <v>48.107627000000008</v>
      </c>
      <c r="E566">
        <v>7.1908950000000003</v>
      </c>
      <c r="F566">
        <v>43.176368000000011</v>
      </c>
      <c r="G566">
        <v>10.22279</v>
      </c>
      <c r="H566">
        <v>46.100101000000009</v>
      </c>
      <c r="I566">
        <v>7.1708420000000004</v>
      </c>
    </row>
    <row r="567" spans="1:9" x14ac:dyDescent="0.25">
      <c r="A567">
        <v>566</v>
      </c>
      <c r="F567">
        <v>43.175998000000007</v>
      </c>
      <c r="G567">
        <v>10.236473</v>
      </c>
      <c r="H567">
        <v>46.159946000000012</v>
      </c>
      <c r="I567">
        <v>7.2653160000000003</v>
      </c>
    </row>
    <row r="568" spans="1:9" x14ac:dyDescent="0.25">
      <c r="A568">
        <v>567</v>
      </c>
      <c r="F568">
        <v>43.184367000000009</v>
      </c>
      <c r="G568">
        <v>10.243736</v>
      </c>
      <c r="H568">
        <v>46.14573200000001</v>
      </c>
      <c r="I568">
        <v>7.218737</v>
      </c>
    </row>
    <row r="569" spans="1:9" x14ac:dyDescent="0.25">
      <c r="A569">
        <v>568</v>
      </c>
      <c r="F569">
        <v>43.211154000000008</v>
      </c>
      <c r="G569">
        <v>10.233157</v>
      </c>
      <c r="H569">
        <v>46.115890000000007</v>
      </c>
      <c r="I569">
        <v>7.2147889999999997</v>
      </c>
    </row>
    <row r="570" spans="1:9" x14ac:dyDescent="0.25">
      <c r="A570">
        <v>569</v>
      </c>
      <c r="F570">
        <v>43.214103000000009</v>
      </c>
      <c r="G570">
        <v>10.240315000000001</v>
      </c>
      <c r="H570">
        <v>46.101470000000013</v>
      </c>
      <c r="I570">
        <v>7.2032100000000003</v>
      </c>
    </row>
    <row r="571" spans="1:9" x14ac:dyDescent="0.25">
      <c r="A571">
        <v>570</v>
      </c>
      <c r="F571">
        <v>43.223945000000008</v>
      </c>
      <c r="G571">
        <v>10.227105</v>
      </c>
      <c r="H571">
        <v>46.139629000000014</v>
      </c>
      <c r="I571">
        <v>7.2094209999999999</v>
      </c>
    </row>
    <row r="572" spans="1:9" x14ac:dyDescent="0.25">
      <c r="A572">
        <v>571</v>
      </c>
      <c r="F572">
        <v>43.107421000000009</v>
      </c>
      <c r="G572">
        <v>10.226316000000001</v>
      </c>
      <c r="H572">
        <v>46.150996000000013</v>
      </c>
      <c r="I572">
        <v>7.1882109999999999</v>
      </c>
    </row>
    <row r="573" spans="1:9" x14ac:dyDescent="0.25">
      <c r="A573">
        <v>572</v>
      </c>
      <c r="H573">
        <v>46.100101000000009</v>
      </c>
      <c r="I573">
        <v>7.1708420000000004</v>
      </c>
    </row>
    <row r="574" spans="1:9" x14ac:dyDescent="0.25">
      <c r="A574">
        <v>573</v>
      </c>
      <c r="B574">
        <v>63.601627000000008</v>
      </c>
      <c r="C574">
        <v>8.1394210000000005</v>
      </c>
    </row>
    <row r="575" spans="1:9" x14ac:dyDescent="0.25">
      <c r="A575">
        <v>574</v>
      </c>
      <c r="B575">
        <v>63.569522000000013</v>
      </c>
      <c r="C575">
        <v>8.1798940000000009</v>
      </c>
    </row>
    <row r="576" spans="1:9" x14ac:dyDescent="0.25">
      <c r="A576">
        <v>575</v>
      </c>
      <c r="B576">
        <v>63.531520000000008</v>
      </c>
      <c r="C576">
        <v>8.2031050000000008</v>
      </c>
    </row>
    <row r="577" spans="1:9" x14ac:dyDescent="0.25">
      <c r="A577">
        <v>576</v>
      </c>
      <c r="B577">
        <v>63.527099000000007</v>
      </c>
      <c r="C577">
        <v>8.2017360000000004</v>
      </c>
    </row>
    <row r="578" spans="1:9" x14ac:dyDescent="0.25">
      <c r="A578">
        <v>577</v>
      </c>
      <c r="B578">
        <v>63.51210300000001</v>
      </c>
      <c r="C578">
        <v>8.1877370000000003</v>
      </c>
    </row>
    <row r="579" spans="1:9" x14ac:dyDescent="0.25">
      <c r="A579">
        <v>578</v>
      </c>
      <c r="B579">
        <v>63.548103000000012</v>
      </c>
      <c r="C579">
        <v>8.1848949999999991</v>
      </c>
    </row>
    <row r="580" spans="1:9" x14ac:dyDescent="0.25">
      <c r="A580">
        <v>579</v>
      </c>
      <c r="B580">
        <v>63.568843000000008</v>
      </c>
      <c r="C580">
        <v>8.1866319999999995</v>
      </c>
      <c r="D580">
        <v>71.21705200000001</v>
      </c>
      <c r="E580">
        <v>5.9379470000000003</v>
      </c>
    </row>
    <row r="581" spans="1:9" x14ac:dyDescent="0.25">
      <c r="A581">
        <v>580</v>
      </c>
      <c r="B581">
        <v>63.596206000000009</v>
      </c>
      <c r="C581">
        <v>8.2126850000000005</v>
      </c>
      <c r="D581">
        <v>71.21705200000001</v>
      </c>
      <c r="E581">
        <v>5.9379470000000003</v>
      </c>
    </row>
    <row r="582" spans="1:9" x14ac:dyDescent="0.25">
      <c r="A582">
        <v>581</v>
      </c>
      <c r="B582">
        <v>63.601627000000008</v>
      </c>
      <c r="C582">
        <v>8.1394210000000005</v>
      </c>
      <c r="D582">
        <v>71.21705200000001</v>
      </c>
      <c r="E582">
        <v>5.9379470000000003</v>
      </c>
    </row>
    <row r="583" spans="1:9" x14ac:dyDescent="0.25">
      <c r="A583">
        <v>582</v>
      </c>
      <c r="B583">
        <v>63.601627000000008</v>
      </c>
      <c r="C583">
        <v>8.1394210000000005</v>
      </c>
      <c r="D583">
        <v>71.21705200000001</v>
      </c>
      <c r="E583">
        <v>5.9379470000000003</v>
      </c>
    </row>
    <row r="584" spans="1:9" x14ac:dyDescent="0.25">
      <c r="A584">
        <v>583</v>
      </c>
      <c r="D584">
        <v>71.21705200000001</v>
      </c>
      <c r="E584">
        <v>5.9379470000000003</v>
      </c>
    </row>
    <row r="585" spans="1:9" x14ac:dyDescent="0.25">
      <c r="A585">
        <v>584</v>
      </c>
      <c r="D585">
        <v>71.21705200000001</v>
      </c>
      <c r="E585">
        <v>5.9379470000000003</v>
      </c>
    </row>
    <row r="586" spans="1:9" x14ac:dyDescent="0.25">
      <c r="A586">
        <v>585</v>
      </c>
      <c r="D586">
        <v>71.21705200000001</v>
      </c>
      <c r="E586">
        <v>5.9379470000000003</v>
      </c>
    </row>
    <row r="587" spans="1:9" x14ac:dyDescent="0.25">
      <c r="A587">
        <v>586</v>
      </c>
      <c r="D587">
        <v>71.21705200000001</v>
      </c>
      <c r="E587">
        <v>5.9379470000000003</v>
      </c>
      <c r="F587">
        <v>67.391418000000016</v>
      </c>
      <c r="G587">
        <v>9.2176849999999995</v>
      </c>
    </row>
    <row r="588" spans="1:9" x14ac:dyDescent="0.25">
      <c r="A588">
        <v>587</v>
      </c>
      <c r="D588">
        <v>71.21705200000001</v>
      </c>
      <c r="E588">
        <v>5.9379470000000003</v>
      </c>
      <c r="F588">
        <v>67.410472000000013</v>
      </c>
      <c r="G588">
        <v>9.2014739999999993</v>
      </c>
      <c r="H588">
        <v>70.358631000000003</v>
      </c>
      <c r="I588">
        <v>6.2419469999999997</v>
      </c>
    </row>
    <row r="589" spans="1:9" x14ac:dyDescent="0.25">
      <c r="A589">
        <v>588</v>
      </c>
      <c r="F589">
        <v>67.454051000000007</v>
      </c>
      <c r="G589">
        <v>9.2062639999999991</v>
      </c>
      <c r="H589">
        <v>70.358631000000003</v>
      </c>
      <c r="I589">
        <v>6.2419469999999997</v>
      </c>
    </row>
    <row r="590" spans="1:9" x14ac:dyDescent="0.25">
      <c r="A590">
        <v>589</v>
      </c>
      <c r="F590">
        <v>67.451732000000007</v>
      </c>
      <c r="G590">
        <v>9.2148420000000009</v>
      </c>
      <c r="H590">
        <v>70.358631000000003</v>
      </c>
      <c r="I590">
        <v>6.2419469999999997</v>
      </c>
    </row>
    <row r="591" spans="1:9" x14ac:dyDescent="0.25">
      <c r="A591">
        <v>590</v>
      </c>
      <c r="F591">
        <v>67.436786000000012</v>
      </c>
      <c r="G591">
        <v>9.1936319999999991</v>
      </c>
      <c r="H591">
        <v>70.358631000000003</v>
      </c>
      <c r="I591">
        <v>6.2419469999999997</v>
      </c>
    </row>
    <row r="592" spans="1:9" x14ac:dyDescent="0.25">
      <c r="A592">
        <v>591</v>
      </c>
      <c r="F592">
        <v>67.436416000000008</v>
      </c>
      <c r="G592">
        <v>9.2102109999999993</v>
      </c>
      <c r="H592">
        <v>70.358631000000003</v>
      </c>
      <c r="I592">
        <v>6.2419469999999997</v>
      </c>
    </row>
    <row r="593" spans="1:9" x14ac:dyDescent="0.25">
      <c r="A593">
        <v>592</v>
      </c>
      <c r="F593">
        <v>67.43342100000001</v>
      </c>
      <c r="G593">
        <v>9.2093690000000006</v>
      </c>
      <c r="H593">
        <v>70.358631000000003</v>
      </c>
      <c r="I593">
        <v>6.2419469999999997</v>
      </c>
    </row>
    <row r="594" spans="1:9" x14ac:dyDescent="0.25">
      <c r="A594">
        <v>593</v>
      </c>
      <c r="F594">
        <v>67.450523000000004</v>
      </c>
      <c r="G594">
        <v>9.2172630000000009</v>
      </c>
      <c r="H594">
        <v>70.358631000000003</v>
      </c>
      <c r="I594">
        <v>6.2419469999999997</v>
      </c>
    </row>
    <row r="595" spans="1:9" x14ac:dyDescent="0.25">
      <c r="A595">
        <v>594</v>
      </c>
      <c r="F595">
        <v>67.420001000000013</v>
      </c>
      <c r="G595">
        <v>9.1725259999999995</v>
      </c>
      <c r="H595">
        <v>70.358631000000003</v>
      </c>
      <c r="I595">
        <v>6.2419469999999997</v>
      </c>
    </row>
    <row r="596" spans="1:9" x14ac:dyDescent="0.25">
      <c r="A596">
        <v>595</v>
      </c>
      <c r="F596">
        <v>67.420001000000013</v>
      </c>
      <c r="G596">
        <v>9.1725259999999995</v>
      </c>
      <c r="H596">
        <v>70.358631000000003</v>
      </c>
      <c r="I596">
        <v>6.2419469999999997</v>
      </c>
    </row>
    <row r="597" spans="1:9" x14ac:dyDescent="0.25">
      <c r="A597">
        <v>596</v>
      </c>
      <c r="B597">
        <v>83.573736000000011</v>
      </c>
      <c r="C597">
        <v>7.3277890000000001</v>
      </c>
    </row>
    <row r="598" spans="1:9" x14ac:dyDescent="0.25">
      <c r="A598">
        <v>597</v>
      </c>
      <c r="B598">
        <v>83.517420000000001</v>
      </c>
      <c r="C598">
        <v>7.2915789999999996</v>
      </c>
    </row>
    <row r="599" spans="1:9" x14ac:dyDescent="0.25">
      <c r="A599">
        <v>598</v>
      </c>
      <c r="B599">
        <v>83.510631000000004</v>
      </c>
      <c r="C599">
        <v>7.3008949999999997</v>
      </c>
    </row>
    <row r="600" spans="1:9" x14ac:dyDescent="0.25">
      <c r="A600">
        <v>599</v>
      </c>
      <c r="B600">
        <v>83.503631000000013</v>
      </c>
      <c r="C600">
        <v>7.3102099999999997</v>
      </c>
    </row>
    <row r="601" spans="1:9" x14ac:dyDescent="0.25">
      <c r="A601">
        <v>600</v>
      </c>
      <c r="B601">
        <v>83.519525000000002</v>
      </c>
      <c r="C601">
        <v>7.3035259999999997</v>
      </c>
    </row>
    <row r="602" spans="1:9" x14ac:dyDescent="0.25">
      <c r="A602">
        <v>601</v>
      </c>
      <c r="B602">
        <v>83.541895000000011</v>
      </c>
      <c r="C602">
        <v>7.2732099999999997</v>
      </c>
    </row>
    <row r="603" spans="1:9" x14ac:dyDescent="0.25">
      <c r="A603">
        <v>602</v>
      </c>
      <c r="B603">
        <v>83.550473000000011</v>
      </c>
      <c r="C603">
        <v>7.266737</v>
      </c>
    </row>
    <row r="604" spans="1:9" x14ac:dyDescent="0.25">
      <c r="A604">
        <v>603</v>
      </c>
      <c r="B604">
        <v>83.544630000000012</v>
      </c>
      <c r="C604">
        <v>7.2779999999999996</v>
      </c>
      <c r="D604">
        <v>89.365579000000011</v>
      </c>
      <c r="E604">
        <v>5.6513159999999996</v>
      </c>
    </row>
    <row r="605" spans="1:9" x14ac:dyDescent="0.25">
      <c r="A605">
        <v>604</v>
      </c>
      <c r="B605">
        <v>83.521262000000007</v>
      </c>
      <c r="C605">
        <v>7.3026850000000003</v>
      </c>
      <c r="D605">
        <v>89.406789000000003</v>
      </c>
      <c r="E605">
        <v>5.627421</v>
      </c>
    </row>
    <row r="606" spans="1:9" x14ac:dyDescent="0.25">
      <c r="A606">
        <v>605</v>
      </c>
      <c r="B606">
        <v>83.587788000000003</v>
      </c>
      <c r="C606">
        <v>7.3192110000000001</v>
      </c>
      <c r="D606">
        <v>89.351157000000001</v>
      </c>
      <c r="E606">
        <v>5.5933159999999997</v>
      </c>
    </row>
    <row r="607" spans="1:9" x14ac:dyDescent="0.25">
      <c r="A607">
        <v>606</v>
      </c>
      <c r="D607">
        <v>89.318158000000011</v>
      </c>
      <c r="E607">
        <v>5.6165789999999998</v>
      </c>
    </row>
    <row r="608" spans="1:9" x14ac:dyDescent="0.25">
      <c r="A608">
        <v>607</v>
      </c>
      <c r="D608">
        <v>89.305158000000006</v>
      </c>
      <c r="E608">
        <v>5.6033679999999997</v>
      </c>
    </row>
    <row r="609" spans="1:9" x14ac:dyDescent="0.25">
      <c r="A609">
        <v>608</v>
      </c>
      <c r="D609">
        <v>89.306525000000008</v>
      </c>
      <c r="E609">
        <v>5.5965259999999999</v>
      </c>
    </row>
    <row r="610" spans="1:9" x14ac:dyDescent="0.25">
      <c r="A610">
        <v>609</v>
      </c>
      <c r="D610">
        <v>89.369368000000009</v>
      </c>
      <c r="E610">
        <v>5.5350000000000001</v>
      </c>
    </row>
    <row r="611" spans="1:9" x14ac:dyDescent="0.25">
      <c r="A611">
        <v>610</v>
      </c>
      <c r="D611">
        <v>89.369945999999999</v>
      </c>
      <c r="E611">
        <v>5.6027899999999997</v>
      </c>
    </row>
    <row r="612" spans="1:9" x14ac:dyDescent="0.25">
      <c r="A612">
        <v>611</v>
      </c>
      <c r="F612">
        <v>88.64110500000001</v>
      </c>
      <c r="G612">
        <v>7.7267900000000003</v>
      </c>
    </row>
    <row r="613" spans="1:9" x14ac:dyDescent="0.25">
      <c r="A613">
        <v>612</v>
      </c>
      <c r="F613">
        <v>88.632842000000011</v>
      </c>
      <c r="G613">
        <v>7.7121050000000002</v>
      </c>
      <c r="H613">
        <v>89.829736000000011</v>
      </c>
      <c r="I613">
        <v>5.1424209999999997</v>
      </c>
    </row>
    <row r="614" spans="1:9" x14ac:dyDescent="0.25">
      <c r="A614">
        <v>613</v>
      </c>
      <c r="F614">
        <v>88.620894000000007</v>
      </c>
      <c r="G614">
        <v>7.744631</v>
      </c>
      <c r="H614">
        <v>89.832368000000002</v>
      </c>
      <c r="I614">
        <v>5.1236839999999999</v>
      </c>
    </row>
    <row r="615" spans="1:9" x14ac:dyDescent="0.25">
      <c r="A615">
        <v>614</v>
      </c>
      <c r="F615">
        <v>88.683368000000002</v>
      </c>
      <c r="G615">
        <v>7.7422110000000002</v>
      </c>
      <c r="H615">
        <v>89.840211000000011</v>
      </c>
      <c r="I615">
        <v>5.1384210000000001</v>
      </c>
    </row>
    <row r="616" spans="1:9" x14ac:dyDescent="0.25">
      <c r="A616">
        <v>615</v>
      </c>
      <c r="F616">
        <v>88.691735000000008</v>
      </c>
      <c r="G616">
        <v>7.762632</v>
      </c>
      <c r="H616">
        <v>89.820525000000004</v>
      </c>
      <c r="I616">
        <v>5.1467369999999999</v>
      </c>
    </row>
    <row r="617" spans="1:9" x14ac:dyDescent="0.25">
      <c r="A617">
        <v>616</v>
      </c>
      <c r="F617">
        <v>88.732684000000006</v>
      </c>
      <c r="G617">
        <v>7.8012110000000003</v>
      </c>
      <c r="H617">
        <v>89.803788000000011</v>
      </c>
      <c r="I617">
        <v>5.146579</v>
      </c>
    </row>
    <row r="618" spans="1:9" x14ac:dyDescent="0.25">
      <c r="A618">
        <v>617</v>
      </c>
      <c r="F618">
        <v>88.733947000000001</v>
      </c>
      <c r="G618">
        <v>7.7762630000000001</v>
      </c>
      <c r="H618">
        <v>89.807895000000002</v>
      </c>
      <c r="I618">
        <v>5.1449999999999996</v>
      </c>
    </row>
    <row r="619" spans="1:9" x14ac:dyDescent="0.25">
      <c r="A619">
        <v>618</v>
      </c>
      <c r="B619">
        <v>104.568263</v>
      </c>
      <c r="C619">
        <v>7.1214209999999998</v>
      </c>
      <c r="F619">
        <v>88.650210000000015</v>
      </c>
      <c r="G619">
        <v>7.7960000000000003</v>
      </c>
      <c r="H619">
        <v>89.787051000000005</v>
      </c>
      <c r="I619">
        <v>5.1265260000000001</v>
      </c>
    </row>
    <row r="620" spans="1:9" x14ac:dyDescent="0.25">
      <c r="A620">
        <v>619</v>
      </c>
      <c r="B620">
        <v>104.55284</v>
      </c>
      <c r="C620">
        <v>7.1122629999999996</v>
      </c>
      <c r="F620">
        <v>88.64110500000001</v>
      </c>
      <c r="G620">
        <v>7.7267900000000003</v>
      </c>
      <c r="H620">
        <v>89.739947000000001</v>
      </c>
      <c r="I620">
        <v>5.0640530000000004</v>
      </c>
    </row>
    <row r="621" spans="1:9" x14ac:dyDescent="0.25">
      <c r="A621">
        <v>620</v>
      </c>
      <c r="B621">
        <v>104.53599800000001</v>
      </c>
      <c r="C621">
        <v>7.1138950000000003</v>
      </c>
      <c r="F621">
        <v>88.64110500000001</v>
      </c>
      <c r="G621">
        <v>7.7267900000000003</v>
      </c>
      <c r="H621">
        <v>89.829736000000011</v>
      </c>
      <c r="I621">
        <v>5.1424209999999997</v>
      </c>
    </row>
    <row r="622" spans="1:9" x14ac:dyDescent="0.25">
      <c r="A622">
        <v>621</v>
      </c>
      <c r="B622">
        <v>104.54573300000001</v>
      </c>
      <c r="C622">
        <v>7.1107889999999996</v>
      </c>
      <c r="H622">
        <v>89.815841000000006</v>
      </c>
      <c r="I622">
        <v>5.2014209999999999</v>
      </c>
    </row>
    <row r="623" spans="1:9" x14ac:dyDescent="0.25">
      <c r="A623">
        <v>622</v>
      </c>
      <c r="B623">
        <v>104.52878800000001</v>
      </c>
      <c r="C623">
        <v>7.1137899999999998</v>
      </c>
      <c r="H623">
        <v>89.815841000000006</v>
      </c>
      <c r="I623">
        <v>5.2014209999999999</v>
      </c>
    </row>
    <row r="624" spans="1:9" x14ac:dyDescent="0.25">
      <c r="A624">
        <v>623</v>
      </c>
      <c r="B624">
        <v>104.51879000000001</v>
      </c>
      <c r="C624">
        <v>7.1014210000000002</v>
      </c>
    </row>
    <row r="625" spans="1:9" x14ac:dyDescent="0.25">
      <c r="A625">
        <v>624</v>
      </c>
      <c r="B625">
        <v>104.56173600000001</v>
      </c>
      <c r="C625">
        <v>7.1351050000000003</v>
      </c>
    </row>
    <row r="626" spans="1:9" x14ac:dyDescent="0.25">
      <c r="A626">
        <v>625</v>
      </c>
      <c r="B626">
        <v>104.57068100000001</v>
      </c>
      <c r="C626">
        <v>7.1306310000000002</v>
      </c>
    </row>
    <row r="627" spans="1:9" x14ac:dyDescent="0.25">
      <c r="A627">
        <v>626</v>
      </c>
      <c r="B627">
        <v>104.579261</v>
      </c>
      <c r="C627">
        <v>7.1353689999999999</v>
      </c>
    </row>
    <row r="628" spans="1:9" x14ac:dyDescent="0.25">
      <c r="A628">
        <v>627</v>
      </c>
      <c r="B628">
        <v>104.58789300000001</v>
      </c>
      <c r="C628">
        <v>7.1219999999999999</v>
      </c>
      <c r="D628">
        <v>111.84310400000001</v>
      </c>
      <c r="E628">
        <v>5.5252100000000004</v>
      </c>
    </row>
    <row r="629" spans="1:9" x14ac:dyDescent="0.25">
      <c r="A629">
        <v>628</v>
      </c>
      <c r="B629">
        <v>104.568263</v>
      </c>
      <c r="C629">
        <v>7.1214209999999998</v>
      </c>
      <c r="D629">
        <v>111.82531300000001</v>
      </c>
      <c r="E629">
        <v>5.5437890000000003</v>
      </c>
    </row>
    <row r="630" spans="1:9" x14ac:dyDescent="0.25">
      <c r="A630">
        <v>629</v>
      </c>
      <c r="B630">
        <v>104.55605200000001</v>
      </c>
      <c r="C630">
        <v>7.121842</v>
      </c>
      <c r="D630">
        <v>111.81220900000001</v>
      </c>
      <c r="E630">
        <v>5.5252629999999998</v>
      </c>
    </row>
    <row r="631" spans="1:9" x14ac:dyDescent="0.25">
      <c r="A631">
        <v>630</v>
      </c>
      <c r="D631">
        <v>111.83378900000001</v>
      </c>
      <c r="E631">
        <v>5.49979</v>
      </c>
    </row>
    <row r="632" spans="1:9" x14ac:dyDescent="0.25">
      <c r="A632">
        <v>631</v>
      </c>
      <c r="D632">
        <v>111.83278900000001</v>
      </c>
      <c r="E632">
        <v>5.4904210000000004</v>
      </c>
    </row>
    <row r="633" spans="1:9" x14ac:dyDescent="0.25">
      <c r="A633">
        <v>632</v>
      </c>
      <c r="D633">
        <v>111.82494600000001</v>
      </c>
      <c r="E633">
        <v>5.4958419999999997</v>
      </c>
    </row>
    <row r="634" spans="1:9" x14ac:dyDescent="0.25">
      <c r="A634">
        <v>633</v>
      </c>
      <c r="D634">
        <v>111.809104</v>
      </c>
      <c r="E634">
        <v>5.524737</v>
      </c>
    </row>
    <row r="635" spans="1:9" x14ac:dyDescent="0.25">
      <c r="A635">
        <v>634</v>
      </c>
      <c r="D635">
        <v>111.84294800000001</v>
      </c>
      <c r="E635">
        <v>5.4996309999999999</v>
      </c>
      <c r="F635">
        <v>108.862842</v>
      </c>
      <c r="G635">
        <v>8.6007890000000007</v>
      </c>
    </row>
    <row r="636" spans="1:9" x14ac:dyDescent="0.25">
      <c r="A636">
        <v>635</v>
      </c>
      <c r="D636">
        <v>111.88684000000001</v>
      </c>
      <c r="E636">
        <v>5.4988419999999998</v>
      </c>
      <c r="F636">
        <v>108.756263</v>
      </c>
      <c r="G636">
        <v>8.616422</v>
      </c>
      <c r="H636">
        <v>109.579734</v>
      </c>
      <c r="I636">
        <v>5.6352630000000001</v>
      </c>
    </row>
    <row r="637" spans="1:9" x14ac:dyDescent="0.25">
      <c r="A637">
        <v>636</v>
      </c>
      <c r="D637">
        <v>111.83068400000001</v>
      </c>
      <c r="E637">
        <v>5.5495789999999996</v>
      </c>
      <c r="F637">
        <v>108.81631400000001</v>
      </c>
      <c r="G637">
        <v>8.6433160000000004</v>
      </c>
      <c r="H637">
        <v>109.592421</v>
      </c>
      <c r="I637">
        <v>5.671316</v>
      </c>
    </row>
    <row r="638" spans="1:9" x14ac:dyDescent="0.25">
      <c r="A638">
        <v>637</v>
      </c>
      <c r="D638">
        <v>111.83068400000001</v>
      </c>
      <c r="E638">
        <v>5.5495789999999996</v>
      </c>
      <c r="F638">
        <v>108.79999800000002</v>
      </c>
      <c r="G638">
        <v>8.6239469999999994</v>
      </c>
      <c r="H638">
        <v>109.624629</v>
      </c>
      <c r="I638">
        <v>5.6764210000000004</v>
      </c>
    </row>
    <row r="639" spans="1:9" x14ac:dyDescent="0.25">
      <c r="A639">
        <v>638</v>
      </c>
      <c r="F639">
        <v>108.783629</v>
      </c>
      <c r="G639">
        <v>8.63279</v>
      </c>
      <c r="H639">
        <v>109.57352300000001</v>
      </c>
      <c r="I639">
        <v>5.6267889999999996</v>
      </c>
    </row>
    <row r="640" spans="1:9" x14ac:dyDescent="0.25">
      <c r="A640">
        <v>639</v>
      </c>
      <c r="F640">
        <v>108.81084300000001</v>
      </c>
      <c r="G640">
        <v>8.6231059999999999</v>
      </c>
      <c r="H640">
        <v>109.52436700000001</v>
      </c>
      <c r="I640">
        <v>5.6213680000000004</v>
      </c>
    </row>
    <row r="641" spans="1:9" x14ac:dyDescent="0.25">
      <c r="A641">
        <v>640</v>
      </c>
      <c r="F641">
        <v>108.818049</v>
      </c>
      <c r="G641">
        <v>8.6224740000000004</v>
      </c>
      <c r="H641">
        <v>109.511683</v>
      </c>
      <c r="I641">
        <v>5.6262629999999998</v>
      </c>
    </row>
    <row r="642" spans="1:9" x14ac:dyDescent="0.25">
      <c r="A642">
        <v>641</v>
      </c>
      <c r="F642">
        <v>108.79352500000002</v>
      </c>
      <c r="G642">
        <v>8.6370000000000005</v>
      </c>
      <c r="H642">
        <v>109.51468600000001</v>
      </c>
      <c r="I642">
        <v>5.6234739999999999</v>
      </c>
    </row>
    <row r="643" spans="1:9" x14ac:dyDescent="0.25">
      <c r="A643">
        <v>642</v>
      </c>
      <c r="F643">
        <v>108.773314</v>
      </c>
      <c r="G643">
        <v>8.6343150000000009</v>
      </c>
      <c r="H643">
        <v>109.49678700000001</v>
      </c>
      <c r="I643">
        <v>5.6665260000000002</v>
      </c>
    </row>
    <row r="644" spans="1:9" x14ac:dyDescent="0.25">
      <c r="A644">
        <v>643</v>
      </c>
      <c r="F644">
        <v>108.862842</v>
      </c>
      <c r="G644">
        <v>8.6007890000000007</v>
      </c>
      <c r="H644">
        <v>109.51784000000001</v>
      </c>
      <c r="I644">
        <v>5.5957369999999997</v>
      </c>
    </row>
    <row r="645" spans="1:9" x14ac:dyDescent="0.25">
      <c r="A645">
        <v>644</v>
      </c>
      <c r="F645">
        <v>108.862842</v>
      </c>
      <c r="G645">
        <v>8.6007890000000007</v>
      </c>
      <c r="H645">
        <v>109.579734</v>
      </c>
      <c r="I645">
        <v>5.6352630000000001</v>
      </c>
    </row>
    <row r="646" spans="1:9" x14ac:dyDescent="0.25">
      <c r="A646">
        <v>645</v>
      </c>
    </row>
    <row r="647" spans="1:9" x14ac:dyDescent="0.25">
      <c r="A647">
        <v>646</v>
      </c>
    </row>
    <row r="648" spans="1:9" x14ac:dyDescent="0.25">
      <c r="A648">
        <v>647</v>
      </c>
      <c r="B648">
        <v>129.71367900000001</v>
      </c>
      <c r="C648">
        <v>6.8801050000000004</v>
      </c>
    </row>
    <row r="649" spans="1:9" x14ac:dyDescent="0.25">
      <c r="A649">
        <v>648</v>
      </c>
      <c r="B649">
        <v>129.72116</v>
      </c>
      <c r="C649">
        <v>6.8425789999999997</v>
      </c>
    </row>
    <row r="650" spans="1:9" x14ac:dyDescent="0.25">
      <c r="A650">
        <v>649</v>
      </c>
      <c r="B650">
        <v>129.670524</v>
      </c>
      <c r="C650">
        <v>6.8472099999999996</v>
      </c>
    </row>
    <row r="651" spans="1:9" x14ac:dyDescent="0.25">
      <c r="A651">
        <v>650</v>
      </c>
      <c r="B651">
        <v>129.68584300000001</v>
      </c>
      <c r="C651">
        <v>6.8827369999999997</v>
      </c>
    </row>
    <row r="652" spans="1:9" x14ac:dyDescent="0.25">
      <c r="A652">
        <v>651</v>
      </c>
      <c r="B652">
        <v>129.718051</v>
      </c>
      <c r="C652">
        <v>6.8804740000000004</v>
      </c>
      <c r="D652">
        <v>133.82694900000001</v>
      </c>
      <c r="E652">
        <v>4.7608420000000002</v>
      </c>
    </row>
    <row r="653" spans="1:9" x14ac:dyDescent="0.25">
      <c r="A653">
        <v>652</v>
      </c>
      <c r="B653">
        <v>129.742682</v>
      </c>
      <c r="C653">
        <v>6.8773679999999997</v>
      </c>
      <c r="D653">
        <v>133.814368</v>
      </c>
      <c r="E653">
        <v>4.7183159999999997</v>
      </c>
    </row>
    <row r="654" spans="1:9" x14ac:dyDescent="0.25">
      <c r="A654">
        <v>653</v>
      </c>
      <c r="B654">
        <v>129.72957500000001</v>
      </c>
      <c r="C654">
        <v>6.8818950000000001</v>
      </c>
      <c r="D654">
        <v>133.79610300000002</v>
      </c>
      <c r="E654">
        <v>4.7771049999999997</v>
      </c>
    </row>
    <row r="655" spans="1:9" x14ac:dyDescent="0.25">
      <c r="A655">
        <v>654</v>
      </c>
      <c r="B655">
        <v>129.78610500000002</v>
      </c>
      <c r="C655">
        <v>6.8562110000000001</v>
      </c>
      <c r="D655">
        <v>133.77131500000002</v>
      </c>
      <c r="E655">
        <v>4.7294210000000003</v>
      </c>
    </row>
    <row r="656" spans="1:9" x14ac:dyDescent="0.25">
      <c r="A656">
        <v>655</v>
      </c>
      <c r="B656">
        <v>129.740836</v>
      </c>
      <c r="C656">
        <v>6.8521580000000002</v>
      </c>
      <c r="D656">
        <v>133.73936700000002</v>
      </c>
      <c r="E656">
        <v>4.7186320000000004</v>
      </c>
    </row>
    <row r="657" spans="1:9" x14ac:dyDescent="0.25">
      <c r="A657">
        <v>656</v>
      </c>
      <c r="D657">
        <v>133.740523</v>
      </c>
      <c r="E657">
        <v>4.718</v>
      </c>
    </row>
    <row r="658" spans="1:9" x14ac:dyDescent="0.25">
      <c r="A658">
        <v>657</v>
      </c>
      <c r="D658">
        <v>133.696628</v>
      </c>
      <c r="E658">
        <v>4.6973159999999998</v>
      </c>
    </row>
    <row r="659" spans="1:9" x14ac:dyDescent="0.25">
      <c r="A659">
        <v>658</v>
      </c>
      <c r="D659">
        <v>133.69278600000001</v>
      </c>
      <c r="E659">
        <v>4.6414739999999997</v>
      </c>
    </row>
    <row r="660" spans="1:9" x14ac:dyDescent="0.25">
      <c r="A660">
        <v>659</v>
      </c>
      <c r="D660">
        <v>133.82694900000001</v>
      </c>
      <c r="E660">
        <v>4.7608420000000002</v>
      </c>
    </row>
    <row r="661" spans="1:9" x14ac:dyDescent="0.25">
      <c r="A661">
        <v>660</v>
      </c>
      <c r="F661">
        <v>132.559787</v>
      </c>
      <c r="G661">
        <v>5.9578420000000003</v>
      </c>
    </row>
    <row r="662" spans="1:9" x14ac:dyDescent="0.25">
      <c r="A662">
        <v>661</v>
      </c>
      <c r="F662">
        <v>132.61878899999999</v>
      </c>
      <c r="G662">
        <v>6.016947</v>
      </c>
      <c r="H662">
        <v>134.43257800000001</v>
      </c>
      <c r="I662">
        <v>3.3603160000000001</v>
      </c>
    </row>
    <row r="663" spans="1:9" x14ac:dyDescent="0.25">
      <c r="A663">
        <v>662</v>
      </c>
      <c r="F663">
        <v>132.590892</v>
      </c>
      <c r="G663">
        <v>6.0067370000000002</v>
      </c>
      <c r="H663">
        <v>134.389892</v>
      </c>
      <c r="I663">
        <v>3.3736839999999999</v>
      </c>
    </row>
    <row r="664" spans="1:9" x14ac:dyDescent="0.25">
      <c r="A664">
        <v>663</v>
      </c>
      <c r="F664">
        <v>132.59878800000001</v>
      </c>
      <c r="G664">
        <v>5.9972110000000001</v>
      </c>
      <c r="H664">
        <v>134.36479100000003</v>
      </c>
      <c r="I664">
        <v>3.3521580000000002</v>
      </c>
    </row>
    <row r="665" spans="1:9" x14ac:dyDescent="0.25">
      <c r="A665">
        <v>664</v>
      </c>
      <c r="F665">
        <v>132.56079</v>
      </c>
      <c r="G665">
        <v>6.0123160000000002</v>
      </c>
      <c r="H665">
        <v>134.40194600000001</v>
      </c>
      <c r="I665">
        <v>3.3683160000000001</v>
      </c>
    </row>
    <row r="666" spans="1:9" x14ac:dyDescent="0.25">
      <c r="A666">
        <v>665</v>
      </c>
      <c r="F666">
        <v>132.55820700000001</v>
      </c>
      <c r="G666">
        <v>6.0048950000000003</v>
      </c>
      <c r="H666">
        <v>134.37605200000002</v>
      </c>
      <c r="I666">
        <v>3.3385790000000002</v>
      </c>
    </row>
    <row r="667" spans="1:9" x14ac:dyDescent="0.25">
      <c r="A667">
        <v>666</v>
      </c>
      <c r="F667">
        <v>132.59162800000001</v>
      </c>
      <c r="G667">
        <v>6.0329480000000002</v>
      </c>
      <c r="H667">
        <v>134.36978800000003</v>
      </c>
      <c r="I667">
        <v>3.3490530000000001</v>
      </c>
    </row>
    <row r="668" spans="1:9" x14ac:dyDescent="0.25">
      <c r="A668">
        <v>667</v>
      </c>
      <c r="F668">
        <v>132.559787</v>
      </c>
      <c r="G668">
        <v>5.9578420000000003</v>
      </c>
      <c r="H668">
        <v>134.38478700000002</v>
      </c>
      <c r="I668">
        <v>3.3492630000000001</v>
      </c>
    </row>
    <row r="669" spans="1:9" x14ac:dyDescent="0.25">
      <c r="A669">
        <v>668</v>
      </c>
      <c r="F669">
        <v>132.559787</v>
      </c>
      <c r="G669">
        <v>5.9578420000000003</v>
      </c>
      <c r="H669">
        <v>134.37120700000003</v>
      </c>
      <c r="I669">
        <v>3.3640530000000002</v>
      </c>
    </row>
    <row r="670" spans="1:9" x14ac:dyDescent="0.25">
      <c r="A670">
        <v>669</v>
      </c>
      <c r="B670">
        <v>155.666213</v>
      </c>
      <c r="C670">
        <v>8.1411580000000008</v>
      </c>
      <c r="H670">
        <v>134.39289000000002</v>
      </c>
      <c r="I670">
        <v>3.3603160000000001</v>
      </c>
    </row>
    <row r="671" spans="1:9" x14ac:dyDescent="0.25">
      <c r="A671">
        <v>670</v>
      </c>
      <c r="B671">
        <v>155.642897</v>
      </c>
      <c r="C671">
        <v>8.1655789999999993</v>
      </c>
      <c r="H671">
        <v>134.39289000000002</v>
      </c>
      <c r="I671">
        <v>3.3603160000000001</v>
      </c>
    </row>
    <row r="672" spans="1:9" x14ac:dyDescent="0.25">
      <c r="A672">
        <v>671</v>
      </c>
      <c r="B672">
        <v>155.63595000000001</v>
      </c>
      <c r="C672">
        <v>8.1878949999999993</v>
      </c>
    </row>
    <row r="673" spans="1:9" x14ac:dyDescent="0.25">
      <c r="A673">
        <v>672</v>
      </c>
      <c r="B673">
        <v>155.59384399999999</v>
      </c>
      <c r="C673">
        <v>8.165737</v>
      </c>
    </row>
    <row r="674" spans="1:9" x14ac:dyDescent="0.25">
      <c r="A674">
        <v>673</v>
      </c>
      <c r="B674">
        <v>155.60758099999998</v>
      </c>
      <c r="C674">
        <v>8.1918419999999994</v>
      </c>
    </row>
    <row r="675" spans="1:9" x14ac:dyDescent="0.25">
      <c r="A675">
        <v>674</v>
      </c>
      <c r="B675">
        <v>155.62331799999998</v>
      </c>
      <c r="C675">
        <v>8.1822110000000006</v>
      </c>
    </row>
    <row r="676" spans="1:9" x14ac:dyDescent="0.25">
      <c r="A676">
        <v>675</v>
      </c>
      <c r="B676">
        <v>155.648055</v>
      </c>
      <c r="C676">
        <v>8.183052</v>
      </c>
      <c r="D676">
        <v>160.467896</v>
      </c>
      <c r="E676">
        <v>6.9673160000000003</v>
      </c>
    </row>
    <row r="677" spans="1:9" x14ac:dyDescent="0.25">
      <c r="A677">
        <v>676</v>
      </c>
      <c r="B677">
        <v>155.648055</v>
      </c>
      <c r="C677">
        <v>8.183052</v>
      </c>
      <c r="D677">
        <v>160.542317</v>
      </c>
      <c r="E677">
        <v>6.9912099999999997</v>
      </c>
    </row>
    <row r="678" spans="1:9" x14ac:dyDescent="0.25">
      <c r="A678">
        <v>677</v>
      </c>
      <c r="B678">
        <v>155.648055</v>
      </c>
      <c r="C678">
        <v>8.183052</v>
      </c>
      <c r="D678">
        <v>160.517054</v>
      </c>
      <c r="E678">
        <v>6.9539999999999997</v>
      </c>
    </row>
    <row r="679" spans="1:9" x14ac:dyDescent="0.25">
      <c r="A679">
        <v>678</v>
      </c>
      <c r="B679">
        <v>155.648055</v>
      </c>
      <c r="C679">
        <v>8.183052</v>
      </c>
      <c r="D679">
        <v>160.51921300000001</v>
      </c>
      <c r="E679">
        <v>6.9545260000000004</v>
      </c>
    </row>
    <row r="680" spans="1:9" x14ac:dyDescent="0.25">
      <c r="A680">
        <v>679</v>
      </c>
      <c r="D680">
        <v>160.49831799999998</v>
      </c>
      <c r="E680">
        <v>6.9357369999999996</v>
      </c>
    </row>
    <row r="681" spans="1:9" x14ac:dyDescent="0.25">
      <c r="A681">
        <v>680</v>
      </c>
      <c r="D681">
        <v>160.47663399999999</v>
      </c>
      <c r="E681">
        <v>6.9465260000000004</v>
      </c>
    </row>
    <row r="682" spans="1:9" x14ac:dyDescent="0.25">
      <c r="A682">
        <v>681</v>
      </c>
      <c r="D682">
        <v>160.518475</v>
      </c>
      <c r="E682">
        <v>6.9271580000000004</v>
      </c>
    </row>
    <row r="683" spans="1:9" x14ac:dyDescent="0.25">
      <c r="A683">
        <v>682</v>
      </c>
      <c r="D683">
        <v>160.54031800000001</v>
      </c>
      <c r="E683">
        <v>6.9406309999999998</v>
      </c>
    </row>
    <row r="684" spans="1:9" x14ac:dyDescent="0.25">
      <c r="A684">
        <v>683</v>
      </c>
      <c r="D684">
        <v>160.467896</v>
      </c>
      <c r="E684">
        <v>6.9673160000000003</v>
      </c>
    </row>
    <row r="685" spans="1:9" x14ac:dyDescent="0.25">
      <c r="A685">
        <v>684</v>
      </c>
      <c r="D685">
        <v>160.467896</v>
      </c>
      <c r="E685">
        <v>6.9673160000000003</v>
      </c>
    </row>
    <row r="686" spans="1:9" x14ac:dyDescent="0.25">
      <c r="A686">
        <v>685</v>
      </c>
      <c r="F686">
        <v>160.731528</v>
      </c>
      <c r="G686">
        <v>8.9570000000000007</v>
      </c>
      <c r="H686">
        <v>160.74368699999999</v>
      </c>
      <c r="I686">
        <v>6.4418949999999997</v>
      </c>
    </row>
    <row r="687" spans="1:9" x14ac:dyDescent="0.25">
      <c r="A687">
        <v>686</v>
      </c>
      <c r="F687">
        <v>160.709002</v>
      </c>
      <c r="G687">
        <v>8.9689999999999994</v>
      </c>
      <c r="H687">
        <v>160.72316000000001</v>
      </c>
      <c r="I687">
        <v>6.4328419999999999</v>
      </c>
    </row>
    <row r="688" spans="1:9" x14ac:dyDescent="0.25">
      <c r="A688">
        <v>687</v>
      </c>
      <c r="F688">
        <v>160.65310700000001</v>
      </c>
      <c r="G688">
        <v>8.9823679999999992</v>
      </c>
      <c r="H688">
        <v>160.72305499999999</v>
      </c>
      <c r="I688">
        <v>6.4025790000000002</v>
      </c>
    </row>
    <row r="689" spans="1:9" x14ac:dyDescent="0.25">
      <c r="A689">
        <v>688</v>
      </c>
      <c r="F689">
        <v>160.639476</v>
      </c>
      <c r="G689">
        <v>8.9891590000000008</v>
      </c>
      <c r="H689">
        <v>160.74373800000001</v>
      </c>
      <c r="I689">
        <v>6.3958950000000003</v>
      </c>
    </row>
    <row r="690" spans="1:9" x14ac:dyDescent="0.25">
      <c r="A690">
        <v>689</v>
      </c>
      <c r="F690">
        <v>160.67916</v>
      </c>
      <c r="G690">
        <v>8.9960000000000004</v>
      </c>
      <c r="H690">
        <v>160.65263400000001</v>
      </c>
      <c r="I690">
        <v>6.4013689999999999</v>
      </c>
    </row>
    <row r="691" spans="1:9" x14ac:dyDescent="0.25">
      <c r="A691">
        <v>690</v>
      </c>
      <c r="F691">
        <v>160.61410699999999</v>
      </c>
      <c r="G691">
        <v>9.0118939999999998</v>
      </c>
      <c r="H691">
        <v>160.62668600000001</v>
      </c>
      <c r="I691">
        <v>6.4371580000000002</v>
      </c>
    </row>
    <row r="692" spans="1:9" x14ac:dyDescent="0.25">
      <c r="A692">
        <v>691</v>
      </c>
      <c r="F692">
        <v>160.57847599999999</v>
      </c>
      <c r="G692">
        <v>9.0091059999999992</v>
      </c>
      <c r="H692">
        <v>160.60794899999999</v>
      </c>
      <c r="I692">
        <v>6.4662629999999996</v>
      </c>
    </row>
    <row r="693" spans="1:9" x14ac:dyDescent="0.25">
      <c r="A693">
        <v>692</v>
      </c>
      <c r="F693">
        <v>160.59995000000001</v>
      </c>
      <c r="G693">
        <v>9.0351060000000007</v>
      </c>
      <c r="H693">
        <v>160.75205399999999</v>
      </c>
      <c r="I693">
        <v>6.4346319999999997</v>
      </c>
    </row>
    <row r="694" spans="1:9" x14ac:dyDescent="0.25">
      <c r="A694">
        <v>693</v>
      </c>
      <c r="F694">
        <v>160.588581</v>
      </c>
      <c r="G694">
        <v>9.0757890000000003</v>
      </c>
      <c r="H694">
        <v>160.75205399999999</v>
      </c>
      <c r="I694">
        <v>6.4346319999999997</v>
      </c>
    </row>
    <row r="695" spans="1:9" x14ac:dyDescent="0.25">
      <c r="A695">
        <v>694</v>
      </c>
      <c r="F695">
        <v>160.731528</v>
      </c>
      <c r="G695">
        <v>8.9570000000000007</v>
      </c>
      <c r="H695">
        <v>160.77084300000001</v>
      </c>
      <c r="I695">
        <v>6.4357899999999999</v>
      </c>
    </row>
    <row r="696" spans="1:9" x14ac:dyDescent="0.25">
      <c r="A696">
        <v>695</v>
      </c>
      <c r="B696">
        <v>179.073003</v>
      </c>
      <c r="C696">
        <v>9.4480520000000006</v>
      </c>
    </row>
    <row r="697" spans="1:9" x14ac:dyDescent="0.25">
      <c r="A697">
        <v>696</v>
      </c>
      <c r="B697">
        <v>179.12852800000002</v>
      </c>
      <c r="C697">
        <v>9.4474210000000003</v>
      </c>
    </row>
    <row r="698" spans="1:9" x14ac:dyDescent="0.25">
      <c r="A698">
        <v>697</v>
      </c>
      <c r="B698">
        <v>179.070266</v>
      </c>
      <c r="C698">
        <v>9.4587369999999993</v>
      </c>
    </row>
    <row r="699" spans="1:9" x14ac:dyDescent="0.25">
      <c r="A699">
        <v>698</v>
      </c>
      <c r="B699">
        <v>179.10310799999999</v>
      </c>
      <c r="C699">
        <v>9.4434740000000001</v>
      </c>
    </row>
    <row r="700" spans="1:9" x14ac:dyDescent="0.25">
      <c r="A700">
        <v>699</v>
      </c>
      <c r="B700">
        <v>179.094897</v>
      </c>
      <c r="C700">
        <v>9.4571579999999997</v>
      </c>
    </row>
    <row r="701" spans="1:9" x14ac:dyDescent="0.25">
      <c r="A701">
        <v>700</v>
      </c>
      <c r="B701">
        <v>179.088897</v>
      </c>
      <c r="C701">
        <v>9.4343690000000002</v>
      </c>
    </row>
    <row r="702" spans="1:9" x14ac:dyDescent="0.25">
      <c r="A702">
        <v>701</v>
      </c>
      <c r="B702">
        <v>179.10989699999999</v>
      </c>
      <c r="C702">
        <v>9.4594740000000002</v>
      </c>
    </row>
    <row r="703" spans="1:9" x14ac:dyDescent="0.25">
      <c r="A703">
        <v>702</v>
      </c>
      <c r="B703">
        <v>179.10689600000001</v>
      </c>
      <c r="C703">
        <v>9.4347359999999991</v>
      </c>
      <c r="D703">
        <v>185.84005200000001</v>
      </c>
      <c r="E703">
        <v>7.7224209999999998</v>
      </c>
    </row>
    <row r="704" spans="1:9" x14ac:dyDescent="0.25">
      <c r="A704">
        <v>703</v>
      </c>
      <c r="B704">
        <v>179.19405399999999</v>
      </c>
      <c r="C704">
        <v>9.3533150000000003</v>
      </c>
      <c r="D704">
        <v>185.85668799999999</v>
      </c>
      <c r="E704">
        <v>7.7169470000000002</v>
      </c>
    </row>
    <row r="705" spans="1:9" x14ac:dyDescent="0.25">
      <c r="A705">
        <v>704</v>
      </c>
      <c r="B705">
        <v>179.073003</v>
      </c>
      <c r="C705">
        <v>9.4480520000000006</v>
      </c>
      <c r="D705">
        <v>185.88373799999999</v>
      </c>
      <c r="E705">
        <v>7.6881579999999996</v>
      </c>
    </row>
    <row r="706" spans="1:9" x14ac:dyDescent="0.25">
      <c r="A706">
        <v>705</v>
      </c>
      <c r="D706">
        <v>185.91026600000001</v>
      </c>
      <c r="E706">
        <v>7.6938950000000004</v>
      </c>
    </row>
    <row r="707" spans="1:9" x14ac:dyDescent="0.25">
      <c r="A707">
        <v>706</v>
      </c>
      <c r="D707">
        <v>185.88363200000001</v>
      </c>
      <c r="E707">
        <v>7.6755269999999998</v>
      </c>
    </row>
    <row r="708" spans="1:9" x14ac:dyDescent="0.25">
      <c r="A708">
        <v>707</v>
      </c>
      <c r="D708">
        <v>185.88537099999999</v>
      </c>
      <c r="E708">
        <v>7.6842639999999998</v>
      </c>
    </row>
    <row r="709" spans="1:9" x14ac:dyDescent="0.25">
      <c r="A709">
        <v>708</v>
      </c>
      <c r="D709">
        <v>185.94341900000001</v>
      </c>
      <c r="E709">
        <v>7.6007369999999996</v>
      </c>
      <c r="F709">
        <v>183.98084499999999</v>
      </c>
      <c r="G709">
        <v>9.8176319999999997</v>
      </c>
    </row>
    <row r="710" spans="1:9" x14ac:dyDescent="0.25">
      <c r="A710">
        <v>709</v>
      </c>
      <c r="D710">
        <v>185.869632</v>
      </c>
      <c r="E710">
        <v>7.7226840000000001</v>
      </c>
      <c r="F710">
        <v>184.06779</v>
      </c>
      <c r="G710">
        <v>9.8576840000000008</v>
      </c>
    </row>
    <row r="711" spans="1:9" x14ac:dyDescent="0.25">
      <c r="A711">
        <v>710</v>
      </c>
      <c r="F711">
        <v>184.03515899999999</v>
      </c>
      <c r="G711">
        <v>9.8515259999999998</v>
      </c>
    </row>
    <row r="712" spans="1:9" x14ac:dyDescent="0.25">
      <c r="A712">
        <v>711</v>
      </c>
      <c r="F712">
        <v>183.99084400000001</v>
      </c>
      <c r="G712">
        <v>9.8681059999999992</v>
      </c>
      <c r="H712">
        <v>186.79131999999998</v>
      </c>
      <c r="I712">
        <v>7.039053</v>
      </c>
    </row>
    <row r="713" spans="1:9" x14ac:dyDescent="0.25">
      <c r="A713">
        <v>712</v>
      </c>
      <c r="F713">
        <v>184.018844</v>
      </c>
      <c r="G713">
        <v>9.8707899999999995</v>
      </c>
      <c r="H713">
        <v>186.84605299999998</v>
      </c>
      <c r="I713">
        <v>7.0322639999999996</v>
      </c>
    </row>
    <row r="714" spans="1:9" x14ac:dyDescent="0.25">
      <c r="A714">
        <v>713</v>
      </c>
      <c r="F714">
        <v>184.053527</v>
      </c>
      <c r="G714">
        <v>9.8534740000000003</v>
      </c>
      <c r="H714">
        <v>186.80573900000002</v>
      </c>
      <c r="I714">
        <v>7.0473679999999996</v>
      </c>
    </row>
    <row r="715" spans="1:9" x14ac:dyDescent="0.25">
      <c r="A715">
        <v>714</v>
      </c>
      <c r="F715">
        <v>184.08084400000001</v>
      </c>
      <c r="G715">
        <v>9.8763690000000004</v>
      </c>
      <c r="H715">
        <v>186.78679199999999</v>
      </c>
      <c r="I715">
        <v>7.0395789999999998</v>
      </c>
    </row>
    <row r="716" spans="1:9" x14ac:dyDescent="0.25">
      <c r="A716">
        <v>715</v>
      </c>
      <c r="F716">
        <v>184.07463300000001</v>
      </c>
      <c r="G716">
        <v>9.8813689999999994</v>
      </c>
      <c r="H716">
        <v>186.77337199999999</v>
      </c>
      <c r="I716">
        <v>7.0190530000000004</v>
      </c>
    </row>
    <row r="717" spans="1:9" x14ac:dyDescent="0.25">
      <c r="A717">
        <v>716</v>
      </c>
      <c r="B717">
        <v>202.20778899999999</v>
      </c>
      <c r="C717">
        <v>9.4769469999999991</v>
      </c>
      <c r="F717">
        <v>184.04616099999998</v>
      </c>
      <c r="G717">
        <v>9.8879999999999999</v>
      </c>
      <c r="H717">
        <v>186.79031599999999</v>
      </c>
      <c r="I717">
        <v>7.0510000000000002</v>
      </c>
    </row>
    <row r="718" spans="1:9" x14ac:dyDescent="0.25">
      <c r="A718">
        <v>717</v>
      </c>
      <c r="B718">
        <v>202.205634</v>
      </c>
      <c r="C718">
        <v>9.5278949999999991</v>
      </c>
      <c r="F718">
        <v>183.98084499999999</v>
      </c>
      <c r="G718">
        <v>9.8176319999999997</v>
      </c>
      <c r="H718">
        <v>186.80179100000001</v>
      </c>
      <c r="I718">
        <v>7.0388950000000001</v>
      </c>
    </row>
    <row r="719" spans="1:9" x14ac:dyDescent="0.25">
      <c r="A719">
        <v>718</v>
      </c>
      <c r="B719">
        <v>202.18589700000001</v>
      </c>
      <c r="C719">
        <v>9.5186840000000004</v>
      </c>
      <c r="H719">
        <v>186.841578</v>
      </c>
      <c r="I719">
        <v>7.0244739999999997</v>
      </c>
    </row>
    <row r="720" spans="1:9" x14ac:dyDescent="0.25">
      <c r="A720">
        <v>719</v>
      </c>
      <c r="B720">
        <v>202.18373800000001</v>
      </c>
      <c r="C720">
        <v>9.4963149999999992</v>
      </c>
      <c r="H720">
        <v>186.79131999999998</v>
      </c>
      <c r="I720">
        <v>7.039053</v>
      </c>
    </row>
    <row r="721" spans="1:9" x14ac:dyDescent="0.25">
      <c r="A721">
        <v>720</v>
      </c>
      <c r="B721">
        <v>202.22515799999999</v>
      </c>
      <c r="C721">
        <v>9.5269469999999998</v>
      </c>
    </row>
    <row r="722" spans="1:9" x14ac:dyDescent="0.25">
      <c r="A722">
        <v>721</v>
      </c>
      <c r="B722">
        <v>202.21931699999999</v>
      </c>
      <c r="C722">
        <v>9.5233690000000006</v>
      </c>
    </row>
    <row r="723" spans="1:9" x14ac:dyDescent="0.25">
      <c r="A723">
        <v>722</v>
      </c>
      <c r="B723">
        <v>202.22726299999999</v>
      </c>
      <c r="C723">
        <v>9.5439480000000003</v>
      </c>
    </row>
    <row r="724" spans="1:9" x14ac:dyDescent="0.25">
      <c r="A724">
        <v>723</v>
      </c>
      <c r="B724">
        <v>202.31194600000001</v>
      </c>
      <c r="C724">
        <v>9.5056840000000005</v>
      </c>
      <c r="D724">
        <v>209.148368</v>
      </c>
      <c r="E724">
        <v>7.3733680000000001</v>
      </c>
    </row>
    <row r="725" spans="1:9" x14ac:dyDescent="0.25">
      <c r="A725">
        <v>724</v>
      </c>
      <c r="B725">
        <v>202.26600200000001</v>
      </c>
      <c r="C725">
        <v>9.4578430000000004</v>
      </c>
      <c r="D725">
        <v>209.15094999999999</v>
      </c>
      <c r="E725">
        <v>7.4084209999999997</v>
      </c>
    </row>
    <row r="726" spans="1:9" x14ac:dyDescent="0.25">
      <c r="A726">
        <v>725</v>
      </c>
      <c r="B726">
        <v>202.20778899999999</v>
      </c>
      <c r="C726">
        <v>9.4769469999999991</v>
      </c>
      <c r="D726">
        <v>209.19294600000001</v>
      </c>
      <c r="E726">
        <v>7.3512630000000003</v>
      </c>
    </row>
    <row r="727" spans="1:9" x14ac:dyDescent="0.25">
      <c r="A727">
        <v>726</v>
      </c>
      <c r="D727">
        <v>209.164107</v>
      </c>
      <c r="E727">
        <v>7.331264</v>
      </c>
    </row>
    <row r="728" spans="1:9" x14ac:dyDescent="0.25">
      <c r="A728">
        <v>727</v>
      </c>
      <c r="D728">
        <v>209.17762999999999</v>
      </c>
      <c r="E728">
        <v>7.352474</v>
      </c>
    </row>
    <row r="729" spans="1:9" x14ac:dyDescent="0.25">
      <c r="A729">
        <v>728</v>
      </c>
      <c r="D729">
        <v>209.185687</v>
      </c>
      <c r="E729">
        <v>7.3750530000000003</v>
      </c>
    </row>
    <row r="730" spans="1:9" x14ac:dyDescent="0.25">
      <c r="A730">
        <v>729</v>
      </c>
      <c r="D730">
        <v>209.20783900000001</v>
      </c>
      <c r="E730">
        <v>7.3554740000000001</v>
      </c>
    </row>
    <row r="731" spans="1:9" x14ac:dyDescent="0.25">
      <c r="A731">
        <v>730</v>
      </c>
      <c r="D731">
        <v>209.19837100000001</v>
      </c>
      <c r="E731">
        <v>7.3671049999999996</v>
      </c>
    </row>
    <row r="732" spans="1:9" x14ac:dyDescent="0.25">
      <c r="A732">
        <v>731</v>
      </c>
      <c r="D732">
        <v>209.256316</v>
      </c>
      <c r="E732">
        <v>7.3945780000000001</v>
      </c>
    </row>
    <row r="733" spans="1:9" x14ac:dyDescent="0.25">
      <c r="A733">
        <v>732</v>
      </c>
      <c r="D733">
        <v>209.148368</v>
      </c>
      <c r="E733">
        <v>7.3733680000000001</v>
      </c>
    </row>
    <row r="734" spans="1:9" x14ac:dyDescent="0.25">
      <c r="A734">
        <v>733</v>
      </c>
      <c r="F734">
        <v>208.74189699999999</v>
      </c>
      <c r="G734">
        <v>9.0628419999999998</v>
      </c>
    </row>
    <row r="735" spans="1:9" x14ac:dyDescent="0.25">
      <c r="A735">
        <v>734</v>
      </c>
      <c r="F735">
        <v>208.75605300000001</v>
      </c>
      <c r="G735">
        <v>8.9874209999999994</v>
      </c>
    </row>
    <row r="736" spans="1:9" x14ac:dyDescent="0.25">
      <c r="A736">
        <v>735</v>
      </c>
      <c r="F736">
        <v>208.80436600000002</v>
      </c>
      <c r="G736">
        <v>9.0592629999999996</v>
      </c>
      <c r="H736">
        <v>210.71400299999999</v>
      </c>
      <c r="I736">
        <v>6.5155789999999998</v>
      </c>
    </row>
    <row r="737" spans="1:9" x14ac:dyDescent="0.25">
      <c r="A737">
        <v>736</v>
      </c>
      <c r="F737">
        <v>208.787791</v>
      </c>
      <c r="G737">
        <v>9.0474730000000001</v>
      </c>
      <c r="H737">
        <v>210.71463299999999</v>
      </c>
      <c r="I737">
        <v>6.4925269999999999</v>
      </c>
    </row>
    <row r="738" spans="1:9" x14ac:dyDescent="0.25">
      <c r="A738">
        <v>737</v>
      </c>
      <c r="F738">
        <v>208.77500000000001</v>
      </c>
      <c r="G738">
        <v>9.0734739999999992</v>
      </c>
      <c r="H738">
        <v>210.71921399999999</v>
      </c>
      <c r="I738">
        <v>6.508737</v>
      </c>
    </row>
    <row r="739" spans="1:9" x14ac:dyDescent="0.25">
      <c r="A739">
        <v>738</v>
      </c>
      <c r="B739">
        <v>222.660967</v>
      </c>
      <c r="C739">
        <v>7.9859790000000004</v>
      </c>
      <c r="F739">
        <v>208.78384700000001</v>
      </c>
      <c r="G739">
        <v>9.0345790000000008</v>
      </c>
      <c r="H739">
        <v>210.74795</v>
      </c>
      <c r="I739">
        <v>6.4916840000000002</v>
      </c>
    </row>
    <row r="740" spans="1:9" x14ac:dyDescent="0.25">
      <c r="A740">
        <v>739</v>
      </c>
      <c r="B740">
        <v>222.686228</v>
      </c>
      <c r="C740">
        <v>7.9544009999999998</v>
      </c>
      <c r="F740">
        <v>208.79252500000001</v>
      </c>
      <c r="G740">
        <v>9.0181050000000003</v>
      </c>
      <c r="H740">
        <v>210.766684</v>
      </c>
      <c r="I740">
        <v>6.4543689999999998</v>
      </c>
    </row>
    <row r="741" spans="1:9" x14ac:dyDescent="0.25">
      <c r="A741">
        <v>740</v>
      </c>
      <c r="B741">
        <v>222.70401699999999</v>
      </c>
      <c r="C741">
        <v>7.9492960000000004</v>
      </c>
      <c r="F741">
        <v>208.82395099999999</v>
      </c>
      <c r="G741">
        <v>9.0116840000000007</v>
      </c>
      <c r="H741">
        <v>210.78742499999998</v>
      </c>
      <c r="I741">
        <v>6.4447359999999998</v>
      </c>
    </row>
    <row r="742" spans="1:9" x14ac:dyDescent="0.25">
      <c r="A742">
        <v>741</v>
      </c>
      <c r="B742">
        <v>222.7227</v>
      </c>
      <c r="C742">
        <v>7.956296</v>
      </c>
      <c r="F742">
        <v>208.74189699999999</v>
      </c>
      <c r="G742">
        <v>9.0628419999999998</v>
      </c>
      <c r="H742">
        <v>210.728003</v>
      </c>
      <c r="I742">
        <v>6.4080519999999996</v>
      </c>
    </row>
    <row r="743" spans="1:9" x14ac:dyDescent="0.25">
      <c r="A743">
        <v>742</v>
      </c>
      <c r="B743">
        <v>222.73485700000001</v>
      </c>
      <c r="C743">
        <v>7.9644529999999998</v>
      </c>
      <c r="F743">
        <v>208.74189699999999</v>
      </c>
      <c r="G743">
        <v>9.0628419999999998</v>
      </c>
      <c r="H743">
        <v>210.727473</v>
      </c>
      <c r="I743">
        <v>6.3928419999999999</v>
      </c>
    </row>
    <row r="744" spans="1:9" x14ac:dyDescent="0.25">
      <c r="A744">
        <v>743</v>
      </c>
      <c r="B744">
        <v>222.74627799999999</v>
      </c>
      <c r="C744">
        <v>7.9595589999999996</v>
      </c>
      <c r="H744">
        <v>210.71400299999999</v>
      </c>
      <c r="I744">
        <v>6.5155789999999998</v>
      </c>
    </row>
    <row r="745" spans="1:9" x14ac:dyDescent="0.25">
      <c r="A745">
        <v>744</v>
      </c>
      <c r="B745">
        <v>222.747277</v>
      </c>
      <c r="C745">
        <v>7.9506129999999997</v>
      </c>
      <c r="H745">
        <v>210.71400299999999</v>
      </c>
      <c r="I745">
        <v>6.5155789999999998</v>
      </c>
    </row>
    <row r="746" spans="1:9" x14ac:dyDescent="0.25">
      <c r="A746">
        <v>745</v>
      </c>
      <c r="B746">
        <v>222.74380400000001</v>
      </c>
      <c r="C746">
        <v>7.9454019999999996</v>
      </c>
      <c r="H746">
        <v>210.86489399999999</v>
      </c>
      <c r="I746">
        <v>6.4619999999999997</v>
      </c>
    </row>
    <row r="747" spans="1:9" x14ac:dyDescent="0.25">
      <c r="A747">
        <v>746</v>
      </c>
      <c r="B747">
        <v>222.69233299999999</v>
      </c>
      <c r="C747">
        <v>7.9796110000000002</v>
      </c>
      <c r="D747">
        <v>228.52853500000001</v>
      </c>
      <c r="E747">
        <v>5.3515449999999998</v>
      </c>
    </row>
    <row r="748" spans="1:9" x14ac:dyDescent="0.25">
      <c r="A748">
        <v>747</v>
      </c>
      <c r="B748">
        <v>222.70722699999999</v>
      </c>
      <c r="C748">
        <v>7.9167189999999996</v>
      </c>
      <c r="D748">
        <v>228.49264199999999</v>
      </c>
      <c r="E748">
        <v>5.3499140000000001</v>
      </c>
    </row>
    <row r="749" spans="1:9" x14ac:dyDescent="0.25">
      <c r="A749">
        <v>748</v>
      </c>
      <c r="B749">
        <v>222.660967</v>
      </c>
      <c r="C749">
        <v>7.9859790000000004</v>
      </c>
      <c r="D749">
        <v>228.50606199999999</v>
      </c>
      <c r="E749">
        <v>5.3428620000000002</v>
      </c>
    </row>
    <row r="750" spans="1:9" x14ac:dyDescent="0.25">
      <c r="A750">
        <v>749</v>
      </c>
      <c r="B750">
        <v>222.660967</v>
      </c>
      <c r="C750">
        <v>7.9859790000000004</v>
      </c>
      <c r="D750">
        <v>228.536641</v>
      </c>
      <c r="E750">
        <v>5.3511249999999997</v>
      </c>
    </row>
    <row r="751" spans="1:9" x14ac:dyDescent="0.25">
      <c r="A751">
        <v>750</v>
      </c>
      <c r="D751">
        <v>228.49406300000001</v>
      </c>
      <c r="E751">
        <v>5.3309680000000004</v>
      </c>
    </row>
    <row r="752" spans="1:9" x14ac:dyDescent="0.25">
      <c r="A752">
        <v>751</v>
      </c>
      <c r="D752">
        <v>228.50427300000001</v>
      </c>
      <c r="E752">
        <v>5.3421250000000002</v>
      </c>
    </row>
    <row r="753" spans="1:9" x14ac:dyDescent="0.25">
      <c r="A753">
        <v>752</v>
      </c>
      <c r="D753">
        <v>228.501485</v>
      </c>
      <c r="E753">
        <v>5.370965</v>
      </c>
    </row>
    <row r="754" spans="1:9" x14ac:dyDescent="0.25">
      <c r="A754">
        <v>753</v>
      </c>
      <c r="D754">
        <v>228.469539</v>
      </c>
      <c r="E754">
        <v>5.3361780000000003</v>
      </c>
    </row>
    <row r="755" spans="1:9" x14ac:dyDescent="0.25">
      <c r="A755">
        <v>754</v>
      </c>
      <c r="D755">
        <v>228.482011</v>
      </c>
      <c r="E755">
        <v>5.3347040000000003</v>
      </c>
    </row>
    <row r="756" spans="1:9" x14ac:dyDescent="0.25">
      <c r="A756">
        <v>755</v>
      </c>
      <c r="D756">
        <v>228.43875</v>
      </c>
      <c r="E756">
        <v>5.3381249999999998</v>
      </c>
    </row>
    <row r="757" spans="1:9" x14ac:dyDescent="0.25">
      <c r="A757">
        <v>756</v>
      </c>
      <c r="D757">
        <v>228.52853500000001</v>
      </c>
      <c r="E757">
        <v>5.3515449999999998</v>
      </c>
    </row>
    <row r="758" spans="1:9" x14ac:dyDescent="0.25">
      <c r="A758">
        <v>757</v>
      </c>
      <c r="D758">
        <v>228.52853500000001</v>
      </c>
      <c r="E758">
        <v>5.3515449999999998</v>
      </c>
      <c r="F758">
        <v>227.773313</v>
      </c>
      <c r="G758">
        <v>7.5834739999999998</v>
      </c>
    </row>
    <row r="759" spans="1:9" x14ac:dyDescent="0.25">
      <c r="A759">
        <v>758</v>
      </c>
      <c r="F759">
        <v>227.78315599999999</v>
      </c>
      <c r="G759">
        <v>7.5530030000000004</v>
      </c>
      <c r="H759">
        <v>229.004561</v>
      </c>
      <c r="I759">
        <v>4.537801</v>
      </c>
    </row>
    <row r="760" spans="1:9" x14ac:dyDescent="0.25">
      <c r="A760">
        <v>759</v>
      </c>
      <c r="F760">
        <v>227.78615600000001</v>
      </c>
      <c r="G760">
        <v>7.6561019999999997</v>
      </c>
      <c r="H760">
        <v>229.03882300000001</v>
      </c>
      <c r="I760">
        <v>4.5486430000000002</v>
      </c>
    </row>
    <row r="761" spans="1:9" x14ac:dyDescent="0.25">
      <c r="A761">
        <v>760</v>
      </c>
      <c r="F761">
        <v>227.82510099999999</v>
      </c>
      <c r="G761">
        <v>7.6676270000000004</v>
      </c>
      <c r="H761">
        <v>229.03461200000001</v>
      </c>
      <c r="I761">
        <v>4.5591160000000004</v>
      </c>
    </row>
    <row r="762" spans="1:9" x14ac:dyDescent="0.25">
      <c r="A762">
        <v>761</v>
      </c>
      <c r="F762">
        <v>227.859309</v>
      </c>
      <c r="G762">
        <v>7.6704689999999998</v>
      </c>
      <c r="H762">
        <v>229.01356200000001</v>
      </c>
      <c r="I762">
        <v>4.5641160000000003</v>
      </c>
    </row>
    <row r="763" spans="1:9" x14ac:dyDescent="0.25">
      <c r="A763">
        <v>762</v>
      </c>
      <c r="F763">
        <v>227.910886</v>
      </c>
      <c r="G763">
        <v>7.6824159999999999</v>
      </c>
      <c r="H763">
        <v>228.97814299999999</v>
      </c>
      <c r="I763">
        <v>4.5466430000000004</v>
      </c>
    </row>
    <row r="764" spans="1:9" x14ac:dyDescent="0.25">
      <c r="A764">
        <v>763</v>
      </c>
      <c r="F764">
        <v>227.89009799999999</v>
      </c>
      <c r="G764">
        <v>7.6973630000000002</v>
      </c>
      <c r="H764">
        <v>228.95982799999999</v>
      </c>
      <c r="I764">
        <v>4.5557999999999996</v>
      </c>
    </row>
    <row r="765" spans="1:9" x14ac:dyDescent="0.25">
      <c r="A765">
        <v>764</v>
      </c>
      <c r="B765">
        <v>243.24145799999999</v>
      </c>
      <c r="C765">
        <v>6.8506210000000003</v>
      </c>
      <c r="F765">
        <v>227.858046</v>
      </c>
      <c r="G765">
        <v>7.6825749999999999</v>
      </c>
      <c r="H765">
        <v>228.98714200000001</v>
      </c>
      <c r="I765">
        <v>4.5485899999999999</v>
      </c>
    </row>
    <row r="766" spans="1:9" x14ac:dyDescent="0.25">
      <c r="A766">
        <v>765</v>
      </c>
      <c r="B766">
        <v>243.26314099999999</v>
      </c>
      <c r="C766">
        <v>6.8758290000000004</v>
      </c>
      <c r="F766">
        <v>227.773313</v>
      </c>
      <c r="G766">
        <v>7.5834739999999998</v>
      </c>
      <c r="H766">
        <v>229.00314</v>
      </c>
      <c r="I766">
        <v>4.5738519999999996</v>
      </c>
    </row>
    <row r="767" spans="1:9" x14ac:dyDescent="0.25">
      <c r="A767">
        <v>766</v>
      </c>
      <c r="B767">
        <v>243.24282700000001</v>
      </c>
      <c r="C767">
        <v>6.8491470000000003</v>
      </c>
      <c r="F767">
        <v>227.773313</v>
      </c>
      <c r="G767">
        <v>7.5834739999999998</v>
      </c>
      <c r="H767">
        <v>228.99187900000001</v>
      </c>
      <c r="I767">
        <v>4.5687990000000003</v>
      </c>
    </row>
    <row r="768" spans="1:9" x14ac:dyDescent="0.25">
      <c r="A768">
        <v>767</v>
      </c>
      <c r="B768">
        <v>243.27919299999999</v>
      </c>
      <c r="C768">
        <v>6.8483049999999999</v>
      </c>
      <c r="F768">
        <v>227.773313</v>
      </c>
      <c r="G768">
        <v>7.5834739999999998</v>
      </c>
      <c r="H768">
        <v>228.98977400000001</v>
      </c>
      <c r="I768">
        <v>4.5745360000000002</v>
      </c>
    </row>
    <row r="769" spans="1:9" x14ac:dyDescent="0.25">
      <c r="A769">
        <v>768</v>
      </c>
      <c r="B769">
        <v>243.269507</v>
      </c>
      <c r="C769">
        <v>6.8537249999999998</v>
      </c>
      <c r="H769">
        <v>228.991668</v>
      </c>
      <c r="I769">
        <v>4.5725889999999998</v>
      </c>
    </row>
    <row r="770" spans="1:9" x14ac:dyDescent="0.25">
      <c r="A770">
        <v>769</v>
      </c>
      <c r="B770">
        <v>243.26729699999999</v>
      </c>
      <c r="C770">
        <v>6.8477790000000001</v>
      </c>
      <c r="H770">
        <v>229.004561</v>
      </c>
      <c r="I770">
        <v>4.537801</v>
      </c>
    </row>
    <row r="771" spans="1:9" x14ac:dyDescent="0.25">
      <c r="A771">
        <v>770</v>
      </c>
      <c r="B771">
        <v>243.26066700000001</v>
      </c>
      <c r="C771">
        <v>6.8369900000000001</v>
      </c>
      <c r="H771">
        <v>229.004561</v>
      </c>
      <c r="I771">
        <v>4.537801</v>
      </c>
    </row>
    <row r="772" spans="1:9" x14ac:dyDescent="0.25">
      <c r="A772">
        <v>771</v>
      </c>
      <c r="B772">
        <v>243.28024600000001</v>
      </c>
      <c r="C772">
        <v>6.8567780000000003</v>
      </c>
      <c r="H772">
        <v>229.004561</v>
      </c>
      <c r="I772">
        <v>4.537801</v>
      </c>
    </row>
    <row r="773" spans="1:9" x14ac:dyDescent="0.25">
      <c r="A773">
        <v>772</v>
      </c>
      <c r="B773">
        <v>243.29424399999999</v>
      </c>
      <c r="C773">
        <v>6.8427790000000002</v>
      </c>
    </row>
    <row r="774" spans="1:9" x14ac:dyDescent="0.25">
      <c r="A774">
        <v>773</v>
      </c>
      <c r="B774">
        <v>243.29303300000001</v>
      </c>
      <c r="C774">
        <v>6.8633040000000003</v>
      </c>
    </row>
    <row r="775" spans="1:9" x14ac:dyDescent="0.25">
      <c r="A775">
        <v>774</v>
      </c>
      <c r="B775">
        <v>243.33434600000001</v>
      </c>
      <c r="C775">
        <v>6.8749880000000001</v>
      </c>
      <c r="D775">
        <v>250.67699099999999</v>
      </c>
      <c r="E775">
        <v>5.0835600000000003</v>
      </c>
    </row>
    <row r="776" spans="1:9" x14ac:dyDescent="0.25">
      <c r="A776">
        <v>775</v>
      </c>
      <c r="B776">
        <v>243.34586999999999</v>
      </c>
      <c r="C776">
        <v>6.8784090000000004</v>
      </c>
      <c r="D776">
        <v>250.694253</v>
      </c>
      <c r="E776">
        <v>5.0282479999999996</v>
      </c>
    </row>
    <row r="777" spans="1:9" x14ac:dyDescent="0.25">
      <c r="A777">
        <v>776</v>
      </c>
      <c r="B777">
        <v>243.24145799999999</v>
      </c>
      <c r="C777">
        <v>6.8506210000000003</v>
      </c>
      <c r="D777">
        <v>250.70919900000001</v>
      </c>
      <c r="E777">
        <v>5.0325110000000004</v>
      </c>
    </row>
    <row r="778" spans="1:9" x14ac:dyDescent="0.25">
      <c r="A778">
        <v>777</v>
      </c>
      <c r="B778">
        <v>243.24145799999999</v>
      </c>
      <c r="C778">
        <v>6.8506210000000003</v>
      </c>
      <c r="D778">
        <v>250.70109600000001</v>
      </c>
      <c r="E778">
        <v>5.0310370000000004</v>
      </c>
    </row>
    <row r="779" spans="1:9" x14ac:dyDescent="0.25">
      <c r="A779">
        <v>778</v>
      </c>
      <c r="D779">
        <v>250.70241299999998</v>
      </c>
      <c r="E779">
        <v>5.0076700000000001</v>
      </c>
    </row>
    <row r="780" spans="1:9" x14ac:dyDescent="0.25">
      <c r="A780">
        <v>779</v>
      </c>
      <c r="D780">
        <v>250.68688299999999</v>
      </c>
      <c r="E780">
        <v>5.0080910000000003</v>
      </c>
    </row>
    <row r="781" spans="1:9" x14ac:dyDescent="0.25">
      <c r="A781">
        <v>780</v>
      </c>
      <c r="D781">
        <v>250.63583499999999</v>
      </c>
      <c r="E781">
        <v>5.0334050000000001</v>
      </c>
    </row>
    <row r="782" spans="1:9" x14ac:dyDescent="0.25">
      <c r="A782">
        <v>781</v>
      </c>
      <c r="D782">
        <v>250.63836000000001</v>
      </c>
      <c r="E782">
        <v>5.043615</v>
      </c>
    </row>
    <row r="783" spans="1:9" x14ac:dyDescent="0.25">
      <c r="A783">
        <v>782</v>
      </c>
      <c r="D783">
        <v>250.65930599999999</v>
      </c>
      <c r="E783">
        <v>5.072298</v>
      </c>
      <c r="F783">
        <v>246.41159500000001</v>
      </c>
      <c r="G783">
        <v>7.7528860000000002</v>
      </c>
    </row>
    <row r="784" spans="1:9" x14ac:dyDescent="0.25">
      <c r="A784">
        <v>783</v>
      </c>
      <c r="D784">
        <v>250.64530999999999</v>
      </c>
      <c r="E784">
        <v>5.0459310000000004</v>
      </c>
      <c r="F784">
        <v>246.43011899999999</v>
      </c>
      <c r="G784">
        <v>7.7198349999999998</v>
      </c>
    </row>
    <row r="785" spans="1:9" x14ac:dyDescent="0.25">
      <c r="A785">
        <v>784</v>
      </c>
      <c r="D785">
        <v>250.62499700000001</v>
      </c>
      <c r="E785">
        <v>5.0640879999999999</v>
      </c>
      <c r="F785">
        <v>246.411653</v>
      </c>
      <c r="G785">
        <v>7.6997309999999999</v>
      </c>
    </row>
    <row r="786" spans="1:9" x14ac:dyDescent="0.25">
      <c r="A786">
        <v>785</v>
      </c>
      <c r="D786">
        <v>250.66678300000001</v>
      </c>
      <c r="E786">
        <v>4.9528840000000001</v>
      </c>
      <c r="F786">
        <v>246.39581000000001</v>
      </c>
      <c r="G786">
        <v>7.7197300000000002</v>
      </c>
    </row>
    <row r="787" spans="1:9" x14ac:dyDescent="0.25">
      <c r="A787">
        <v>786</v>
      </c>
      <c r="D787">
        <v>250.68351799999999</v>
      </c>
      <c r="E787">
        <v>5.1006119999999999</v>
      </c>
      <c r="F787">
        <v>246.39170200000001</v>
      </c>
      <c r="G787">
        <v>7.7243089999999999</v>
      </c>
    </row>
    <row r="788" spans="1:9" x14ac:dyDescent="0.25">
      <c r="A788">
        <v>787</v>
      </c>
      <c r="F788">
        <v>246.39596599999999</v>
      </c>
      <c r="G788">
        <v>7.7436230000000004</v>
      </c>
      <c r="H788">
        <v>250.18438800000001</v>
      </c>
      <c r="I788">
        <v>4.5569050000000004</v>
      </c>
    </row>
    <row r="789" spans="1:9" x14ac:dyDescent="0.25">
      <c r="A789">
        <v>788</v>
      </c>
      <c r="F789">
        <v>246.40607199999999</v>
      </c>
      <c r="G789">
        <v>7.7540449999999996</v>
      </c>
      <c r="H789">
        <v>250.237649</v>
      </c>
      <c r="I789">
        <v>4.5454319999999999</v>
      </c>
    </row>
    <row r="790" spans="1:9" x14ac:dyDescent="0.25">
      <c r="A790">
        <v>789</v>
      </c>
      <c r="F790">
        <v>246.466016</v>
      </c>
      <c r="G790">
        <v>7.7324140000000003</v>
      </c>
      <c r="H790">
        <v>250.20233200000001</v>
      </c>
      <c r="I790">
        <v>4.5400640000000001</v>
      </c>
    </row>
    <row r="791" spans="1:9" x14ac:dyDescent="0.25">
      <c r="A791">
        <v>790</v>
      </c>
      <c r="B791">
        <v>262.71127000000001</v>
      </c>
      <c r="C791">
        <v>8.1344969999999996</v>
      </c>
      <c r="F791">
        <v>246.474538</v>
      </c>
      <c r="G791">
        <v>7.7316770000000004</v>
      </c>
      <c r="H791">
        <v>250.22459499999999</v>
      </c>
      <c r="I791">
        <v>4.49254</v>
      </c>
    </row>
    <row r="792" spans="1:9" x14ac:dyDescent="0.25">
      <c r="A792">
        <v>791</v>
      </c>
      <c r="B792">
        <v>262.731584</v>
      </c>
      <c r="C792">
        <v>8.1013409999999997</v>
      </c>
      <c r="F792">
        <v>246.46175099999999</v>
      </c>
      <c r="G792">
        <v>7.7389919999999996</v>
      </c>
      <c r="H792">
        <v>250.214494</v>
      </c>
      <c r="I792">
        <v>4.4833309999999997</v>
      </c>
    </row>
    <row r="793" spans="1:9" x14ac:dyDescent="0.25">
      <c r="A793">
        <v>792</v>
      </c>
      <c r="B793">
        <v>262.698171</v>
      </c>
      <c r="C793">
        <v>8.1255489999999995</v>
      </c>
      <c r="F793">
        <v>246.48212100000001</v>
      </c>
      <c r="G793">
        <v>7.7418339999999999</v>
      </c>
      <c r="H793">
        <v>250.19833499999999</v>
      </c>
      <c r="I793">
        <v>4.4978559999999996</v>
      </c>
    </row>
    <row r="794" spans="1:9" x14ac:dyDescent="0.25">
      <c r="A794">
        <v>793</v>
      </c>
      <c r="B794">
        <v>262.68679900000001</v>
      </c>
      <c r="C794">
        <v>8.1427589999999999</v>
      </c>
      <c r="F794">
        <v>246.41428099999999</v>
      </c>
      <c r="G794">
        <v>7.7583070000000003</v>
      </c>
      <c r="H794">
        <v>250.21633199999999</v>
      </c>
      <c r="I794">
        <v>4.4982769999999999</v>
      </c>
    </row>
    <row r="795" spans="1:9" x14ac:dyDescent="0.25">
      <c r="A795">
        <v>794</v>
      </c>
      <c r="B795">
        <v>262.67616699999996</v>
      </c>
      <c r="C795">
        <v>8.1476009999999999</v>
      </c>
      <c r="F795">
        <v>246.416596</v>
      </c>
      <c r="G795">
        <v>7.7361500000000003</v>
      </c>
      <c r="H795">
        <v>250.18186299999999</v>
      </c>
      <c r="I795">
        <v>4.5181180000000003</v>
      </c>
    </row>
    <row r="796" spans="1:9" x14ac:dyDescent="0.25">
      <c r="A796">
        <v>795</v>
      </c>
      <c r="B796">
        <v>262.67711700000001</v>
      </c>
      <c r="C796">
        <v>8.1350759999999998</v>
      </c>
      <c r="H796">
        <v>250.168229</v>
      </c>
      <c r="I796">
        <v>4.5491169999999999</v>
      </c>
    </row>
    <row r="797" spans="1:9" x14ac:dyDescent="0.25">
      <c r="A797">
        <v>796</v>
      </c>
      <c r="B797">
        <v>262.68490700000001</v>
      </c>
      <c r="C797">
        <v>8.1414969999999993</v>
      </c>
      <c r="H797">
        <v>250.201966</v>
      </c>
      <c r="I797">
        <v>4.5516949999999996</v>
      </c>
    </row>
    <row r="798" spans="1:9" x14ac:dyDescent="0.25">
      <c r="A798">
        <v>797</v>
      </c>
      <c r="B798">
        <v>262.69532500000003</v>
      </c>
      <c r="C798">
        <v>8.1154980000000005</v>
      </c>
      <c r="H798">
        <v>250.23101500000001</v>
      </c>
      <c r="I798">
        <v>4.5831150000000003</v>
      </c>
    </row>
    <row r="799" spans="1:9" x14ac:dyDescent="0.25">
      <c r="A799">
        <v>798</v>
      </c>
      <c r="B799">
        <v>262.704747</v>
      </c>
      <c r="C799">
        <v>8.1356540000000006</v>
      </c>
      <c r="H799">
        <v>250.24364600000001</v>
      </c>
      <c r="I799">
        <v>4.5621159999999996</v>
      </c>
    </row>
    <row r="800" spans="1:9" x14ac:dyDescent="0.25">
      <c r="A800">
        <v>799</v>
      </c>
      <c r="B800">
        <v>262.71085099999999</v>
      </c>
      <c r="C800">
        <v>8.1289180000000005</v>
      </c>
      <c r="H800">
        <v>250.17981</v>
      </c>
      <c r="I800">
        <v>4.6184810000000001</v>
      </c>
    </row>
    <row r="801" spans="1:11" x14ac:dyDescent="0.25">
      <c r="A801">
        <v>800</v>
      </c>
      <c r="B801">
        <v>262.726586</v>
      </c>
      <c r="C801">
        <v>8.1417070000000002</v>
      </c>
      <c r="H801">
        <v>250.18438800000001</v>
      </c>
      <c r="I801">
        <v>4.5569050000000004</v>
      </c>
    </row>
    <row r="802" spans="1:11" x14ac:dyDescent="0.25">
      <c r="A802">
        <v>801</v>
      </c>
      <c r="B802">
        <v>262.75132100000002</v>
      </c>
      <c r="C802">
        <v>8.1282340000000008</v>
      </c>
      <c r="H802">
        <v>250.18438800000001</v>
      </c>
      <c r="I802">
        <v>4.5569050000000004</v>
      </c>
    </row>
    <row r="803" spans="1:11" x14ac:dyDescent="0.25">
      <c r="A803">
        <v>802</v>
      </c>
      <c r="B803">
        <v>262.75553200000002</v>
      </c>
      <c r="C803">
        <v>8.1308129999999998</v>
      </c>
      <c r="H803">
        <v>250.18438800000001</v>
      </c>
      <c r="I803">
        <v>4.5569050000000004</v>
      </c>
    </row>
    <row r="804" spans="1:11" x14ac:dyDescent="0.25">
      <c r="A804">
        <v>803</v>
      </c>
      <c r="B804">
        <v>262.77884799999998</v>
      </c>
      <c r="C804">
        <v>8.1082879999999999</v>
      </c>
      <c r="D804">
        <v>269.67915099999999</v>
      </c>
      <c r="E804">
        <v>6.1722890000000001</v>
      </c>
      <c r="H804">
        <v>250.18438800000001</v>
      </c>
      <c r="I804">
        <v>4.5569050000000004</v>
      </c>
    </row>
    <row r="805" spans="1:11" x14ac:dyDescent="0.25">
      <c r="A805">
        <v>804</v>
      </c>
      <c r="B805">
        <v>262.785687</v>
      </c>
      <c r="C805">
        <v>8.0910779999999995</v>
      </c>
      <c r="D805">
        <v>269.68635699999999</v>
      </c>
      <c r="E805">
        <v>6.1314500000000001</v>
      </c>
    </row>
    <row r="806" spans="1:11" x14ac:dyDescent="0.25">
      <c r="A806">
        <v>805</v>
      </c>
      <c r="B806">
        <v>262.78163599999999</v>
      </c>
      <c r="C806">
        <v>8.1185500000000008</v>
      </c>
      <c r="D806">
        <v>269.67467999999997</v>
      </c>
      <c r="E806">
        <v>6.1633950000000004</v>
      </c>
    </row>
    <row r="807" spans="1:11" x14ac:dyDescent="0.25">
      <c r="A807">
        <v>806</v>
      </c>
      <c r="B807">
        <v>262.70621999999997</v>
      </c>
      <c r="C807">
        <v>8.1222340000000006</v>
      </c>
      <c r="D807">
        <v>269.70119899999997</v>
      </c>
      <c r="E807">
        <v>6.1536059999999999</v>
      </c>
    </row>
    <row r="808" spans="1:11" x14ac:dyDescent="0.25">
      <c r="A808">
        <v>807</v>
      </c>
      <c r="B808">
        <v>262.70764300000002</v>
      </c>
      <c r="C808">
        <v>8.1250239999999998</v>
      </c>
      <c r="D808">
        <v>269.70340799999997</v>
      </c>
      <c r="E808">
        <v>6.1766050000000003</v>
      </c>
    </row>
    <row r="809" spans="1:11" x14ac:dyDescent="0.25">
      <c r="A809">
        <v>808</v>
      </c>
      <c r="B809">
        <v>262.741849</v>
      </c>
      <c r="C809">
        <v>8.1017080000000004</v>
      </c>
      <c r="D809">
        <v>269.72509100000002</v>
      </c>
      <c r="E809">
        <v>6.184552</v>
      </c>
    </row>
    <row r="810" spans="1:11" x14ac:dyDescent="0.25">
      <c r="A810">
        <v>809</v>
      </c>
      <c r="D810">
        <v>269.68698599999999</v>
      </c>
      <c r="E810">
        <v>6.1666049999999997</v>
      </c>
    </row>
    <row r="811" spans="1:11" x14ac:dyDescent="0.25">
      <c r="A811">
        <v>810</v>
      </c>
      <c r="D811">
        <v>269.65862399999997</v>
      </c>
      <c r="E811">
        <v>6.1715530000000003</v>
      </c>
      <c r="F811">
        <v>262.53828099999998</v>
      </c>
      <c r="G811">
        <v>8.4074290000000005</v>
      </c>
      <c r="J811">
        <v>235.90796900000001</v>
      </c>
      <c r="K811">
        <v>14.141848</v>
      </c>
    </row>
    <row r="812" spans="1:11" x14ac:dyDescent="0.25">
      <c r="A812">
        <v>811</v>
      </c>
    </row>
    <row r="813" spans="1:11" x14ac:dyDescent="0.25">
      <c r="A813">
        <v>812</v>
      </c>
      <c r="J813">
        <v>38.15257600000001</v>
      </c>
      <c r="K813">
        <v>13.541947</v>
      </c>
    </row>
    <row r="814" spans="1:11" x14ac:dyDescent="0.25">
      <c r="A814">
        <v>813</v>
      </c>
      <c r="B814">
        <v>37.03994500000001</v>
      </c>
      <c r="C814">
        <v>6.0832100000000002</v>
      </c>
      <c r="H814">
        <v>26.376472000000007</v>
      </c>
      <c r="I814">
        <v>4.1418419999999996</v>
      </c>
    </row>
    <row r="815" spans="1:11" x14ac:dyDescent="0.25">
      <c r="A815">
        <v>814</v>
      </c>
      <c r="B815">
        <v>37.056577000000011</v>
      </c>
      <c r="C815">
        <v>6.0506320000000002</v>
      </c>
      <c r="H815">
        <v>26.400207000000009</v>
      </c>
      <c r="I815">
        <v>4.1317370000000002</v>
      </c>
    </row>
    <row r="816" spans="1:11" x14ac:dyDescent="0.25">
      <c r="A816">
        <v>815</v>
      </c>
      <c r="B816">
        <v>37.051627000000011</v>
      </c>
      <c r="C816">
        <v>6.0301049999999998</v>
      </c>
      <c r="H816">
        <v>26.403419000000014</v>
      </c>
      <c r="I816">
        <v>4.1123690000000002</v>
      </c>
    </row>
    <row r="817" spans="1:9" x14ac:dyDescent="0.25">
      <c r="A817">
        <v>816</v>
      </c>
      <c r="B817">
        <v>37.018418000000011</v>
      </c>
      <c r="C817">
        <v>6.0318949999999996</v>
      </c>
      <c r="H817">
        <v>26.337524000000009</v>
      </c>
      <c r="I817">
        <v>4.1433679999999997</v>
      </c>
    </row>
    <row r="818" spans="1:9" x14ac:dyDescent="0.25">
      <c r="A818">
        <v>817</v>
      </c>
      <c r="B818">
        <v>37.017997000000008</v>
      </c>
      <c r="C818">
        <v>6.0347369999999998</v>
      </c>
      <c r="H818">
        <v>26.33957800000001</v>
      </c>
      <c r="I818">
        <v>4.1430530000000001</v>
      </c>
    </row>
    <row r="819" spans="1:9" x14ac:dyDescent="0.25">
      <c r="A819">
        <v>818</v>
      </c>
      <c r="B819">
        <v>37.011523000000011</v>
      </c>
      <c r="C819">
        <v>6.000947</v>
      </c>
      <c r="H819">
        <v>26.333472000000015</v>
      </c>
      <c r="I819">
        <v>4.2031580000000002</v>
      </c>
    </row>
    <row r="820" spans="1:9" x14ac:dyDescent="0.25">
      <c r="A820">
        <v>819</v>
      </c>
      <c r="B820">
        <v>37.033208000000009</v>
      </c>
      <c r="C820">
        <v>5.994211</v>
      </c>
      <c r="H820">
        <v>26.34194500000001</v>
      </c>
      <c r="I820">
        <v>4.235106</v>
      </c>
    </row>
    <row r="821" spans="1:9" x14ac:dyDescent="0.25">
      <c r="A821">
        <v>820</v>
      </c>
      <c r="B821">
        <v>37.068206000000011</v>
      </c>
      <c r="C821">
        <v>6.0072109999999999</v>
      </c>
      <c r="H821">
        <v>26.346313000000009</v>
      </c>
      <c r="I821">
        <v>4.2149999999999999</v>
      </c>
    </row>
    <row r="822" spans="1:9" x14ac:dyDescent="0.25">
      <c r="A822">
        <v>821</v>
      </c>
      <c r="B822">
        <v>37.01099700000001</v>
      </c>
      <c r="C822">
        <v>6.0711050000000002</v>
      </c>
      <c r="H822">
        <v>26.376472000000007</v>
      </c>
      <c r="I822">
        <v>4.1418419999999996</v>
      </c>
    </row>
    <row r="823" spans="1:9" x14ac:dyDescent="0.25">
      <c r="A823">
        <v>822</v>
      </c>
      <c r="H823">
        <v>26.376472000000007</v>
      </c>
      <c r="I823">
        <v>4.1418419999999996</v>
      </c>
    </row>
    <row r="824" spans="1:9" x14ac:dyDescent="0.25">
      <c r="A824">
        <v>823</v>
      </c>
    </row>
    <row r="825" spans="1:9" x14ac:dyDescent="0.25">
      <c r="A825">
        <v>824</v>
      </c>
      <c r="D825">
        <v>49.021262000000007</v>
      </c>
      <c r="E825">
        <v>3.6951580000000002</v>
      </c>
    </row>
    <row r="826" spans="1:9" x14ac:dyDescent="0.25">
      <c r="A826">
        <v>825</v>
      </c>
      <c r="D826">
        <v>49.113734000000008</v>
      </c>
      <c r="E826">
        <v>3.7492109999999998</v>
      </c>
    </row>
    <row r="827" spans="1:9" x14ac:dyDescent="0.25">
      <c r="A827">
        <v>826</v>
      </c>
      <c r="D827">
        <v>49.017207000000013</v>
      </c>
      <c r="E827">
        <v>3.6935790000000002</v>
      </c>
      <c r="F827">
        <v>39.160789000000008</v>
      </c>
      <c r="G827">
        <v>5.9653159999999996</v>
      </c>
    </row>
    <row r="828" spans="1:9" x14ac:dyDescent="0.25">
      <c r="A828">
        <v>827</v>
      </c>
      <c r="D828">
        <v>49.047362000000007</v>
      </c>
      <c r="E828">
        <v>3.6557369999999998</v>
      </c>
      <c r="F828">
        <v>39.16673200000001</v>
      </c>
      <c r="G828">
        <v>5.9928419999999996</v>
      </c>
    </row>
    <row r="829" spans="1:9" x14ac:dyDescent="0.25">
      <c r="A829">
        <v>828</v>
      </c>
      <c r="D829">
        <v>49.10173300000001</v>
      </c>
      <c r="E829">
        <v>3.656263</v>
      </c>
      <c r="F829">
        <v>39.144736000000009</v>
      </c>
      <c r="G829">
        <v>5.9674209999999999</v>
      </c>
    </row>
    <row r="830" spans="1:9" x14ac:dyDescent="0.25">
      <c r="A830">
        <v>829</v>
      </c>
      <c r="D830">
        <v>49.11052200000001</v>
      </c>
      <c r="E830">
        <v>3.6655259999999998</v>
      </c>
      <c r="F830">
        <v>39.124313000000008</v>
      </c>
      <c r="G830">
        <v>6.0101579999999997</v>
      </c>
    </row>
    <row r="831" spans="1:9" x14ac:dyDescent="0.25">
      <c r="A831">
        <v>830</v>
      </c>
      <c r="D831">
        <v>49.100101000000009</v>
      </c>
      <c r="E831">
        <v>3.656895</v>
      </c>
      <c r="F831">
        <v>39.115577000000009</v>
      </c>
      <c r="G831">
        <v>5.9794210000000003</v>
      </c>
    </row>
    <row r="832" spans="1:9" x14ac:dyDescent="0.25">
      <c r="A832">
        <v>831</v>
      </c>
      <c r="D832">
        <v>49.202628000000011</v>
      </c>
      <c r="E832">
        <v>3.6077889999999999</v>
      </c>
      <c r="F832">
        <v>39.140052000000011</v>
      </c>
      <c r="G832">
        <v>6.0364209999999998</v>
      </c>
    </row>
    <row r="833" spans="1:9" x14ac:dyDescent="0.25">
      <c r="A833">
        <v>832</v>
      </c>
      <c r="D833">
        <v>49.021262000000007</v>
      </c>
      <c r="E833">
        <v>3.6951580000000002</v>
      </c>
      <c r="F833">
        <v>39.15794300000001</v>
      </c>
      <c r="G833">
        <v>6.0205260000000003</v>
      </c>
    </row>
    <row r="834" spans="1:9" x14ac:dyDescent="0.25">
      <c r="A834">
        <v>833</v>
      </c>
      <c r="F834">
        <v>39.160789000000008</v>
      </c>
      <c r="G834">
        <v>5.9653159999999996</v>
      </c>
    </row>
    <row r="835" spans="1:9" x14ac:dyDescent="0.25">
      <c r="A835">
        <v>834</v>
      </c>
    </row>
    <row r="836" spans="1:9" x14ac:dyDescent="0.25">
      <c r="A836">
        <v>835</v>
      </c>
      <c r="H836">
        <v>49.138366000000012</v>
      </c>
      <c r="I836">
        <v>4.0371059999999996</v>
      </c>
    </row>
    <row r="837" spans="1:9" x14ac:dyDescent="0.25">
      <c r="A837">
        <v>836</v>
      </c>
      <c r="H837">
        <v>49.278732000000012</v>
      </c>
      <c r="I837">
        <v>3.9672109999999998</v>
      </c>
    </row>
    <row r="838" spans="1:9" x14ac:dyDescent="0.25">
      <c r="A838">
        <v>837</v>
      </c>
      <c r="H838">
        <v>49.186420000000012</v>
      </c>
      <c r="I838">
        <v>4.0223680000000002</v>
      </c>
    </row>
    <row r="839" spans="1:9" x14ac:dyDescent="0.25">
      <c r="A839">
        <v>838</v>
      </c>
      <c r="H839">
        <v>49.175418000000008</v>
      </c>
      <c r="I839">
        <v>4.0044209999999998</v>
      </c>
    </row>
    <row r="840" spans="1:9" x14ac:dyDescent="0.25">
      <c r="A840">
        <v>839</v>
      </c>
      <c r="B840">
        <v>64.268737000000016</v>
      </c>
      <c r="C840">
        <v>4.3406310000000001</v>
      </c>
      <c r="H840">
        <v>49.201316000000013</v>
      </c>
      <c r="I840">
        <v>4.0034739999999998</v>
      </c>
    </row>
    <row r="841" spans="1:9" x14ac:dyDescent="0.25">
      <c r="A841">
        <v>840</v>
      </c>
      <c r="B841">
        <v>64.271522000000004</v>
      </c>
      <c r="C841">
        <v>4.3412110000000004</v>
      </c>
      <c r="H841">
        <v>49.16620600000001</v>
      </c>
      <c r="I841">
        <v>4.0061580000000001</v>
      </c>
    </row>
    <row r="842" spans="1:9" x14ac:dyDescent="0.25">
      <c r="A842">
        <v>841</v>
      </c>
      <c r="B842">
        <v>64.231048000000015</v>
      </c>
      <c r="C842">
        <v>4.3466839999999998</v>
      </c>
      <c r="H842">
        <v>49.138366000000012</v>
      </c>
      <c r="I842">
        <v>4.0371059999999996</v>
      </c>
    </row>
    <row r="843" spans="1:9" x14ac:dyDescent="0.25">
      <c r="A843">
        <v>842</v>
      </c>
      <c r="B843">
        <v>64.242786000000009</v>
      </c>
      <c r="C843">
        <v>4.3774730000000002</v>
      </c>
    </row>
    <row r="844" spans="1:9" x14ac:dyDescent="0.25">
      <c r="A844">
        <v>843</v>
      </c>
      <c r="B844">
        <v>64.25246700000001</v>
      </c>
      <c r="C844">
        <v>4.3648949999999997</v>
      </c>
    </row>
    <row r="845" spans="1:9" x14ac:dyDescent="0.25">
      <c r="A845">
        <v>844</v>
      </c>
      <c r="B845">
        <v>64.353473000000008</v>
      </c>
      <c r="C845">
        <v>4.3445790000000004</v>
      </c>
    </row>
    <row r="846" spans="1:9" x14ac:dyDescent="0.25">
      <c r="A846">
        <v>845</v>
      </c>
      <c r="B846">
        <v>64.188106000000005</v>
      </c>
      <c r="C846">
        <v>4.3002630000000002</v>
      </c>
      <c r="D846">
        <v>72.557473000000002</v>
      </c>
      <c r="E846">
        <v>3.1255259999999998</v>
      </c>
    </row>
    <row r="847" spans="1:9" x14ac:dyDescent="0.25">
      <c r="A847">
        <v>846</v>
      </c>
      <c r="B847">
        <v>64.188106000000005</v>
      </c>
      <c r="C847">
        <v>4.3002630000000002</v>
      </c>
      <c r="D847">
        <v>72.557473000000002</v>
      </c>
      <c r="E847">
        <v>3.1255259999999998</v>
      </c>
    </row>
    <row r="848" spans="1:9" x14ac:dyDescent="0.25">
      <c r="A848">
        <v>847</v>
      </c>
      <c r="D848">
        <v>72.557473000000002</v>
      </c>
      <c r="E848">
        <v>3.1255259999999998</v>
      </c>
    </row>
    <row r="849" spans="1:9" x14ac:dyDescent="0.25">
      <c r="A849">
        <v>848</v>
      </c>
      <c r="D849">
        <v>72.557473000000002</v>
      </c>
      <c r="E849">
        <v>3.1255259999999998</v>
      </c>
    </row>
    <row r="850" spans="1:9" x14ac:dyDescent="0.25">
      <c r="A850">
        <v>849</v>
      </c>
      <c r="D850">
        <v>72.557473000000002</v>
      </c>
      <c r="E850">
        <v>3.1255259999999998</v>
      </c>
    </row>
    <row r="851" spans="1:9" x14ac:dyDescent="0.25">
      <c r="A851">
        <v>850</v>
      </c>
      <c r="D851">
        <v>72.557473000000002</v>
      </c>
      <c r="E851">
        <v>3.1255259999999998</v>
      </c>
    </row>
    <row r="852" spans="1:9" x14ac:dyDescent="0.25">
      <c r="A852">
        <v>851</v>
      </c>
      <c r="D852">
        <v>72.557473000000002</v>
      </c>
      <c r="E852">
        <v>3.1255259999999998</v>
      </c>
    </row>
    <row r="853" spans="1:9" x14ac:dyDescent="0.25">
      <c r="A853">
        <v>852</v>
      </c>
      <c r="D853">
        <v>72.557473000000002</v>
      </c>
      <c r="E853">
        <v>3.1255259999999998</v>
      </c>
      <c r="F853">
        <v>71.577842000000004</v>
      </c>
      <c r="G853">
        <v>5.7956839999999996</v>
      </c>
    </row>
    <row r="854" spans="1:9" x14ac:dyDescent="0.25">
      <c r="A854">
        <v>853</v>
      </c>
      <c r="F854">
        <v>71.554052000000013</v>
      </c>
      <c r="G854">
        <v>5.7964739999999999</v>
      </c>
    </row>
    <row r="855" spans="1:9" x14ac:dyDescent="0.25">
      <c r="A855">
        <v>854</v>
      </c>
      <c r="F855">
        <v>71.574105000000003</v>
      </c>
      <c r="G855">
        <v>5.7644739999999999</v>
      </c>
      <c r="H855">
        <v>72.18852600000001</v>
      </c>
      <c r="I855">
        <v>3.7589999999999999</v>
      </c>
    </row>
    <row r="856" spans="1:9" x14ac:dyDescent="0.25">
      <c r="A856">
        <v>855</v>
      </c>
      <c r="F856">
        <v>71.590579000000005</v>
      </c>
      <c r="G856">
        <v>5.8076309999999998</v>
      </c>
      <c r="H856">
        <v>72.193736000000001</v>
      </c>
      <c r="I856">
        <v>3.8403160000000001</v>
      </c>
    </row>
    <row r="857" spans="1:9" x14ac:dyDescent="0.25">
      <c r="A857">
        <v>856</v>
      </c>
      <c r="F857">
        <v>71.562789000000009</v>
      </c>
      <c r="G857">
        <v>5.819</v>
      </c>
      <c r="H857">
        <v>72.22005200000001</v>
      </c>
      <c r="I857">
        <v>3.8372099999999998</v>
      </c>
    </row>
    <row r="858" spans="1:9" x14ac:dyDescent="0.25">
      <c r="A858">
        <v>857</v>
      </c>
      <c r="F858">
        <v>71.52047300000001</v>
      </c>
      <c r="G858">
        <v>5.7501579999999999</v>
      </c>
      <c r="H858">
        <v>72.184947000000008</v>
      </c>
      <c r="I858">
        <v>3.817526</v>
      </c>
    </row>
    <row r="859" spans="1:9" x14ac:dyDescent="0.25">
      <c r="A859">
        <v>858</v>
      </c>
      <c r="F859">
        <v>71.494684000000007</v>
      </c>
      <c r="G859">
        <v>5.7928949999999997</v>
      </c>
      <c r="H859">
        <v>72.173210000000012</v>
      </c>
      <c r="I859">
        <v>3.784421</v>
      </c>
    </row>
    <row r="860" spans="1:9" x14ac:dyDescent="0.25">
      <c r="A860">
        <v>859</v>
      </c>
      <c r="B860">
        <v>85.529894000000013</v>
      </c>
      <c r="C860">
        <v>5.2935270000000001</v>
      </c>
      <c r="F860">
        <v>71.418421000000009</v>
      </c>
      <c r="G860">
        <v>5.9645260000000002</v>
      </c>
      <c r="H860">
        <v>72.171631000000005</v>
      </c>
      <c r="I860">
        <v>3.8042630000000002</v>
      </c>
    </row>
    <row r="861" spans="1:9" x14ac:dyDescent="0.25">
      <c r="A861">
        <v>860</v>
      </c>
      <c r="B861">
        <v>85.533052000000012</v>
      </c>
      <c r="C861">
        <v>5.281053</v>
      </c>
      <c r="H861">
        <v>72.147052000000002</v>
      </c>
      <c r="I861">
        <v>3.7801580000000001</v>
      </c>
    </row>
    <row r="862" spans="1:9" x14ac:dyDescent="0.25">
      <c r="A862">
        <v>861</v>
      </c>
      <c r="B862">
        <v>85.552367000000004</v>
      </c>
      <c r="C862">
        <v>5.2784209999999998</v>
      </c>
      <c r="H862">
        <v>72.168842000000012</v>
      </c>
      <c r="I862">
        <v>3.8022629999999999</v>
      </c>
    </row>
    <row r="863" spans="1:9" x14ac:dyDescent="0.25">
      <c r="A863">
        <v>862</v>
      </c>
      <c r="B863">
        <v>85.539843000000005</v>
      </c>
      <c r="C863">
        <v>5.2817889999999998</v>
      </c>
    </row>
    <row r="864" spans="1:9" x14ac:dyDescent="0.25">
      <c r="A864">
        <v>863</v>
      </c>
      <c r="B864">
        <v>85.53457800000001</v>
      </c>
      <c r="C864">
        <v>5.2887370000000002</v>
      </c>
    </row>
    <row r="865" spans="1:9" x14ac:dyDescent="0.25">
      <c r="A865">
        <v>864</v>
      </c>
      <c r="B865">
        <v>85.536895000000001</v>
      </c>
      <c r="C865">
        <v>5.2994209999999997</v>
      </c>
    </row>
    <row r="866" spans="1:9" x14ac:dyDescent="0.25">
      <c r="A866">
        <v>865</v>
      </c>
      <c r="B866">
        <v>85.627105</v>
      </c>
      <c r="C866">
        <v>5.2766310000000001</v>
      </c>
      <c r="D866">
        <v>91.019421000000008</v>
      </c>
      <c r="E866">
        <v>3.577105</v>
      </c>
    </row>
    <row r="867" spans="1:9" x14ac:dyDescent="0.25">
      <c r="A867">
        <v>866</v>
      </c>
      <c r="B867">
        <v>85.639631000000008</v>
      </c>
      <c r="C867">
        <v>5.2942099999999996</v>
      </c>
      <c r="D867">
        <v>91.087842000000009</v>
      </c>
      <c r="E867">
        <v>3.566316</v>
      </c>
    </row>
    <row r="868" spans="1:9" x14ac:dyDescent="0.25">
      <c r="A868">
        <v>867</v>
      </c>
      <c r="B868">
        <v>85.529894000000013</v>
      </c>
      <c r="C868">
        <v>5.2935270000000001</v>
      </c>
      <c r="D868">
        <v>91.047841000000005</v>
      </c>
      <c r="E868">
        <v>3.5305789999999999</v>
      </c>
    </row>
    <row r="869" spans="1:9" x14ac:dyDescent="0.25">
      <c r="A869">
        <v>868</v>
      </c>
      <c r="B869">
        <v>85.532052000000007</v>
      </c>
      <c r="C869">
        <v>5.3000530000000001</v>
      </c>
      <c r="D869">
        <v>91.043631000000005</v>
      </c>
      <c r="E869">
        <v>3.5458949999999998</v>
      </c>
    </row>
    <row r="870" spans="1:9" x14ac:dyDescent="0.25">
      <c r="A870">
        <v>869</v>
      </c>
      <c r="D870">
        <v>91.049420000000012</v>
      </c>
      <c r="E870">
        <v>3.546789</v>
      </c>
    </row>
    <row r="871" spans="1:9" x14ac:dyDescent="0.25">
      <c r="A871">
        <v>870</v>
      </c>
      <c r="D871">
        <v>91.002892000000003</v>
      </c>
      <c r="E871">
        <v>3.5377900000000002</v>
      </c>
    </row>
    <row r="872" spans="1:9" x14ac:dyDescent="0.25">
      <c r="A872">
        <v>871</v>
      </c>
      <c r="D872">
        <v>91.074736999999999</v>
      </c>
      <c r="E872">
        <v>3.580158</v>
      </c>
    </row>
    <row r="873" spans="1:9" x14ac:dyDescent="0.25">
      <c r="A873">
        <v>872</v>
      </c>
      <c r="D873">
        <v>91.019421000000008</v>
      </c>
      <c r="E873">
        <v>3.577105</v>
      </c>
    </row>
    <row r="874" spans="1:9" x14ac:dyDescent="0.25">
      <c r="A874">
        <v>873</v>
      </c>
    </row>
    <row r="875" spans="1:9" x14ac:dyDescent="0.25">
      <c r="A875">
        <v>874</v>
      </c>
      <c r="F875">
        <v>91.548473999999999</v>
      </c>
      <c r="G875">
        <v>5.8337899999999996</v>
      </c>
      <c r="H875">
        <v>91.281630000000007</v>
      </c>
      <c r="I875">
        <v>3.3341050000000001</v>
      </c>
    </row>
    <row r="876" spans="1:9" x14ac:dyDescent="0.25">
      <c r="A876">
        <v>875</v>
      </c>
      <c r="F876">
        <v>91.471894000000006</v>
      </c>
      <c r="G876">
        <v>5.764894</v>
      </c>
      <c r="H876">
        <v>91.276156000000015</v>
      </c>
      <c r="I876">
        <v>3.3563689999999999</v>
      </c>
    </row>
    <row r="877" spans="1:9" x14ac:dyDescent="0.25">
      <c r="A877">
        <v>876</v>
      </c>
      <c r="F877">
        <v>91.471209000000016</v>
      </c>
      <c r="G877">
        <v>5.7759999999999998</v>
      </c>
      <c r="H877">
        <v>91.327737000000013</v>
      </c>
      <c r="I877">
        <v>3.3517890000000001</v>
      </c>
    </row>
    <row r="878" spans="1:9" x14ac:dyDescent="0.25">
      <c r="A878">
        <v>877</v>
      </c>
      <c r="F878">
        <v>91.457421000000011</v>
      </c>
      <c r="G878">
        <v>5.8180529999999999</v>
      </c>
      <c r="H878">
        <v>91.368472000000011</v>
      </c>
      <c r="I878">
        <v>3.364789</v>
      </c>
    </row>
    <row r="879" spans="1:9" x14ac:dyDescent="0.25">
      <c r="A879">
        <v>878</v>
      </c>
      <c r="F879">
        <v>91.519473000000005</v>
      </c>
      <c r="G879">
        <v>5.8362109999999996</v>
      </c>
      <c r="H879">
        <v>91.341315000000009</v>
      </c>
      <c r="I879">
        <v>3.3673679999999999</v>
      </c>
    </row>
    <row r="880" spans="1:9" x14ac:dyDescent="0.25">
      <c r="A880">
        <v>879</v>
      </c>
      <c r="F880">
        <v>91.46268400000001</v>
      </c>
      <c r="G880">
        <v>5.8688950000000002</v>
      </c>
      <c r="H880">
        <v>91.275737000000007</v>
      </c>
      <c r="I880">
        <v>3.3870529999999999</v>
      </c>
    </row>
    <row r="881" spans="1:9" x14ac:dyDescent="0.25">
      <c r="A881">
        <v>880</v>
      </c>
      <c r="F881">
        <v>91.460000000000008</v>
      </c>
      <c r="G881">
        <v>5.923368</v>
      </c>
      <c r="H881">
        <v>91.325841000000011</v>
      </c>
      <c r="I881">
        <v>3.328789</v>
      </c>
    </row>
    <row r="882" spans="1:9" x14ac:dyDescent="0.25">
      <c r="A882">
        <v>881</v>
      </c>
      <c r="F882">
        <v>91.492051000000004</v>
      </c>
      <c r="G882">
        <v>5.8129999999999997</v>
      </c>
      <c r="H882">
        <v>91.281630000000007</v>
      </c>
      <c r="I882">
        <v>3.3341050000000001</v>
      </c>
    </row>
    <row r="883" spans="1:9" x14ac:dyDescent="0.25">
      <c r="A883">
        <v>882</v>
      </c>
      <c r="B883">
        <v>111.83710400000001</v>
      </c>
      <c r="C883">
        <v>5.7995260000000002</v>
      </c>
      <c r="H883">
        <v>91.34805200000001</v>
      </c>
      <c r="I883">
        <v>3.3932630000000001</v>
      </c>
    </row>
    <row r="884" spans="1:9" x14ac:dyDescent="0.25">
      <c r="A884">
        <v>883</v>
      </c>
      <c r="B884">
        <v>111.80815800000001</v>
      </c>
      <c r="C884">
        <v>5.8231580000000003</v>
      </c>
    </row>
    <row r="885" spans="1:9" x14ac:dyDescent="0.25">
      <c r="A885">
        <v>884</v>
      </c>
      <c r="B885">
        <v>111.830054</v>
      </c>
      <c r="C885">
        <v>5.8070000000000004</v>
      </c>
    </row>
    <row r="886" spans="1:9" x14ac:dyDescent="0.25">
      <c r="A886">
        <v>885</v>
      </c>
      <c r="B886">
        <v>111.85915700000001</v>
      </c>
      <c r="C886">
        <v>5.8057369999999997</v>
      </c>
    </row>
    <row r="887" spans="1:9" x14ac:dyDescent="0.25">
      <c r="A887">
        <v>886</v>
      </c>
      <c r="B887">
        <v>111.846</v>
      </c>
      <c r="C887">
        <v>5.8282629999999997</v>
      </c>
    </row>
    <row r="888" spans="1:9" x14ac:dyDescent="0.25">
      <c r="A888">
        <v>887</v>
      </c>
      <c r="B888">
        <v>111.83721100000001</v>
      </c>
      <c r="C888">
        <v>5.8347889999999998</v>
      </c>
    </row>
    <row r="889" spans="1:9" x14ac:dyDescent="0.25">
      <c r="A889">
        <v>888</v>
      </c>
      <c r="B889">
        <v>111.88673300000001</v>
      </c>
      <c r="C889">
        <v>5.8259999999999996</v>
      </c>
    </row>
    <row r="890" spans="1:9" x14ac:dyDescent="0.25">
      <c r="A890">
        <v>889</v>
      </c>
      <c r="B890">
        <v>111.83710400000001</v>
      </c>
      <c r="C890">
        <v>5.7995260000000002</v>
      </c>
      <c r="D890">
        <v>120.085364</v>
      </c>
      <c r="E890">
        <v>4.0834210000000004</v>
      </c>
    </row>
    <row r="891" spans="1:9" x14ac:dyDescent="0.25">
      <c r="A891">
        <v>890</v>
      </c>
      <c r="B891">
        <v>111.83710400000001</v>
      </c>
      <c r="C891">
        <v>5.7995260000000002</v>
      </c>
      <c r="D891">
        <v>120.12610500000001</v>
      </c>
      <c r="E891">
        <v>4.0716840000000003</v>
      </c>
    </row>
    <row r="892" spans="1:9" x14ac:dyDescent="0.25">
      <c r="A892">
        <v>891</v>
      </c>
      <c r="D892">
        <v>120.12215700000002</v>
      </c>
      <c r="E892">
        <v>4.0698420000000004</v>
      </c>
    </row>
    <row r="893" spans="1:9" x14ac:dyDescent="0.25">
      <c r="A893">
        <v>892</v>
      </c>
      <c r="D893">
        <v>120.113105</v>
      </c>
      <c r="E893">
        <v>4.0600519999999998</v>
      </c>
    </row>
    <row r="894" spans="1:9" x14ac:dyDescent="0.25">
      <c r="A894">
        <v>893</v>
      </c>
      <c r="D894">
        <v>120.153369</v>
      </c>
      <c r="E894">
        <v>4.0933159999999997</v>
      </c>
    </row>
    <row r="895" spans="1:9" x14ac:dyDescent="0.25">
      <c r="A895">
        <v>894</v>
      </c>
      <c r="D895">
        <v>120.12562800000001</v>
      </c>
      <c r="E895">
        <v>4.1168950000000004</v>
      </c>
    </row>
    <row r="896" spans="1:9" x14ac:dyDescent="0.25">
      <c r="A896">
        <v>895</v>
      </c>
      <c r="D896">
        <v>120.173945</v>
      </c>
      <c r="E896">
        <v>4.0821050000000003</v>
      </c>
    </row>
    <row r="897" spans="1:9" x14ac:dyDescent="0.25">
      <c r="A897">
        <v>896</v>
      </c>
      <c r="D897">
        <v>120.15121000000001</v>
      </c>
      <c r="E897">
        <v>4.0836839999999999</v>
      </c>
      <c r="F897">
        <v>119.77084200000002</v>
      </c>
      <c r="G897">
        <v>7.0228419999999998</v>
      </c>
    </row>
    <row r="898" spans="1:9" x14ac:dyDescent="0.25">
      <c r="A898">
        <v>897</v>
      </c>
      <c r="F898">
        <v>119.70415800000001</v>
      </c>
      <c r="G898">
        <v>7.0226839999999999</v>
      </c>
      <c r="H898">
        <v>119.96568200000002</v>
      </c>
      <c r="I898">
        <v>4.0960530000000004</v>
      </c>
    </row>
    <row r="899" spans="1:9" x14ac:dyDescent="0.25">
      <c r="A899">
        <v>898</v>
      </c>
      <c r="F899">
        <v>119.737685</v>
      </c>
      <c r="G899">
        <v>7.0288940000000002</v>
      </c>
      <c r="H899">
        <v>119.98210400000001</v>
      </c>
      <c r="I899">
        <v>4.0718949999999996</v>
      </c>
    </row>
    <row r="900" spans="1:9" x14ac:dyDescent="0.25">
      <c r="A900">
        <v>899</v>
      </c>
      <c r="F900">
        <v>119.67547100000002</v>
      </c>
      <c r="G900">
        <v>7.0197900000000004</v>
      </c>
      <c r="H900">
        <v>119.93699900000001</v>
      </c>
      <c r="I900">
        <v>4.084632</v>
      </c>
    </row>
    <row r="901" spans="1:9" x14ac:dyDescent="0.25">
      <c r="A901">
        <v>900</v>
      </c>
      <c r="F901">
        <v>119.74405200000001</v>
      </c>
      <c r="G901">
        <v>7.0121580000000003</v>
      </c>
      <c r="H901">
        <v>119.95541700000001</v>
      </c>
      <c r="I901">
        <v>4.0914210000000004</v>
      </c>
    </row>
    <row r="902" spans="1:9" x14ac:dyDescent="0.25">
      <c r="A902">
        <v>901</v>
      </c>
      <c r="F902">
        <v>119.752578</v>
      </c>
      <c r="G902">
        <v>7.0045789999999997</v>
      </c>
      <c r="H902">
        <v>119.97626000000001</v>
      </c>
      <c r="I902">
        <v>4.090579</v>
      </c>
    </row>
    <row r="903" spans="1:9" x14ac:dyDescent="0.25">
      <c r="A903">
        <v>902</v>
      </c>
      <c r="F903">
        <v>119.743628</v>
      </c>
      <c r="G903">
        <v>7.0348420000000003</v>
      </c>
      <c r="H903">
        <v>120.00947500000001</v>
      </c>
      <c r="I903">
        <v>4.0965259999999999</v>
      </c>
    </row>
    <row r="904" spans="1:9" x14ac:dyDescent="0.25">
      <c r="A904">
        <v>903</v>
      </c>
      <c r="B904">
        <v>137.09878400000002</v>
      </c>
      <c r="C904">
        <v>5.5566839999999997</v>
      </c>
      <c r="F904">
        <v>119.70431400000001</v>
      </c>
      <c r="G904">
        <v>7.0099470000000004</v>
      </c>
      <c r="H904">
        <v>119.96568200000002</v>
      </c>
      <c r="I904">
        <v>4.0960530000000004</v>
      </c>
    </row>
    <row r="905" spans="1:9" x14ac:dyDescent="0.25">
      <c r="A905">
        <v>904</v>
      </c>
      <c r="B905">
        <v>137.04415800000001</v>
      </c>
      <c r="C905">
        <v>5.58779</v>
      </c>
      <c r="F905">
        <v>119.70431400000001</v>
      </c>
      <c r="G905">
        <v>7.0099470000000004</v>
      </c>
    </row>
    <row r="906" spans="1:9" x14ac:dyDescent="0.25">
      <c r="A906">
        <v>905</v>
      </c>
      <c r="B906">
        <v>137.044578</v>
      </c>
      <c r="C906">
        <v>5.5977370000000004</v>
      </c>
    </row>
    <row r="907" spans="1:9" x14ac:dyDescent="0.25">
      <c r="A907">
        <v>906</v>
      </c>
      <c r="B907">
        <v>137.11589700000002</v>
      </c>
      <c r="C907">
        <v>5.5206840000000001</v>
      </c>
    </row>
    <row r="908" spans="1:9" x14ac:dyDescent="0.25">
      <c r="A908">
        <v>907</v>
      </c>
      <c r="B908">
        <v>137.07604900000001</v>
      </c>
      <c r="C908">
        <v>5.5493690000000004</v>
      </c>
    </row>
    <row r="909" spans="1:9" x14ac:dyDescent="0.25">
      <c r="A909">
        <v>908</v>
      </c>
      <c r="B909">
        <v>137.08258000000001</v>
      </c>
      <c r="C909">
        <v>5.604158</v>
      </c>
      <c r="D909">
        <v>151.014792</v>
      </c>
      <c r="E909">
        <v>5.4895259999999997</v>
      </c>
    </row>
    <row r="910" spans="1:9" x14ac:dyDescent="0.25">
      <c r="A910">
        <v>909</v>
      </c>
      <c r="B910">
        <v>137.07252399999999</v>
      </c>
      <c r="C910">
        <v>5.5903159999999996</v>
      </c>
      <c r="D910">
        <v>151.01358099999999</v>
      </c>
      <c r="E910">
        <v>5.4629469999999998</v>
      </c>
    </row>
    <row r="911" spans="1:9" x14ac:dyDescent="0.25">
      <c r="A911">
        <v>910</v>
      </c>
      <c r="B911">
        <v>137.15036700000002</v>
      </c>
      <c r="C911">
        <v>5.5227370000000002</v>
      </c>
      <c r="D911">
        <v>151.06315999999998</v>
      </c>
      <c r="E911">
        <v>5.4323680000000003</v>
      </c>
    </row>
    <row r="912" spans="1:9" x14ac:dyDescent="0.25">
      <c r="A912">
        <v>911</v>
      </c>
      <c r="B912">
        <v>137.09878400000002</v>
      </c>
      <c r="C912">
        <v>5.5566839999999997</v>
      </c>
      <c r="D912">
        <v>151.096844</v>
      </c>
      <c r="E912">
        <v>5.4662110000000004</v>
      </c>
    </row>
    <row r="913" spans="1:9" x14ac:dyDescent="0.25">
      <c r="A913">
        <v>912</v>
      </c>
      <c r="D913">
        <v>151.058423</v>
      </c>
      <c r="E913">
        <v>5.4963680000000004</v>
      </c>
    </row>
    <row r="914" spans="1:9" x14ac:dyDescent="0.25">
      <c r="A914">
        <v>913</v>
      </c>
      <c r="D914">
        <v>151.03237100000001</v>
      </c>
      <c r="E914">
        <v>5.3926319999999999</v>
      </c>
    </row>
    <row r="915" spans="1:9" x14ac:dyDescent="0.25">
      <c r="A915">
        <v>914</v>
      </c>
      <c r="D915">
        <v>151.01358099999999</v>
      </c>
      <c r="E915">
        <v>5.4629469999999998</v>
      </c>
    </row>
    <row r="916" spans="1:9" x14ac:dyDescent="0.25">
      <c r="A916">
        <v>915</v>
      </c>
    </row>
    <row r="917" spans="1:9" x14ac:dyDescent="0.25">
      <c r="A917">
        <v>916</v>
      </c>
    </row>
    <row r="918" spans="1:9" x14ac:dyDescent="0.25">
      <c r="A918">
        <v>917</v>
      </c>
    </row>
    <row r="919" spans="1:9" x14ac:dyDescent="0.25">
      <c r="A919">
        <v>918</v>
      </c>
      <c r="F919">
        <v>151.84305499999999</v>
      </c>
      <c r="G919">
        <v>7.7822639999999996</v>
      </c>
      <c r="H919">
        <v>151.34368599999999</v>
      </c>
      <c r="I919">
        <v>5.5623680000000002</v>
      </c>
    </row>
    <row r="920" spans="1:9" x14ac:dyDescent="0.25">
      <c r="A920">
        <v>919</v>
      </c>
      <c r="F920">
        <v>151.888476</v>
      </c>
      <c r="G920">
        <v>7.8010529999999996</v>
      </c>
      <c r="H920">
        <v>151.303055</v>
      </c>
      <c r="I920">
        <v>5.5442099999999996</v>
      </c>
    </row>
    <row r="921" spans="1:9" x14ac:dyDescent="0.25">
      <c r="A921">
        <v>920</v>
      </c>
      <c r="F921">
        <v>151.86705499999999</v>
      </c>
      <c r="G921">
        <v>7.8497890000000003</v>
      </c>
      <c r="H921">
        <v>151.22173900000001</v>
      </c>
      <c r="I921">
        <v>5.5996309999999996</v>
      </c>
    </row>
    <row r="922" spans="1:9" x14ac:dyDescent="0.25">
      <c r="A922">
        <v>921</v>
      </c>
      <c r="F922">
        <v>151.767844</v>
      </c>
      <c r="G922">
        <v>7.8882110000000001</v>
      </c>
      <c r="H922">
        <v>151.08168599999999</v>
      </c>
      <c r="I922">
        <v>5.5471579999999996</v>
      </c>
    </row>
    <row r="923" spans="1:9" x14ac:dyDescent="0.25">
      <c r="A923">
        <v>922</v>
      </c>
      <c r="F923">
        <v>151.76763399999999</v>
      </c>
      <c r="G923">
        <v>7.8453679999999997</v>
      </c>
      <c r="H923">
        <v>151.12005500000001</v>
      </c>
      <c r="I923">
        <v>5.5172629999999998</v>
      </c>
    </row>
    <row r="924" spans="1:9" x14ac:dyDescent="0.25">
      <c r="A924">
        <v>923</v>
      </c>
      <c r="F924">
        <v>151.62642299999999</v>
      </c>
      <c r="G924">
        <v>7.8903160000000003</v>
      </c>
      <c r="H924">
        <v>151.20242300000001</v>
      </c>
      <c r="I924">
        <v>5.5407900000000003</v>
      </c>
    </row>
    <row r="925" spans="1:9" x14ac:dyDescent="0.25">
      <c r="A925">
        <v>924</v>
      </c>
      <c r="F925">
        <v>151.84305499999999</v>
      </c>
      <c r="G925">
        <v>7.7822639999999996</v>
      </c>
      <c r="H925">
        <v>151.34368599999999</v>
      </c>
      <c r="I925">
        <v>5.5623680000000002</v>
      </c>
    </row>
    <row r="926" spans="1:9" x14ac:dyDescent="0.25">
      <c r="A926">
        <v>925</v>
      </c>
      <c r="B926">
        <v>164.91658100000001</v>
      </c>
      <c r="C926">
        <v>6.2048420000000002</v>
      </c>
      <c r="F926">
        <v>151.84305499999999</v>
      </c>
      <c r="G926">
        <v>7.7822639999999996</v>
      </c>
    </row>
    <row r="927" spans="1:9" x14ac:dyDescent="0.25">
      <c r="A927">
        <v>926</v>
      </c>
      <c r="B927">
        <v>164.90437</v>
      </c>
      <c r="C927">
        <v>6.2624209999999998</v>
      </c>
    </row>
    <row r="928" spans="1:9" x14ac:dyDescent="0.25">
      <c r="A928">
        <v>927</v>
      </c>
      <c r="B928">
        <v>164.896739</v>
      </c>
      <c r="C928">
        <v>6.2579469999999997</v>
      </c>
    </row>
    <row r="929" spans="1:9" x14ac:dyDescent="0.25">
      <c r="A929">
        <v>928</v>
      </c>
      <c r="B929">
        <v>164.90447699999999</v>
      </c>
      <c r="C929">
        <v>6.2668419999999996</v>
      </c>
    </row>
    <row r="930" spans="1:9" x14ac:dyDescent="0.25">
      <c r="A930">
        <v>929</v>
      </c>
      <c r="B930">
        <v>164.911055</v>
      </c>
      <c r="C930">
        <v>6.2706840000000001</v>
      </c>
    </row>
    <row r="931" spans="1:9" x14ac:dyDescent="0.25">
      <c r="A931">
        <v>930</v>
      </c>
      <c r="B931">
        <v>164.86910699999999</v>
      </c>
      <c r="C931">
        <v>6.2746839999999997</v>
      </c>
    </row>
    <row r="932" spans="1:9" x14ac:dyDescent="0.25">
      <c r="A932">
        <v>931</v>
      </c>
      <c r="B932">
        <v>164.937423</v>
      </c>
      <c r="C932">
        <v>6.22</v>
      </c>
    </row>
    <row r="933" spans="1:9" x14ac:dyDescent="0.25">
      <c r="A933">
        <v>932</v>
      </c>
      <c r="B933">
        <v>164.93805600000002</v>
      </c>
      <c r="C933">
        <v>6.2257899999999999</v>
      </c>
      <c r="D933">
        <v>172.15136999999999</v>
      </c>
      <c r="E933">
        <v>4.5146839999999999</v>
      </c>
    </row>
    <row r="934" spans="1:9" x14ac:dyDescent="0.25">
      <c r="A934">
        <v>933</v>
      </c>
      <c r="B934">
        <v>164.93805600000002</v>
      </c>
      <c r="C934">
        <v>6.2257899999999999</v>
      </c>
      <c r="D934">
        <v>172.13184200000001</v>
      </c>
      <c r="E934">
        <v>4.5338950000000002</v>
      </c>
    </row>
    <row r="935" spans="1:9" x14ac:dyDescent="0.25">
      <c r="A935">
        <v>934</v>
      </c>
      <c r="D935">
        <v>172.16663299999999</v>
      </c>
      <c r="E935">
        <v>4.5362629999999999</v>
      </c>
    </row>
    <row r="936" spans="1:9" x14ac:dyDescent="0.25">
      <c r="A936">
        <v>935</v>
      </c>
      <c r="D936">
        <v>172.18510700000002</v>
      </c>
      <c r="E936">
        <v>4.5855259999999998</v>
      </c>
    </row>
    <row r="937" spans="1:9" x14ac:dyDescent="0.25">
      <c r="A937">
        <v>936</v>
      </c>
      <c r="D937">
        <v>172.15579099999999</v>
      </c>
      <c r="E937">
        <v>4.5722110000000002</v>
      </c>
    </row>
    <row r="938" spans="1:9" x14ac:dyDescent="0.25">
      <c r="A938">
        <v>937</v>
      </c>
      <c r="D938">
        <v>172.14589599999999</v>
      </c>
      <c r="E938">
        <v>4.5899470000000004</v>
      </c>
    </row>
    <row r="939" spans="1:9" x14ac:dyDescent="0.25">
      <c r="A939">
        <v>938</v>
      </c>
      <c r="D939">
        <v>172.10753</v>
      </c>
      <c r="E939">
        <v>4.5316840000000003</v>
      </c>
    </row>
    <row r="940" spans="1:9" x14ac:dyDescent="0.25">
      <c r="A940">
        <v>939</v>
      </c>
    </row>
    <row r="941" spans="1:9" x14ac:dyDescent="0.25">
      <c r="A941">
        <v>940</v>
      </c>
      <c r="F941">
        <v>172.562423</v>
      </c>
      <c r="G941">
        <v>7.4601050000000004</v>
      </c>
    </row>
    <row r="942" spans="1:9" x14ac:dyDescent="0.25">
      <c r="A942">
        <v>941</v>
      </c>
      <c r="F942">
        <v>172.540055</v>
      </c>
      <c r="G942">
        <v>7.4698419999999999</v>
      </c>
      <c r="H942">
        <v>172.285685</v>
      </c>
      <c r="I942">
        <v>5.22</v>
      </c>
    </row>
    <row r="943" spans="1:9" x14ac:dyDescent="0.25">
      <c r="A943">
        <v>942</v>
      </c>
      <c r="F943">
        <v>172.51073700000001</v>
      </c>
      <c r="G943">
        <v>7.488842</v>
      </c>
      <c r="H943">
        <v>172.263633</v>
      </c>
      <c r="I943">
        <v>5.1926319999999997</v>
      </c>
    </row>
    <row r="944" spans="1:9" x14ac:dyDescent="0.25">
      <c r="A944">
        <v>943</v>
      </c>
      <c r="F944">
        <v>172.53168600000001</v>
      </c>
      <c r="G944">
        <v>7.5081579999999999</v>
      </c>
      <c r="H944">
        <v>172.25837000000001</v>
      </c>
      <c r="I944">
        <v>5.2288949999999996</v>
      </c>
    </row>
    <row r="945" spans="1:9" x14ac:dyDescent="0.25">
      <c r="A945">
        <v>944</v>
      </c>
      <c r="F945">
        <v>172.54847599999999</v>
      </c>
      <c r="G945">
        <v>7.5645259999999999</v>
      </c>
      <c r="H945">
        <v>172.20337000000001</v>
      </c>
      <c r="I945">
        <v>5.2557369999999999</v>
      </c>
    </row>
    <row r="946" spans="1:9" x14ac:dyDescent="0.25">
      <c r="A946">
        <v>945</v>
      </c>
      <c r="F946">
        <v>172.566371</v>
      </c>
      <c r="G946">
        <v>7.5739470000000004</v>
      </c>
      <c r="H946">
        <v>172.18584300000001</v>
      </c>
      <c r="I946">
        <v>5.2502630000000003</v>
      </c>
    </row>
    <row r="947" spans="1:9" x14ac:dyDescent="0.25">
      <c r="A947">
        <v>946</v>
      </c>
      <c r="B947">
        <v>189.460475</v>
      </c>
      <c r="C947">
        <v>5.7864209999999998</v>
      </c>
      <c r="F947">
        <v>172.53447599999998</v>
      </c>
      <c r="G947">
        <v>7.5750520000000003</v>
      </c>
      <c r="H947">
        <v>172.215003</v>
      </c>
      <c r="I947">
        <v>5.1838949999999997</v>
      </c>
    </row>
    <row r="948" spans="1:9" x14ac:dyDescent="0.25">
      <c r="A948">
        <v>947</v>
      </c>
      <c r="B948">
        <v>189.46168800000001</v>
      </c>
      <c r="C948">
        <v>5.7919999999999998</v>
      </c>
      <c r="F948">
        <v>172.47752800000001</v>
      </c>
      <c r="G948">
        <v>7.5909469999999999</v>
      </c>
      <c r="H948">
        <v>172.203317</v>
      </c>
      <c r="I948">
        <v>5.1590530000000001</v>
      </c>
    </row>
    <row r="949" spans="1:9" x14ac:dyDescent="0.25">
      <c r="A949">
        <v>948</v>
      </c>
      <c r="B949">
        <v>189.47779</v>
      </c>
      <c r="C949">
        <v>5.7932629999999996</v>
      </c>
      <c r="F949">
        <v>172.562423</v>
      </c>
      <c r="G949">
        <v>7.4601050000000004</v>
      </c>
      <c r="H949">
        <v>172.285685</v>
      </c>
      <c r="I949">
        <v>5.22</v>
      </c>
    </row>
    <row r="950" spans="1:9" x14ac:dyDescent="0.25">
      <c r="A950">
        <v>949</v>
      </c>
      <c r="B950">
        <v>189.460894</v>
      </c>
      <c r="C950">
        <v>5.8019999999999996</v>
      </c>
    </row>
    <row r="951" spans="1:9" x14ac:dyDescent="0.25">
      <c r="A951">
        <v>950</v>
      </c>
      <c r="B951">
        <v>189.44537199999999</v>
      </c>
      <c r="C951">
        <v>5.8105260000000003</v>
      </c>
    </row>
    <row r="952" spans="1:9" x14ac:dyDescent="0.25">
      <c r="A952">
        <v>951</v>
      </c>
      <c r="B952">
        <v>189.472106</v>
      </c>
      <c r="C952">
        <v>5.8078419999999999</v>
      </c>
    </row>
    <row r="953" spans="1:9" x14ac:dyDescent="0.25">
      <c r="A953">
        <v>952</v>
      </c>
      <c r="B953">
        <v>189.48526699999999</v>
      </c>
      <c r="C953">
        <v>5.8331059999999999</v>
      </c>
    </row>
    <row r="954" spans="1:9" x14ac:dyDescent="0.25">
      <c r="A954">
        <v>953</v>
      </c>
      <c r="B954">
        <v>189.48615899999999</v>
      </c>
      <c r="C954">
        <v>5.8467370000000001</v>
      </c>
    </row>
    <row r="955" spans="1:9" x14ac:dyDescent="0.25">
      <c r="A955">
        <v>954</v>
      </c>
      <c r="B955">
        <v>189.46347700000001</v>
      </c>
      <c r="C955">
        <v>5.7881580000000001</v>
      </c>
      <c r="D955">
        <v>197.53657799999999</v>
      </c>
      <c r="E955">
        <v>4.043158</v>
      </c>
    </row>
    <row r="956" spans="1:9" x14ac:dyDescent="0.25">
      <c r="A956">
        <v>955</v>
      </c>
      <c r="B956">
        <v>189.46168800000001</v>
      </c>
      <c r="C956">
        <v>5.7919999999999998</v>
      </c>
      <c r="D956">
        <v>197.52631700000001</v>
      </c>
      <c r="E956">
        <v>4.0395260000000004</v>
      </c>
    </row>
    <row r="957" spans="1:9" x14ac:dyDescent="0.25">
      <c r="A957">
        <v>956</v>
      </c>
      <c r="D957">
        <v>197.51405599999998</v>
      </c>
      <c r="E957">
        <v>4.0435270000000001</v>
      </c>
    </row>
    <row r="958" spans="1:9" x14ac:dyDescent="0.25">
      <c r="A958">
        <v>957</v>
      </c>
      <c r="D958">
        <v>197.50263100000001</v>
      </c>
      <c r="E958">
        <v>4.0472109999999999</v>
      </c>
    </row>
    <row r="959" spans="1:9" x14ac:dyDescent="0.25">
      <c r="A959">
        <v>958</v>
      </c>
      <c r="D959">
        <v>197.557265</v>
      </c>
      <c r="E959">
        <v>4.028632</v>
      </c>
    </row>
    <row r="960" spans="1:9" x14ac:dyDescent="0.25">
      <c r="A960">
        <v>959</v>
      </c>
      <c r="D960">
        <v>197.59057899999999</v>
      </c>
      <c r="E960">
        <v>4.0298949999999998</v>
      </c>
    </row>
    <row r="961" spans="1:9" x14ac:dyDescent="0.25">
      <c r="A961">
        <v>960</v>
      </c>
      <c r="D961">
        <v>197.56621100000001</v>
      </c>
      <c r="E961">
        <v>4.0107889999999999</v>
      </c>
    </row>
    <row r="962" spans="1:9" x14ac:dyDescent="0.25">
      <c r="A962">
        <v>961</v>
      </c>
      <c r="D962">
        <v>197.51568499999999</v>
      </c>
      <c r="E962">
        <v>4.0718949999999996</v>
      </c>
    </row>
    <row r="963" spans="1:9" x14ac:dyDescent="0.25">
      <c r="A963">
        <v>962</v>
      </c>
      <c r="D963">
        <v>197.51568499999999</v>
      </c>
      <c r="E963">
        <v>4.0718949999999996</v>
      </c>
    </row>
    <row r="964" spans="1:9" x14ac:dyDescent="0.25">
      <c r="A964">
        <v>963</v>
      </c>
      <c r="F964">
        <v>198.381213</v>
      </c>
      <c r="G964">
        <v>6.7313159999999996</v>
      </c>
      <c r="H964">
        <v>197.62652500000002</v>
      </c>
      <c r="I964">
        <v>4.4131049999999998</v>
      </c>
    </row>
    <row r="965" spans="1:9" x14ac:dyDescent="0.25">
      <c r="A965">
        <v>964</v>
      </c>
      <c r="F965">
        <v>198.35342299999999</v>
      </c>
      <c r="G965">
        <v>6.7320520000000004</v>
      </c>
      <c r="H965">
        <v>197.671527</v>
      </c>
      <c r="I965">
        <v>4.298</v>
      </c>
    </row>
    <row r="966" spans="1:9" x14ac:dyDescent="0.25">
      <c r="A966">
        <v>965</v>
      </c>
      <c r="F966">
        <v>198.45084299999999</v>
      </c>
      <c r="G966">
        <v>6.7162110000000004</v>
      </c>
      <c r="H966">
        <v>197.71374</v>
      </c>
      <c r="I966">
        <v>4.3352110000000001</v>
      </c>
    </row>
    <row r="967" spans="1:9" x14ac:dyDescent="0.25">
      <c r="A967">
        <v>966</v>
      </c>
      <c r="F967">
        <v>198.43547699999999</v>
      </c>
      <c r="G967">
        <v>6.7334209999999999</v>
      </c>
      <c r="H967">
        <v>197.663737</v>
      </c>
      <c r="I967">
        <v>4.3884210000000001</v>
      </c>
    </row>
    <row r="968" spans="1:9" x14ac:dyDescent="0.25">
      <c r="A968">
        <v>967</v>
      </c>
      <c r="B968">
        <v>213.65620200000001</v>
      </c>
      <c r="C968">
        <v>5.4891699999999997</v>
      </c>
      <c r="F968">
        <v>198.39031499999999</v>
      </c>
      <c r="G968">
        <v>6.7248950000000001</v>
      </c>
      <c r="H968">
        <v>197.694209</v>
      </c>
      <c r="I968">
        <v>4.4039469999999996</v>
      </c>
    </row>
    <row r="969" spans="1:9" x14ac:dyDescent="0.25">
      <c r="A969">
        <v>968</v>
      </c>
      <c r="B969">
        <v>213.71719899999999</v>
      </c>
      <c r="C969">
        <v>5.3921219999999996</v>
      </c>
      <c r="F969">
        <v>198.38705300000001</v>
      </c>
      <c r="G969">
        <v>6.7361050000000002</v>
      </c>
      <c r="H969">
        <v>197.63447500000001</v>
      </c>
      <c r="I969">
        <v>4.3467370000000001</v>
      </c>
    </row>
    <row r="970" spans="1:9" x14ac:dyDescent="0.25">
      <c r="A970">
        <v>969</v>
      </c>
      <c r="B970">
        <v>213.665255</v>
      </c>
      <c r="C970">
        <v>5.3081269999999998</v>
      </c>
      <c r="F970">
        <v>198.43768599999999</v>
      </c>
      <c r="G970">
        <v>6.7217890000000002</v>
      </c>
      <c r="H970">
        <v>197.58784399999999</v>
      </c>
      <c r="I970">
        <v>4.3903679999999996</v>
      </c>
    </row>
    <row r="971" spans="1:9" x14ac:dyDescent="0.25">
      <c r="A971">
        <v>970</v>
      </c>
      <c r="B971">
        <v>213.68778</v>
      </c>
      <c r="C971">
        <v>5.3024430000000002</v>
      </c>
      <c r="F971">
        <v>198.481212</v>
      </c>
      <c r="G971">
        <v>6.6984209999999997</v>
      </c>
      <c r="H971">
        <v>197.647052</v>
      </c>
      <c r="I971">
        <v>4.3780000000000001</v>
      </c>
    </row>
    <row r="972" spans="1:9" x14ac:dyDescent="0.25">
      <c r="A972">
        <v>971</v>
      </c>
      <c r="B972">
        <v>213.666202</v>
      </c>
      <c r="C972">
        <v>5.285444</v>
      </c>
      <c r="F972">
        <v>198.381213</v>
      </c>
      <c r="G972">
        <v>6.7313159999999996</v>
      </c>
      <c r="H972">
        <v>197.62652500000002</v>
      </c>
      <c r="I972">
        <v>4.4131049999999998</v>
      </c>
    </row>
    <row r="973" spans="1:9" x14ac:dyDescent="0.25">
      <c r="A973">
        <v>972</v>
      </c>
      <c r="B973">
        <v>213.70046299999998</v>
      </c>
      <c r="C973">
        <v>5.2984429999999998</v>
      </c>
      <c r="H973">
        <v>197.62652500000002</v>
      </c>
      <c r="I973">
        <v>4.4131049999999998</v>
      </c>
    </row>
    <row r="974" spans="1:9" x14ac:dyDescent="0.25">
      <c r="A974">
        <v>973</v>
      </c>
      <c r="B974">
        <v>213.711884</v>
      </c>
      <c r="C974">
        <v>5.3298100000000002</v>
      </c>
    </row>
    <row r="975" spans="1:9" x14ac:dyDescent="0.25">
      <c r="A975">
        <v>974</v>
      </c>
      <c r="B975">
        <v>213.696305</v>
      </c>
      <c r="C975">
        <v>5.3289150000000003</v>
      </c>
      <c r="D975">
        <v>218.18447800000001</v>
      </c>
      <c r="E975">
        <v>3.4279160000000002</v>
      </c>
    </row>
    <row r="976" spans="1:9" x14ac:dyDescent="0.25">
      <c r="A976">
        <v>975</v>
      </c>
      <c r="B976">
        <v>213.71735699999999</v>
      </c>
      <c r="C976">
        <v>5.3357570000000001</v>
      </c>
      <c r="D976">
        <v>218.19373999999999</v>
      </c>
      <c r="E976">
        <v>3.430968</v>
      </c>
    </row>
    <row r="977" spans="1:9" x14ac:dyDescent="0.25">
      <c r="A977">
        <v>976</v>
      </c>
      <c r="B977">
        <v>213.667044</v>
      </c>
      <c r="C977">
        <v>5.3798599999999999</v>
      </c>
      <c r="D977">
        <v>218.21279200000001</v>
      </c>
      <c r="E977">
        <v>3.456019</v>
      </c>
    </row>
    <row r="978" spans="1:9" x14ac:dyDescent="0.25">
      <c r="A978">
        <v>977</v>
      </c>
      <c r="B978">
        <v>212.511527</v>
      </c>
      <c r="C978">
        <v>5.5206309999999998</v>
      </c>
      <c r="D978">
        <v>218.179688</v>
      </c>
      <c r="E978">
        <v>3.447546</v>
      </c>
    </row>
    <row r="979" spans="1:9" x14ac:dyDescent="0.25">
      <c r="A979">
        <v>978</v>
      </c>
      <c r="D979">
        <v>218.14248000000001</v>
      </c>
      <c r="E979">
        <v>3.4512299999999998</v>
      </c>
    </row>
    <row r="980" spans="1:9" x14ac:dyDescent="0.25">
      <c r="A980">
        <v>979</v>
      </c>
      <c r="D980">
        <v>218.15921599999999</v>
      </c>
      <c r="E980">
        <v>3.4635980000000002</v>
      </c>
    </row>
    <row r="981" spans="1:9" x14ac:dyDescent="0.25">
      <c r="A981">
        <v>980</v>
      </c>
      <c r="D981">
        <v>218.13105999999999</v>
      </c>
      <c r="E981">
        <v>3.4775969999999998</v>
      </c>
    </row>
    <row r="982" spans="1:9" x14ac:dyDescent="0.25">
      <c r="A982">
        <v>981</v>
      </c>
      <c r="D982">
        <v>218.13153299999999</v>
      </c>
      <c r="E982">
        <v>3.4695969999999998</v>
      </c>
    </row>
    <row r="983" spans="1:9" x14ac:dyDescent="0.25">
      <c r="A983">
        <v>982</v>
      </c>
      <c r="D983">
        <v>218.17058399999999</v>
      </c>
      <c r="E983">
        <v>3.4154949999999999</v>
      </c>
    </row>
    <row r="984" spans="1:9" x14ac:dyDescent="0.25">
      <c r="A984">
        <v>983</v>
      </c>
      <c r="D984">
        <v>218.18447800000001</v>
      </c>
      <c r="E984">
        <v>3.4279160000000002</v>
      </c>
    </row>
    <row r="985" spans="1:9" x14ac:dyDescent="0.25">
      <c r="A985">
        <v>984</v>
      </c>
    </row>
    <row r="986" spans="1:9" x14ac:dyDescent="0.25">
      <c r="A986">
        <v>985</v>
      </c>
      <c r="H986">
        <v>218.19989799999999</v>
      </c>
      <c r="I986">
        <v>3.5464880000000001</v>
      </c>
    </row>
    <row r="987" spans="1:9" x14ac:dyDescent="0.25">
      <c r="A987">
        <v>986</v>
      </c>
      <c r="H987">
        <v>218.27336700000001</v>
      </c>
      <c r="I987">
        <v>3.5545930000000001</v>
      </c>
    </row>
    <row r="988" spans="1:9" x14ac:dyDescent="0.25">
      <c r="A988">
        <v>987</v>
      </c>
      <c r="H988">
        <v>218.29562899999999</v>
      </c>
      <c r="I988">
        <v>3.574802</v>
      </c>
    </row>
    <row r="989" spans="1:9" x14ac:dyDescent="0.25">
      <c r="A989">
        <v>988</v>
      </c>
      <c r="B989">
        <v>229.195605</v>
      </c>
      <c r="C989">
        <v>4.8981490000000001</v>
      </c>
      <c r="H989">
        <v>218.27257800000001</v>
      </c>
      <c r="I989">
        <v>3.5820120000000002</v>
      </c>
    </row>
    <row r="990" spans="1:9" x14ac:dyDescent="0.25">
      <c r="A990">
        <v>989</v>
      </c>
      <c r="B990">
        <v>229.189605</v>
      </c>
      <c r="C990">
        <v>4.9095180000000003</v>
      </c>
      <c r="H990">
        <v>218.27063100000001</v>
      </c>
      <c r="I990">
        <v>3.6003799999999999</v>
      </c>
    </row>
    <row r="991" spans="1:9" x14ac:dyDescent="0.25">
      <c r="A991">
        <v>990</v>
      </c>
      <c r="B991">
        <v>229.14855499999999</v>
      </c>
      <c r="C991">
        <v>4.9260950000000001</v>
      </c>
      <c r="F991">
        <v>220.67765499999999</v>
      </c>
      <c r="G991">
        <v>5.3342309999999999</v>
      </c>
      <c r="H991">
        <v>218.20616100000001</v>
      </c>
      <c r="I991">
        <v>3.5286460000000002</v>
      </c>
    </row>
    <row r="992" spans="1:9" x14ac:dyDescent="0.25">
      <c r="A992">
        <v>991</v>
      </c>
      <c r="B992">
        <v>229.153447</v>
      </c>
      <c r="C992">
        <v>4.9215689999999999</v>
      </c>
      <c r="F992">
        <v>220.68070800000001</v>
      </c>
      <c r="G992">
        <v>5.3334419999999998</v>
      </c>
      <c r="H992">
        <v>218.199635</v>
      </c>
      <c r="I992">
        <v>3.527647</v>
      </c>
    </row>
    <row r="993" spans="1:11" x14ac:dyDescent="0.25">
      <c r="A993">
        <v>992</v>
      </c>
      <c r="B993">
        <v>229.213077</v>
      </c>
      <c r="C993">
        <v>4.8986229999999997</v>
      </c>
      <c r="H993">
        <v>218.21510699999999</v>
      </c>
      <c r="I993">
        <v>3.5462250000000002</v>
      </c>
    </row>
    <row r="994" spans="1:11" x14ac:dyDescent="0.25">
      <c r="A994">
        <v>993</v>
      </c>
      <c r="B994">
        <v>229.170815</v>
      </c>
      <c r="C994">
        <v>4.8877290000000002</v>
      </c>
      <c r="H994">
        <v>218.21415999999999</v>
      </c>
      <c r="I994">
        <v>3.5299100000000001</v>
      </c>
    </row>
    <row r="995" spans="1:11" x14ac:dyDescent="0.25">
      <c r="A995">
        <v>994</v>
      </c>
      <c r="B995">
        <v>229.174869</v>
      </c>
      <c r="C995">
        <v>4.8987809999999996</v>
      </c>
      <c r="H995">
        <v>218.26826199999999</v>
      </c>
      <c r="I995">
        <v>3.5033850000000002</v>
      </c>
    </row>
    <row r="996" spans="1:11" x14ac:dyDescent="0.25">
      <c r="A996">
        <v>995</v>
      </c>
      <c r="B996">
        <v>229.22323499999999</v>
      </c>
      <c r="C996">
        <v>4.8922549999999996</v>
      </c>
      <c r="H996">
        <v>218.19989799999999</v>
      </c>
      <c r="I996">
        <v>3.5464880000000001</v>
      </c>
    </row>
    <row r="997" spans="1:11" x14ac:dyDescent="0.25">
      <c r="A997">
        <v>996</v>
      </c>
      <c r="B997">
        <v>229.22976</v>
      </c>
      <c r="C997">
        <v>4.8686249999999998</v>
      </c>
      <c r="H997">
        <v>218.19989799999999</v>
      </c>
      <c r="I997">
        <v>3.5464880000000001</v>
      </c>
    </row>
    <row r="998" spans="1:11" x14ac:dyDescent="0.25">
      <c r="A998">
        <v>997</v>
      </c>
      <c r="B998">
        <v>229.217917</v>
      </c>
      <c r="C998">
        <v>4.8874659999999999</v>
      </c>
      <c r="D998">
        <v>235.07396199999999</v>
      </c>
      <c r="E998">
        <v>2.9681510000000002</v>
      </c>
      <c r="H998">
        <v>218.19989799999999</v>
      </c>
      <c r="I998">
        <v>3.5464880000000001</v>
      </c>
    </row>
    <row r="999" spans="1:11" x14ac:dyDescent="0.25">
      <c r="A999">
        <v>998</v>
      </c>
      <c r="B999">
        <v>229.22323499999999</v>
      </c>
      <c r="C999">
        <v>4.8916760000000004</v>
      </c>
      <c r="D999">
        <v>235.05790999999999</v>
      </c>
      <c r="E999">
        <v>2.9618890000000002</v>
      </c>
      <c r="H999">
        <v>218.19989799999999</v>
      </c>
      <c r="I999">
        <v>3.5464880000000001</v>
      </c>
    </row>
    <row r="1000" spans="1:11" x14ac:dyDescent="0.25">
      <c r="A1000">
        <v>999</v>
      </c>
      <c r="B1000">
        <v>229.12307999999999</v>
      </c>
      <c r="C1000">
        <v>4.9232009999999997</v>
      </c>
      <c r="D1000">
        <v>235.069436</v>
      </c>
      <c r="E1000">
        <v>2.9545729999999999</v>
      </c>
      <c r="H1000">
        <v>218.19989799999999</v>
      </c>
      <c r="I1000">
        <v>3.5464880000000001</v>
      </c>
    </row>
    <row r="1001" spans="1:11" x14ac:dyDescent="0.25">
      <c r="A1001">
        <v>1000</v>
      </c>
      <c r="B1001">
        <v>229.18834200000001</v>
      </c>
      <c r="C1001">
        <v>4.9106750000000003</v>
      </c>
      <c r="D1001">
        <v>235.07875200000001</v>
      </c>
      <c r="E1001">
        <v>2.9403109999999999</v>
      </c>
    </row>
    <row r="1002" spans="1:11" x14ac:dyDescent="0.25">
      <c r="A1002">
        <v>1001</v>
      </c>
      <c r="B1002">
        <v>229.195605</v>
      </c>
      <c r="C1002">
        <v>4.8981490000000001</v>
      </c>
      <c r="D1002">
        <v>235.08412100000001</v>
      </c>
      <c r="E1002">
        <v>2.9719929999999999</v>
      </c>
    </row>
    <row r="1003" spans="1:11" x14ac:dyDescent="0.25">
      <c r="A1003">
        <v>1002</v>
      </c>
      <c r="D1003">
        <v>235.077226</v>
      </c>
      <c r="E1003">
        <v>2.97594</v>
      </c>
      <c r="F1003">
        <v>227.20713499999999</v>
      </c>
      <c r="G1003">
        <v>5.9186199999999998</v>
      </c>
    </row>
    <row r="1004" spans="1:11" x14ac:dyDescent="0.25">
      <c r="A1004">
        <v>1003</v>
      </c>
      <c r="D1004">
        <v>235.04359500000001</v>
      </c>
      <c r="E1004">
        <v>2.9754139999999998</v>
      </c>
      <c r="F1004">
        <v>227.172505</v>
      </c>
      <c r="G1004">
        <v>5.8967260000000001</v>
      </c>
      <c r="J1004">
        <v>235.78913399999999</v>
      </c>
      <c r="K1004">
        <v>13.745713</v>
      </c>
    </row>
    <row r="1005" spans="1:11" x14ac:dyDescent="0.25">
      <c r="A1005">
        <v>1004</v>
      </c>
    </row>
    <row r="1006" spans="1:11" x14ac:dyDescent="0.25">
      <c r="A1006">
        <v>1005</v>
      </c>
    </row>
    <row r="1007" spans="1:11" x14ac:dyDescent="0.25">
      <c r="A1007">
        <v>1006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54F1-7649-4019-9250-92C6243C9B41}">
  <dimension ref="A1:DV1005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4" width="12" bestFit="1" customWidth="1"/>
    <col min="65" max="65" width="10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300</v>
      </c>
      <c r="K1">
        <v>93.292682926829272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315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313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301</v>
      </c>
      <c r="K2">
        <v>91.620111731843579</v>
      </c>
      <c r="M2" t="s">
        <v>299</v>
      </c>
      <c r="N2">
        <v>164</v>
      </c>
      <c r="R2" t="s">
        <v>236</v>
      </c>
      <c r="S2">
        <v>8.4146341463414639E-2</v>
      </c>
      <c r="T2">
        <v>1.8332392432518538E-2</v>
      </c>
      <c r="W2" t="s">
        <v>221</v>
      </c>
      <c r="X2">
        <f>AVERAGE(Coordination!AT:AT)</f>
        <v>0.30659210941324783</v>
      </c>
      <c r="Y2">
        <f>STDEV(Coordination!AT:AT)</f>
        <v>0.16827582381988609</v>
      </c>
      <c r="Z2" t="s">
        <v>224</v>
      </c>
      <c r="AA2">
        <f>AVERAGE(Coordination!AW:AW)</f>
        <v>0.64529208921537218</v>
      </c>
      <c r="AB2">
        <f>STDEV(Coordination!AW:AW)</f>
        <v>0.21377152243377118</v>
      </c>
      <c r="AC2" t="s">
        <v>227</v>
      </c>
      <c r="AD2">
        <f>AVERAGE(Coordination!AZ:AZ)</f>
        <v>0.40563059094266202</v>
      </c>
      <c r="AE2">
        <f>STDEV(Coordination!AZ:AZ)</f>
        <v>0.15732011133872131</v>
      </c>
      <c r="AF2" t="s">
        <v>230</v>
      </c>
      <c r="AG2">
        <f>AVERAGE(Coordination!BC:BC)</f>
        <v>0.33710698265894357</v>
      </c>
      <c r="AH2">
        <f>STDEV(Coordination!BC:BC)</f>
        <v>0.15864828935474792</v>
      </c>
      <c r="AK2" t="s">
        <v>316</v>
      </c>
      <c r="AL2">
        <f>AVERAGE(Coordination!BQ:BQ)</f>
        <v>0.26899202833490582</v>
      </c>
      <c r="AM2">
        <f>STDEV(Coordination!BQ:BQ)</f>
        <v>0.10926450850228983</v>
      </c>
      <c r="AN2" t="s">
        <v>319</v>
      </c>
      <c r="AO2">
        <f>AVERAGE(Coordination!BT:BT)</f>
        <v>0.26836228397388462</v>
      </c>
      <c r="AP2">
        <f>STDEV(Coordination!BT:BT)</f>
        <v>0.1112524742338664</v>
      </c>
      <c r="AQ2" t="s">
        <v>322</v>
      </c>
      <c r="AR2">
        <f>AVERAGE(Coordination!BW:BW)</f>
        <v>0.3484106168748618</v>
      </c>
      <c r="AS2">
        <f>STDEV(Coordination!BW:BW)</f>
        <v>0.10156276970505658</v>
      </c>
      <c r="AT2" t="s">
        <v>325</v>
      </c>
      <c r="AU2">
        <f>AVERAGE(Coordination!BZ:BZ)</f>
        <v>0.30366233857356728</v>
      </c>
      <c r="AV2">
        <f>STDEV(Coordination!BZ:BZ)</f>
        <v>0.11323076345055841</v>
      </c>
      <c r="AX2" t="s">
        <v>103</v>
      </c>
      <c r="AY2">
        <f>AVERAGE(Cycle!$CL:$CL)</f>
        <v>9.7111111111111104</v>
      </c>
      <c r="AZ2">
        <f>STDEV(Cycle!$CL:$CL)</f>
        <v>2.5192190548788425</v>
      </c>
      <c r="BA2" t="s">
        <v>104</v>
      </c>
      <c r="BB2">
        <f>AVERAGE(Cycle!$CP:$CP)</f>
        <v>8.6666666666666661</v>
      </c>
      <c r="BC2">
        <f>STDEV(Cycle!$CP:$CP)</f>
        <v>1.5407737471275276</v>
      </c>
      <c r="BD2" t="s">
        <v>105</v>
      </c>
      <c r="BE2">
        <f>AVERAGE(Cycle!$CT:$CT)</f>
        <v>8.8780487804878057</v>
      </c>
      <c r="BF2">
        <f>STDEV(Cycle!$CT:$CT)</f>
        <v>1.6910813397234854</v>
      </c>
      <c r="BG2" t="s">
        <v>106</v>
      </c>
      <c r="BH2">
        <f>AVERAGE(Cycle!$CX:$CX)</f>
        <v>9.2380952380952372</v>
      </c>
      <c r="BI2">
        <f>STDEV(Cycle!$CX:$CX)</f>
        <v>2.2065260612558291</v>
      </c>
      <c r="BK2" t="s">
        <v>314</v>
      </c>
      <c r="BL2">
        <f>AVERAGE(Cycle!AO:AR)</f>
        <v>221.160443301469</v>
      </c>
      <c r="BM2">
        <f>STDEV(Cycle!AO:AR)</f>
        <v>51.264773999596692</v>
      </c>
      <c r="BO2" t="s">
        <v>32</v>
      </c>
      <c r="BP2">
        <f>AVERAGE(Cycle!BF:BF)</f>
        <v>1.910995622222222</v>
      </c>
      <c r="BQ2">
        <f>STDEV(Cycle!BF:BF)</f>
        <v>0.51402061555780343</v>
      </c>
      <c r="BS2" t="s">
        <v>206</v>
      </c>
      <c r="BT2">
        <v>47</v>
      </c>
      <c r="BU2">
        <v>4.7570850202429149</v>
      </c>
      <c r="BV2">
        <v>0.23499999999999999</v>
      </c>
      <c r="BX2" t="s">
        <v>140</v>
      </c>
      <c r="BY2">
        <f>AVERAGE(Cycle!DC:DC)</f>
        <v>58.947211325260128</v>
      </c>
      <c r="BZ2">
        <f>STDEV(Cycle!DC:DC)</f>
        <v>21.242731456639685</v>
      </c>
      <c r="CA2" t="s">
        <v>143</v>
      </c>
      <c r="CB2">
        <f>AVERAGE(Cycle!DF:DF)</f>
        <v>54.08407908049228</v>
      </c>
      <c r="CC2">
        <f>STDEV(Cycle!DF:DF)</f>
        <v>17.93253166812493</v>
      </c>
      <c r="CD2" t="s">
        <v>146</v>
      </c>
      <c r="CE2">
        <f>AVERAGE(Cycle!DI:DI)</f>
        <v>41.472040386514081</v>
      </c>
      <c r="CF2">
        <f>STDEV(Cycle!DI:DI)</f>
        <v>11.543088458101334</v>
      </c>
      <c r="CG2" t="s">
        <v>149</v>
      </c>
      <c r="CH2">
        <f>AVERAGE(Cycle!DL:DL)</f>
        <v>49.979091082032262</v>
      </c>
      <c r="CI2">
        <f>STDEV(Cycle!DL:DL)</f>
        <v>12.169960309258004</v>
      </c>
      <c r="CK2" t="s">
        <v>152</v>
      </c>
      <c r="CL2">
        <f>AVERAGE(Cycle!DP:DP)</f>
        <v>37.478773662984182</v>
      </c>
      <c r="CM2">
        <f>STDEV(Cycle!DP:DP)</f>
        <v>21.344987561124075</v>
      </c>
      <c r="CN2" t="s">
        <v>155</v>
      </c>
      <c r="CO2">
        <f>AVERAGE(Cycle!DS:DS)</f>
        <v>38.238956810385375</v>
      </c>
      <c r="CP2">
        <f>STDEV(Cycle!DS:DS)</f>
        <v>21.445699189601232</v>
      </c>
      <c r="CQ2" t="s">
        <v>158</v>
      </c>
      <c r="CR2">
        <f>AVERAGE(Cycle!DV:DV)</f>
        <v>17.939018975604341</v>
      </c>
      <c r="CS2">
        <f>STDEV(Cycle!DV:DV)</f>
        <v>21.528609898377901</v>
      </c>
      <c r="CT2" t="s">
        <v>161</v>
      </c>
      <c r="CU2">
        <f>AVERAGE(Cycle!DY:DY)</f>
        <v>30.091667980323439</v>
      </c>
      <c r="CV2">
        <f>STDEV(Cycle!DY:DY)</f>
        <v>30.637338576696582</v>
      </c>
      <c r="CX2" t="s">
        <v>176</v>
      </c>
      <c r="CY2">
        <f>AVERAGE(Cycle!BV:BV)/200</f>
        <v>3.7926829268292682E-2</v>
      </c>
      <c r="CZ2">
        <f>STDEV(Cycle!BV:BV)/200</f>
        <v>1.4490324778800577E-2</v>
      </c>
      <c r="DA2" t="s">
        <v>177</v>
      </c>
      <c r="DB2">
        <f>AVERAGE(Cycle!BZ:BZ)/200</f>
        <v>3.8170731707317072E-2</v>
      </c>
      <c r="DC2">
        <f>STDEV(Cycle!BZ:BZ)/200</f>
        <v>1.3544191446934717E-2</v>
      </c>
      <c r="DD2" t="s">
        <v>178</v>
      </c>
      <c r="DE2">
        <f>AVERAGE(Cycle!CD:CD)/200</f>
        <v>2.9210526315789475E-2</v>
      </c>
      <c r="DF2">
        <f>STDEV(Cycle!CD:CD)/200</f>
        <v>9.552579656505529E-3</v>
      </c>
      <c r="DG2" t="s">
        <v>179</v>
      </c>
      <c r="DH2">
        <f>AVERAGE(Cycle!CH:CH)/200</f>
        <v>3.4189189189189187E-2</v>
      </c>
      <c r="DI2">
        <f>STDEV(Cycle!CH:CH)/200</f>
        <v>8.1234839195379119E-3</v>
      </c>
      <c r="DK2" t="s">
        <v>192</v>
      </c>
      <c r="DL2">
        <f>AVERAGE(Cycle!CM:CM)/200</f>
        <v>1.7000000000000001E-2</v>
      </c>
      <c r="DM2">
        <f>STDEV(Cycle!CM:CM)/200</f>
        <v>7.7165701283312734E-3</v>
      </c>
      <c r="DN2" t="s">
        <v>193</v>
      </c>
      <c r="DO2">
        <f>AVERAGE(Cycle!CQ:CQ)/200</f>
        <v>1.5833333333333331E-2</v>
      </c>
      <c r="DP2">
        <f>STDEV(Cycle!CQ:CQ)/200</f>
        <v>7.8799426352581612E-3</v>
      </c>
      <c r="DQ2" t="s">
        <v>194</v>
      </c>
      <c r="DR2">
        <f>AVERAGE(Cycle!CU:CU)/200</f>
        <v>7.6829268292682926E-3</v>
      </c>
      <c r="DS2">
        <f>STDEV(Cycle!CU:CU)/200</f>
        <v>8.4481921864687833E-3</v>
      </c>
      <c r="DT2" t="s">
        <v>195</v>
      </c>
      <c r="DU2">
        <f>AVERAGE(Cycle!CY:CY)/200</f>
        <v>1.5952380952380954E-2</v>
      </c>
      <c r="DV2">
        <f>STDEV(Cycle!CY:CY)/200</f>
        <v>1.8519537976842887E-2</v>
      </c>
    </row>
    <row r="3" spans="1:126" x14ac:dyDescent="0.25">
      <c r="A3">
        <v>2</v>
      </c>
      <c r="J3" t="s">
        <v>302</v>
      </c>
      <c r="K3">
        <v>94.565217391304344</v>
      </c>
      <c r="M3" t="s">
        <v>293</v>
      </c>
      <c r="N3">
        <v>135</v>
      </c>
      <c r="O3">
        <f xml:space="preserve"> (N3/N$2)*100</f>
        <v>82.317073170731703</v>
      </c>
      <c r="R3" t="s">
        <v>239</v>
      </c>
      <c r="S3">
        <v>33.031218529707957</v>
      </c>
      <c r="W3" t="s">
        <v>222</v>
      </c>
      <c r="X3">
        <f>AVERAGE(Coordination!AU:AU)</f>
        <v>0.60237691188083597</v>
      </c>
      <c r="Y3">
        <f>STDEV(Coordination!AU:AU)</f>
        <v>0.13539417144873517</v>
      </c>
      <c r="Z3" t="s">
        <v>225</v>
      </c>
      <c r="AA3">
        <f>AVERAGE(Coordination!AX:AX)</f>
        <v>0.35471436910691284</v>
      </c>
      <c r="AB3">
        <f>STDEV(Coordination!AX:AX)</f>
        <v>0.11017135314307985</v>
      </c>
      <c r="AC3" t="s">
        <v>228</v>
      </c>
      <c r="AD3">
        <f>AVERAGE(Coordination!BA:BA)</f>
        <v>0.64215555025108817</v>
      </c>
      <c r="AE3">
        <f>STDEV(Coordination!BA:BA)</f>
        <v>8.6762012844060682E-2</v>
      </c>
      <c r="AF3" t="s">
        <v>231</v>
      </c>
      <c r="AG3">
        <f>AVERAGE(Coordination!BD:BD)</f>
        <v>0.58243574468757953</v>
      </c>
      <c r="AH3">
        <f>STDEV(Coordination!BD:BD)</f>
        <v>6.6666007443077574E-2</v>
      </c>
      <c r="AK3" t="s">
        <v>317</v>
      </c>
      <c r="AL3">
        <f>AVERAGE(Coordination!BR:BR)</f>
        <v>0.35427732251939409</v>
      </c>
      <c r="AM3">
        <f>STDEV(Coordination!BR:BR)</f>
        <v>8.545039331575624E-2</v>
      </c>
      <c r="AN3" t="s">
        <v>320</v>
      </c>
      <c r="AO3">
        <f>AVERAGE(Coordination!BU:BU)</f>
        <v>0.34426701825659278</v>
      </c>
      <c r="AP3">
        <f>STDEV(Coordination!BU:BU)</f>
        <v>9.4415352661629787E-2</v>
      </c>
      <c r="AQ3" t="s">
        <v>323</v>
      </c>
      <c r="AR3">
        <f>AVERAGE(Coordination!BX:BX)</f>
        <v>0.35321482011928235</v>
      </c>
      <c r="AS3">
        <f>STDEV(Coordination!BX:BX)</f>
        <v>7.8458005331019584E-2</v>
      </c>
      <c r="AT3" t="s">
        <v>326</v>
      </c>
      <c r="AU3">
        <f>AVERAGE(Coordination!CA:CA)</f>
        <v>0.41510216589380944</v>
      </c>
      <c r="AV3">
        <f>STDEV(Coordination!CA:CA)</f>
        <v>6.3410741531030324E-2</v>
      </c>
      <c r="AX3" t="s">
        <v>107</v>
      </c>
      <c r="AY3">
        <f>AVERAGE(Cycle!$BU:$BU)</f>
        <v>12.731707317073171</v>
      </c>
      <c r="AZ3">
        <f>STDEV(Cycle!$BU:$BU)</f>
        <v>1.9108164517281927</v>
      </c>
      <c r="BA3" t="s">
        <v>108</v>
      </c>
      <c r="BB3">
        <f>AVERAGE(Cycle!$BY:$BY)</f>
        <v>14.121951219512194</v>
      </c>
      <c r="BC3">
        <f>STDEV(Cycle!$BY:$BY)</f>
        <v>2.0395480130560708</v>
      </c>
      <c r="BD3" t="s">
        <v>109</v>
      </c>
      <c r="BE3">
        <f>AVERAGE(Cycle!$CC:$CC)</f>
        <v>13.894736842105264</v>
      </c>
      <c r="BF3">
        <f>STDEV(Cycle!$CC:$CC)</f>
        <v>1.7209279973663865</v>
      </c>
      <c r="BG3" t="s">
        <v>110</v>
      </c>
      <c r="BH3">
        <f>AVERAGE(Cycle!$CG:$CG)</f>
        <v>13.783783783783784</v>
      </c>
      <c r="BI3">
        <f>STDEV(Cycle!$CG:$CG)</f>
        <v>1.7501608677670333</v>
      </c>
      <c r="BK3" t="s">
        <v>310</v>
      </c>
      <c r="BL3">
        <v>218.51678612426147</v>
      </c>
      <c r="BO3" t="s">
        <v>33</v>
      </c>
      <c r="BP3">
        <f>AVERAGE(Cycle!BG:BG)</f>
        <v>2.5944907380952378</v>
      </c>
      <c r="BQ3">
        <f>STDEV(Cycle!BG:BG)</f>
        <v>0.55733196724573575</v>
      </c>
      <c r="BS3" t="s">
        <v>207</v>
      </c>
      <c r="BT3">
        <v>367</v>
      </c>
      <c r="BU3">
        <v>37.145748987854248</v>
      </c>
      <c r="BV3">
        <v>1.835</v>
      </c>
      <c r="BX3" t="s">
        <v>141</v>
      </c>
      <c r="BY3">
        <f>AVERAGE(Cycle!DD:DD)</f>
        <v>43.718772459805464</v>
      </c>
      <c r="BZ3">
        <f>STDEV(Cycle!DD:DD)</f>
        <v>13.435165711298</v>
      </c>
      <c r="CA3" t="s">
        <v>144</v>
      </c>
      <c r="CB3">
        <f>AVERAGE(Cycle!DG:DG)</f>
        <v>46.301433701003297</v>
      </c>
      <c r="CC3">
        <f>STDEV(Cycle!DG:DG)</f>
        <v>15.017356911156785</v>
      </c>
      <c r="CD3" t="s">
        <v>147</v>
      </c>
      <c r="CE3">
        <f>AVERAGE(Cycle!DJ:DJ)</f>
        <v>45.373263432473955</v>
      </c>
      <c r="CF3">
        <f>STDEV(Cycle!DJ:DJ)</f>
        <v>9.8438122954963276</v>
      </c>
      <c r="CG3" t="s">
        <v>150</v>
      </c>
      <c r="CH3">
        <f>AVERAGE(Cycle!DM:DM)</f>
        <v>38.169602213719863</v>
      </c>
      <c r="CI3">
        <f>STDEV(Cycle!DM:DM)</f>
        <v>13.285731679472278</v>
      </c>
      <c r="CK3" t="s">
        <v>153</v>
      </c>
      <c r="CL3">
        <f>AVERAGE(Cycle!DQ:DQ)</f>
        <v>12.544064447573222</v>
      </c>
      <c r="CM3">
        <f>STDEV(Cycle!DQ:DQ)</f>
        <v>14.244417264680289</v>
      </c>
      <c r="CN3" t="s">
        <v>156</v>
      </c>
      <c r="CO3">
        <f>AVERAGE(Cycle!DT:DT)</f>
        <v>13.901389615675331</v>
      </c>
      <c r="CP3">
        <f>STDEV(Cycle!DT:DT)</f>
        <v>22.444746684646418</v>
      </c>
      <c r="CQ3" t="s">
        <v>159</v>
      </c>
      <c r="CR3">
        <f>AVERAGE(Cycle!DW:DW)</f>
        <v>13.126873126873123</v>
      </c>
      <c r="CS3">
        <f>STDEV(Cycle!DW:DW)</f>
        <v>22.6698650105368</v>
      </c>
      <c r="CT3" t="s">
        <v>162</v>
      </c>
      <c r="CU3">
        <f>AVERAGE(Cycle!DZ:DZ)</f>
        <v>2.4218020541549952</v>
      </c>
      <c r="CV3">
        <f>STDEV(Cycle!DZ:DZ)</f>
        <v>6.7386775296309169</v>
      </c>
      <c r="CX3" t="s">
        <v>180</v>
      </c>
      <c r="CY3">
        <f>AVERAGE(Cycle!BW:BW)/200</f>
        <v>2.768292682926829E-2</v>
      </c>
      <c r="CZ3">
        <f>STDEV(Cycle!BW:BW)/200</f>
        <v>8.3738850732209252E-3</v>
      </c>
      <c r="DA3" t="s">
        <v>181</v>
      </c>
      <c r="DB3">
        <f>AVERAGE(Cycle!CA:CA)/200</f>
        <v>3.2560975609756099E-2</v>
      </c>
      <c r="DC3">
        <f>STDEV(Cycle!CA:CA)/200</f>
        <v>9.8819248643364135E-3</v>
      </c>
      <c r="DD3" t="s">
        <v>182</v>
      </c>
      <c r="DE3">
        <f>AVERAGE(Cycle!CE:CE)/200</f>
        <v>3.1578947368421054E-2</v>
      </c>
      <c r="DF3">
        <f>STDEV(Cycle!CE:CE)/200</f>
        <v>8.2285973943458952E-3</v>
      </c>
      <c r="DG3" t="s">
        <v>183</v>
      </c>
      <c r="DH3">
        <f>AVERAGE(Cycle!CI:CI)/200</f>
        <v>2.6891891891891891E-2</v>
      </c>
      <c r="DI3">
        <f>STDEV(Cycle!CI:CI)/200</f>
        <v>1.11399775178902E-2</v>
      </c>
      <c r="DK3" t="s">
        <v>196</v>
      </c>
      <c r="DL3">
        <f>AVERAGE(Cycle!CN:CN)/200</f>
        <v>6.9999999999999993E-3</v>
      </c>
      <c r="DM3">
        <f>STDEV(Cycle!CN:CN)/200</f>
        <v>8.3530070796526482E-3</v>
      </c>
      <c r="DN3" t="s">
        <v>197</v>
      </c>
      <c r="DO3">
        <f>AVERAGE(Cycle!CR:CR)/200</f>
        <v>6.6666666666666662E-3</v>
      </c>
      <c r="DP3">
        <f>STDEV(Cycle!CR:CR)/200</f>
        <v>1.0857540184672982E-2</v>
      </c>
      <c r="DQ3" t="s">
        <v>198</v>
      </c>
      <c r="DR3">
        <f>AVERAGE(Cycle!CV:CV)/200</f>
        <v>6.3414634146341468E-3</v>
      </c>
      <c r="DS3">
        <f>STDEV(Cycle!CV:CV)/200</f>
        <v>1.0783343071834359E-2</v>
      </c>
      <c r="DT3" t="s">
        <v>199</v>
      </c>
      <c r="DU3">
        <f>AVERAGE(Cycle!CZ:CZ)/200</f>
        <v>1.3095238095238097E-3</v>
      </c>
      <c r="DV3">
        <f>STDEV(Cycle!CZ:CZ)/200</f>
        <v>3.6724956307606226E-3</v>
      </c>
    </row>
    <row r="4" spans="1:126" x14ac:dyDescent="0.25">
      <c r="A4">
        <v>3</v>
      </c>
      <c r="F4" t="s">
        <v>22</v>
      </c>
      <c r="J4" t="s">
        <v>303</v>
      </c>
      <c r="K4">
        <v>0</v>
      </c>
      <c r="M4" t="s">
        <v>294</v>
      </c>
      <c r="N4">
        <v>2</v>
      </c>
      <c r="O4">
        <f xml:space="preserve"> (N4/N$2)*100</f>
        <v>1.2195121951219512</v>
      </c>
      <c r="W4" t="s">
        <v>223</v>
      </c>
      <c r="X4">
        <f>AVERAGE(Coordination!AV:AV)</f>
        <v>0.63572165959018745</v>
      </c>
      <c r="Y4">
        <f>STDEV(Coordination!AV:AV)</f>
        <v>0.1861650373416486</v>
      </c>
      <c r="Z4" t="s">
        <v>226</v>
      </c>
      <c r="AA4">
        <f>AVERAGE(Coordination!AY:AY)</f>
        <v>0.41984242529158455</v>
      </c>
      <c r="AB4">
        <f>STDEV(Coordination!AY:AY)</f>
        <v>6.6651886018196285E-2</v>
      </c>
      <c r="AC4" t="s">
        <v>229</v>
      </c>
      <c r="AD4">
        <f>AVERAGE(Coordination!BB:BB)</f>
        <v>0.11177057407269224</v>
      </c>
      <c r="AE4">
        <f>STDEV(Coordination!BB:BB)</f>
        <v>0.20405512344163987</v>
      </c>
      <c r="AF4" t="s">
        <v>232</v>
      </c>
      <c r="AG4">
        <f>AVERAGE(Coordination!BE:BE)</f>
        <v>0.60887867471335044</v>
      </c>
      <c r="AH4">
        <f>STDEV(Coordination!BE:BE)</f>
        <v>0.43638942269648134</v>
      </c>
      <c r="AK4" t="s">
        <v>318</v>
      </c>
      <c r="AL4">
        <f>AVERAGE(Coordination!BS:BS)</f>
        <v>0.29953050243543</v>
      </c>
      <c r="AM4">
        <f>STDEV(Coordination!BS:BS)</f>
        <v>0.11104785306381527</v>
      </c>
      <c r="AN4" t="s">
        <v>321</v>
      </c>
      <c r="AO4">
        <f>AVERAGE(Coordination!BV:BV)</f>
        <v>0.40988640393577536</v>
      </c>
      <c r="AP4">
        <f>STDEV(Coordination!BV:BV)</f>
        <v>5.2008363865624983E-2</v>
      </c>
      <c r="AQ4" t="s">
        <v>324</v>
      </c>
      <c r="AR4">
        <f>AVERAGE(Coordination!BY:BY)</f>
        <v>7.242720139598624E-2</v>
      </c>
      <c r="AS4">
        <f>STDEV(Coordination!BY:BY)</f>
        <v>9.3260066797823171E-2</v>
      </c>
      <c r="AT4" t="s">
        <v>327</v>
      </c>
      <c r="AU4">
        <f>AVERAGE(Coordination!CB:CB)</f>
        <v>6.274830941363356E-2</v>
      </c>
      <c r="AV4">
        <f>STDEV(Coordination!CB:CB)</f>
        <v>7.7313717941733723E-2</v>
      </c>
      <c r="AX4" t="s">
        <v>112</v>
      </c>
      <c r="AY4">
        <f>AVERAGE(Cycle!$K$2:$K$52)</f>
        <v>6.3658536585365855E-2</v>
      </c>
      <c r="AZ4">
        <f>STDEV(Cycle!$K$2:$K$52)</f>
        <v>9.5540822586410133E-3</v>
      </c>
      <c r="BA4" t="s">
        <v>113</v>
      </c>
      <c r="BB4">
        <f>AVERAGE(Cycle!$L$2:$L$52)</f>
        <v>7.0609756097560997E-2</v>
      </c>
      <c r="BC4">
        <f>STDEV(Cycle!$L$2:$L$52)</f>
        <v>1.0197740065280193E-2</v>
      </c>
      <c r="BD4" t="s">
        <v>114</v>
      </c>
      <c r="BE4">
        <f>AVERAGE(Cycle!$M$2:$M$52)</f>
        <v>6.9473684210526285E-2</v>
      </c>
      <c r="BF4">
        <f>STDEV(Cycle!$M$2:$M$52)</f>
        <v>8.6046399868321393E-3</v>
      </c>
      <c r="BG4" t="s">
        <v>115</v>
      </c>
      <c r="BH4">
        <f>AVERAGE(Cycle!$N$2:$N$52)</f>
        <v>6.8918918918918937E-2</v>
      </c>
      <c r="BI4">
        <f>STDEV(Cycle!$N$2:$N$52)</f>
        <v>8.750804338834843E-3</v>
      </c>
      <c r="BO4" t="s">
        <v>36</v>
      </c>
      <c r="BS4" t="s">
        <v>208</v>
      </c>
      <c r="BT4">
        <v>505</v>
      </c>
      <c r="BU4">
        <v>51.113360323886639</v>
      </c>
      <c r="BV4">
        <v>2.5249999999999999</v>
      </c>
      <c r="BX4" t="s">
        <v>142</v>
      </c>
      <c r="BY4">
        <f>AVERAGE(Cycle!DE:DE)</f>
        <v>52.359647764956229</v>
      </c>
      <c r="BZ4">
        <f>STDEV(Cycle!DE:DE)</f>
        <v>16.878269629775147</v>
      </c>
      <c r="CA4" t="s">
        <v>145</v>
      </c>
      <c r="CB4">
        <f>AVERAGE(Cycle!DH:DH)</f>
        <v>35.960746570502664</v>
      </c>
      <c r="CC4">
        <f>STDEV(Cycle!DH:DH)</f>
        <v>14.311575703261996</v>
      </c>
      <c r="CD4" t="s">
        <v>148</v>
      </c>
      <c r="CE4">
        <f>AVERAGE(Cycle!DK:DK)</f>
        <v>88.14219041192726</v>
      </c>
      <c r="CF4">
        <f>STDEV(Cycle!DK:DK)</f>
        <v>16.380075561179126</v>
      </c>
      <c r="CG4" t="s">
        <v>151</v>
      </c>
      <c r="CH4">
        <f>AVERAGE(Cycle!DN:DN)</f>
        <v>89.036158815570573</v>
      </c>
      <c r="CI4">
        <f>STDEV(Cycle!DN:DN)</f>
        <v>13.041286819223373</v>
      </c>
      <c r="CK4" t="s">
        <v>154</v>
      </c>
      <c r="CL4">
        <f>AVERAGE(Cycle!DR:DR)</f>
        <v>25.821582251406809</v>
      </c>
      <c r="CM4">
        <f>STDEV(Cycle!DR:DR)</f>
        <v>28.122162077797967</v>
      </c>
      <c r="CN4" t="s">
        <v>157</v>
      </c>
      <c r="CO4">
        <f>AVERAGE(Cycle!DU:DU)</f>
        <v>1.7736892736892738</v>
      </c>
      <c r="CP4">
        <f>STDEV(Cycle!DU:DU)</f>
        <v>6.0153955737903937</v>
      </c>
      <c r="CQ4" t="s">
        <v>160</v>
      </c>
      <c r="CR4">
        <f>AVERAGE(Cycle!DX:DX)</f>
        <v>81.373971556898383</v>
      </c>
      <c r="CS4">
        <f>STDEV(Cycle!DX:DX)</f>
        <v>22.275339342085296</v>
      </c>
      <c r="CT4" t="s">
        <v>163</v>
      </c>
      <c r="CU4">
        <f>AVERAGE(Cycle!EA:EA)</f>
        <v>77.718228705623659</v>
      </c>
      <c r="CV4">
        <f>STDEV(Cycle!EA:EA)</f>
        <v>28.570388505064738</v>
      </c>
      <c r="CX4" t="s">
        <v>184</v>
      </c>
      <c r="CY4">
        <f>AVERAGE(Cycle!BX:BX)/200</f>
        <v>3.2926829268292684E-2</v>
      </c>
      <c r="CZ4">
        <f>STDEV(Cycle!BX:BX)/200</f>
        <v>9.6808838540250013E-3</v>
      </c>
      <c r="DA4" t="s">
        <v>185</v>
      </c>
      <c r="DB4">
        <f>AVERAGE(Cycle!CB:CB)/200</f>
        <v>2.5853658536585368E-2</v>
      </c>
      <c r="DC4">
        <f>STDEV(Cycle!CB:CB)/200</f>
        <v>1.219131037995866E-2</v>
      </c>
      <c r="DD4" t="s">
        <v>186</v>
      </c>
      <c r="DE4">
        <f>AVERAGE(Cycle!CF:CF)/200</f>
        <v>6.1052631578947372E-2</v>
      </c>
      <c r="DF4">
        <f>STDEV(Cycle!CF:CF)/200</f>
        <v>1.1339830229962933E-2</v>
      </c>
      <c r="DG4" t="s">
        <v>187</v>
      </c>
      <c r="DH4">
        <f>AVERAGE(Cycle!CJ:CJ)/200</f>
        <v>6.1216216216216222E-2</v>
      </c>
      <c r="DI4">
        <f>STDEV(Cycle!CJ:CJ)/200</f>
        <v>1.0633111635972938E-2</v>
      </c>
      <c r="DK4" t="s">
        <v>200</v>
      </c>
      <c r="DL4">
        <f>AVERAGE(Cycle!CO:CO)/200</f>
        <v>1.4888888888888889E-2</v>
      </c>
      <c r="DM4">
        <f>STDEV(Cycle!CO:CO)/200</f>
        <v>1.832437797806049E-2</v>
      </c>
      <c r="DN4" t="s">
        <v>201</v>
      </c>
      <c r="DO4">
        <f>AVERAGE(Cycle!CS:CS)/200</f>
        <v>8.3333333333333328E-4</v>
      </c>
      <c r="DP4">
        <f>STDEV(Cycle!CS:CS)/200</f>
        <v>2.9043001479863435E-3</v>
      </c>
      <c r="DQ4" t="s">
        <v>202</v>
      </c>
      <c r="DR4">
        <f>AVERAGE(Cycle!CW:CW)/200</f>
        <v>3.5731707317073175E-2</v>
      </c>
      <c r="DS4">
        <f>STDEV(Cycle!CW:CW)/200</f>
        <v>1.1267263177550928E-2</v>
      </c>
      <c r="DT4" t="s">
        <v>203</v>
      </c>
      <c r="DU4">
        <f>AVERAGE(Cycle!DA:DA)/200</f>
        <v>3.4880952380952381E-2</v>
      </c>
      <c r="DV4">
        <f>STDEV(Cycle!DA:DA)/200</f>
        <v>1.2419894310363671E-2</v>
      </c>
    </row>
    <row r="5" spans="1:126" x14ac:dyDescent="0.25">
      <c r="A5">
        <v>4</v>
      </c>
      <c r="C5" s="2">
        <v>2</v>
      </c>
      <c r="J5" t="s">
        <v>304</v>
      </c>
      <c r="K5">
        <v>0</v>
      </c>
      <c r="M5" t="s">
        <v>295</v>
      </c>
      <c r="N5">
        <v>3</v>
      </c>
      <c r="O5">
        <f xml:space="preserve"> (N5/N$2)*100</f>
        <v>1.8292682926829267</v>
      </c>
      <c r="AX5" t="s">
        <v>116</v>
      </c>
      <c r="AY5">
        <f>AVERAGE(Cycle!$P$2:$P$53)</f>
        <v>4.8555555555555567E-2</v>
      </c>
      <c r="AZ5">
        <f>STDEV(Cycle!$P$2:$P$53)</f>
        <v>1.2596095274394193E-2</v>
      </c>
      <c r="BA5" t="s">
        <v>117</v>
      </c>
      <c r="BB5">
        <f>AVERAGE(Cycle!$Q$2:$Q$52)</f>
        <v>4.3333333333333342E-2</v>
      </c>
      <c r="BC5">
        <f>STDEV(Cycle!$Q$2:$Q$52)</f>
        <v>7.7038687356376029E-3</v>
      </c>
      <c r="BD5" t="s">
        <v>118</v>
      </c>
      <c r="BE5">
        <f>AVERAGE(Cycle!$R$2:$R$52)</f>
        <v>4.4390243902439029E-2</v>
      </c>
      <c r="BF5">
        <f>STDEV(Cycle!$R$2:$R$52)</f>
        <v>8.4554066986174473E-3</v>
      </c>
      <c r="BG5" t="s">
        <v>119</v>
      </c>
      <c r="BH5">
        <f>AVERAGE(Cycle!$S$2:$S$53)</f>
        <v>4.6190476190476192E-2</v>
      </c>
      <c r="BI5">
        <f>STDEV(Cycle!$S$2:$S$53)</f>
        <v>1.1032630306279153E-2</v>
      </c>
      <c r="BO5" t="s">
        <v>32</v>
      </c>
      <c r="BP5">
        <f>AVERAGE(Cycle!BI:BI)</f>
        <v>3.5112799000000003</v>
      </c>
      <c r="BQ5">
        <f>STDEV(Cycle!BI:BI)</f>
        <v>0.88273183003414124</v>
      </c>
      <c r="BS5" t="s">
        <v>209</v>
      </c>
      <c r="BT5">
        <v>69</v>
      </c>
      <c r="BU5">
        <v>6.9838056680161946</v>
      </c>
      <c r="BV5">
        <v>0.34499999999999997</v>
      </c>
    </row>
    <row r="6" spans="1:126" x14ac:dyDescent="0.25">
      <c r="A6">
        <v>5</v>
      </c>
      <c r="C6" s="2">
        <v>2</v>
      </c>
      <c r="D6" s="3">
        <v>3</v>
      </c>
      <c r="J6" t="s">
        <v>305</v>
      </c>
      <c r="K6">
        <v>0</v>
      </c>
      <c r="M6" t="s">
        <v>296</v>
      </c>
      <c r="N6">
        <v>3</v>
      </c>
      <c r="O6">
        <f xml:space="preserve"> (N6/N$2)*100</f>
        <v>1.8292682926829267</v>
      </c>
      <c r="AX6" t="s">
        <v>120</v>
      </c>
      <c r="AY6">
        <f>AVERAGE(Cycle!$U$2:$U$52)</f>
        <v>0.10951219512195126</v>
      </c>
      <c r="AZ6">
        <f>STDEV(Cycle!$U$2:$U$52)</f>
        <v>1.2786950283823284E-2</v>
      </c>
      <c r="BA6" t="s">
        <v>121</v>
      </c>
      <c r="BB6">
        <f>AVERAGE(Cycle!$V$2:$V$52)</f>
        <v>0.11365853658536589</v>
      </c>
      <c r="BC6">
        <f>STDEV(Cycle!$V$2:$V$52)</f>
        <v>1.3039573911937408E-2</v>
      </c>
      <c r="BD6" t="s">
        <v>122</v>
      </c>
      <c r="BE6">
        <f>AVERAGE(Cycle!$W$2:$W$52)</f>
        <v>0.1131578947368421</v>
      </c>
      <c r="BF6">
        <f>STDEV(Cycle!$W$2:$W$52)</f>
        <v>1.3224723602669403E-2</v>
      </c>
      <c r="BG6" t="s">
        <v>123</v>
      </c>
      <c r="BH6">
        <f>AVERAGE(Cycle!$X$2:$X$52)</f>
        <v>0.1125675675675676</v>
      </c>
      <c r="BI6">
        <f>STDEV(Cycle!$X$2:$X$52)</f>
        <v>1.2395206377512962E-2</v>
      </c>
      <c r="BO6" t="s">
        <v>33</v>
      </c>
      <c r="BP6">
        <f>AVERAGE(Cycle!BJ:BJ)</f>
        <v>3.173654700000001</v>
      </c>
      <c r="BQ6">
        <f>STDEV(Cycle!BJ:BJ)</f>
        <v>1.0455538825175119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C7" s="2">
        <v>2</v>
      </c>
      <c r="D7" s="3">
        <v>3</v>
      </c>
      <c r="M7" t="s">
        <v>297</v>
      </c>
      <c r="N7">
        <v>4</v>
      </c>
      <c r="O7">
        <f xml:space="preserve"> (N7/N$2)*100</f>
        <v>2.4390243902439024</v>
      </c>
      <c r="AX7" t="s">
        <v>23</v>
      </c>
      <c r="AY7">
        <f>AVERAGE(Cycle!Z:Z)</f>
        <v>23.904808000234844</v>
      </c>
      <c r="AZ7">
        <f>STDEV(Cycle!Z:Z)</f>
        <v>4.3562294484029724</v>
      </c>
      <c r="BA7" t="s">
        <v>24</v>
      </c>
      <c r="BB7">
        <f>AVERAGE(Cycle!AA:AA)</f>
        <v>24.41205120713575</v>
      </c>
      <c r="BC7">
        <f>STDEV(Cycle!AA:AA)</f>
        <v>4.5116377040478053</v>
      </c>
      <c r="BD7" t="s">
        <v>25</v>
      </c>
      <c r="BE7">
        <f>AVERAGE(Cycle!AB:AB)</f>
        <v>24.820135234271572</v>
      </c>
      <c r="BF7">
        <f>STDEV(Cycle!AB:AB)</f>
        <v>5.8457062493352492</v>
      </c>
      <c r="BG7" t="s">
        <v>26</v>
      </c>
      <c r="BH7">
        <f>AVERAGE(Cycle!AC:AC)</f>
        <v>25.000454626333877</v>
      </c>
      <c r="BI7">
        <f>STDEV(Cycle!AC:AC)</f>
        <v>4.3674210050739992</v>
      </c>
      <c r="BO7" t="s">
        <v>39</v>
      </c>
      <c r="BS7" t="s">
        <v>211</v>
      </c>
      <c r="BT7">
        <v>988</v>
      </c>
    </row>
    <row r="8" spans="1:126" x14ac:dyDescent="0.25">
      <c r="A8">
        <v>7</v>
      </c>
      <c r="C8" s="2">
        <v>2</v>
      </c>
      <c r="D8" s="3">
        <v>3</v>
      </c>
      <c r="M8" t="s">
        <v>298</v>
      </c>
      <c r="N8">
        <v>6</v>
      </c>
      <c r="O8">
        <f xml:space="preserve"> (N8/N$2)*100</f>
        <v>3.6585365853658534</v>
      </c>
      <c r="AX8" t="s">
        <v>136</v>
      </c>
      <c r="AY8">
        <f>AVERAGE(Cycle!$AJ$2:$AJ$52)</f>
        <v>9.2512657027630869</v>
      </c>
      <c r="AZ8">
        <f>STDEV(Cycle!$AJ$2:$AJ$52)</f>
        <v>1.0662664865236251</v>
      </c>
      <c r="BA8" t="s">
        <v>137</v>
      </c>
      <c r="BB8">
        <f>AVERAGE(Cycle!$AK$2:$AK$52)</f>
        <v>8.90997338631737</v>
      </c>
      <c r="BC8">
        <f>STDEV(Cycle!$AK$2:$AK$52)</f>
        <v>1.0067000482228592</v>
      </c>
      <c r="BD8" t="s">
        <v>138</v>
      </c>
      <c r="BE8">
        <f>AVERAGE(Cycle!$AL$2:$AL$52)</f>
        <v>8.9980562258052288</v>
      </c>
      <c r="BF8">
        <f>STDEV(Cycle!$AL$2:$AL$52)</f>
        <v>1.4837951778171559</v>
      </c>
      <c r="BG8" t="s">
        <v>139</v>
      </c>
      <c r="BH8">
        <f>AVERAGE(Cycle!$AM$2:$AM$52)</f>
        <v>8.9921128083757278</v>
      </c>
      <c r="BI8">
        <f>STDEV(Cycle!$AM$2:$AM$52)</f>
        <v>1.0313230839736554</v>
      </c>
      <c r="BO8" t="s">
        <v>40</v>
      </c>
      <c r="BP8">
        <f>AVERAGE(Cycle!BL:BL)</f>
        <v>5.3159252475834391</v>
      </c>
      <c r="BQ8">
        <f>STDEV(Cycle!BL:BL)</f>
        <v>3.0036897565368403</v>
      </c>
    </row>
    <row r="9" spans="1:126" x14ac:dyDescent="0.25">
      <c r="A9">
        <v>8</v>
      </c>
      <c r="C9" s="2">
        <v>2</v>
      </c>
      <c r="D9" s="3">
        <v>3</v>
      </c>
      <c r="M9" t="s">
        <v>287</v>
      </c>
      <c r="N9">
        <v>11</v>
      </c>
      <c r="O9">
        <f xml:space="preserve"> (N9/N$2)*100</f>
        <v>6.7073170731707323</v>
      </c>
      <c r="AX9" t="s">
        <v>128</v>
      </c>
      <c r="AY9">
        <v>9.5808383233532943</v>
      </c>
      <c r="BA9" t="s">
        <v>129</v>
      </c>
      <c r="BB9">
        <v>9.375</v>
      </c>
      <c r="BD9" t="s">
        <v>130</v>
      </c>
      <c r="BE9">
        <v>9.1428571428571423</v>
      </c>
      <c r="BG9" t="s">
        <v>131</v>
      </c>
      <c r="BH9">
        <v>9.4674556213017755</v>
      </c>
      <c r="BO9" t="s">
        <v>41</v>
      </c>
      <c r="BP9">
        <f>AVERAGE(Cycle!BM:BM)</f>
        <v>1.3392672949642432</v>
      </c>
      <c r="BQ9">
        <f>STDEV(Cycle!BM:BM)</f>
        <v>1.1077442053189051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AVERAGE(Cycle!$AV$2:$AV$51)</f>
        <v>58.192519917886472</v>
      </c>
      <c r="AZ10">
        <f>STDEV(Cycle!$AV$2:$AV$51)</f>
        <v>5.9841066536602749</v>
      </c>
      <c r="BA10" t="s">
        <v>92</v>
      </c>
      <c r="BB10">
        <f>AVERAGE(Cycle!$AW$2:$AW$51)</f>
        <v>62.092982000904172</v>
      </c>
      <c r="BC10">
        <f>STDEV(Cycle!$AW$2:$AW$51)</f>
        <v>5.1174354332274197</v>
      </c>
      <c r="BD10" t="s">
        <v>93</v>
      </c>
      <c r="BE10">
        <f>AVERAGE(Cycle!$AX$2:$AX$51)</f>
        <v>61.644667739422644</v>
      </c>
      <c r="BF10">
        <f>STDEV(Cycle!$AX$2:$AX$51)</f>
        <v>5.4607058990034911</v>
      </c>
      <c r="BG10" t="s">
        <v>94</v>
      </c>
      <c r="BH10">
        <f>AVERAGE(Cycle!$AY$2:$AY$51)</f>
        <v>61.27302892360494</v>
      </c>
      <c r="BI10">
        <f>STDEV(Cycle!$AY$2:$AY$51)</f>
        <v>4.718538322445097</v>
      </c>
      <c r="BO10" t="s">
        <v>330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AVERAGE(Cycle!$BA$2:$BA$51)</f>
        <v>41.807480082113543</v>
      </c>
      <c r="AZ11">
        <f>STDEV(Cycle!$BA$2:$BA$51)</f>
        <v>5.9841066536603051</v>
      </c>
      <c r="BA11" t="s">
        <v>96</v>
      </c>
      <c r="BB11">
        <f>AVERAGE(Cycle!$BB$2:$BB$51)</f>
        <v>37.907017999095835</v>
      </c>
      <c r="BC11">
        <f>STDEV(Cycle!$BB$2:$BB$51)</f>
        <v>5.1174354332274241</v>
      </c>
      <c r="BD11" t="s">
        <v>97</v>
      </c>
      <c r="BE11">
        <f>AVERAGE(Cycle!$BC$2:$BC$51)</f>
        <v>38.355332260577349</v>
      </c>
      <c r="BF11">
        <f>STDEV(Cycle!$BC$2:$BC$51)</f>
        <v>5.4607058990035409</v>
      </c>
      <c r="BG11" t="s">
        <v>98</v>
      </c>
      <c r="BH11">
        <f>AVERAGE(Cycle!$BD$2:$BD$51)</f>
        <v>38.726971076395046</v>
      </c>
      <c r="BI11">
        <f>STDEV(Cycle!$BD$2:$BD$51)</f>
        <v>4.7185383224450774</v>
      </c>
      <c r="BO11" t="s">
        <v>331</v>
      </c>
      <c r="BP11">
        <f>AVERAGE(Cycle!$BR:$BR)</f>
        <v>43.13393336664285</v>
      </c>
      <c r="BQ11">
        <f>STDEV(Cycle!$BR:$BR)</f>
        <v>31.175808106988857</v>
      </c>
    </row>
    <row r="12" spans="1:126" x14ac:dyDescent="0.25">
      <c r="A12">
        <v>11</v>
      </c>
      <c r="C12" s="2">
        <v>2</v>
      </c>
      <c r="D12" s="3">
        <v>3</v>
      </c>
      <c r="BO12" t="s">
        <v>332</v>
      </c>
      <c r="BP12">
        <f>AVERAGE(Cycle!$BS:$BS)</f>
        <v>8.893166843909377</v>
      </c>
      <c r="BQ12">
        <f>STDEV(Cycle!$BS:$BS)</f>
        <v>11.143320722874883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7.009797115197288</v>
      </c>
      <c r="BQ14">
        <f>STDEV(Cycle!BO:BO)</f>
        <v>2.8852042175306067</v>
      </c>
    </row>
    <row r="15" spans="1:126" x14ac:dyDescent="0.25">
      <c r="A15">
        <v>14</v>
      </c>
      <c r="D15" s="3">
        <v>3</v>
      </c>
      <c r="BO15" t="s">
        <v>46</v>
      </c>
      <c r="BP15">
        <f>AVERAGE(Cycle!BP:BP)</f>
        <v>3.7519374143938422</v>
      </c>
      <c r="BQ15">
        <f>STDEV(Cycle!BP:BP)</f>
        <v>2.1967784898435654</v>
      </c>
    </row>
    <row r="16" spans="1:126" x14ac:dyDescent="0.25">
      <c r="A16">
        <v>15</v>
      </c>
    </row>
    <row r="17" spans="1:5" x14ac:dyDescent="0.25">
      <c r="A17">
        <v>16</v>
      </c>
      <c r="E17" s="4">
        <v>4</v>
      </c>
    </row>
    <row r="18" spans="1:5" x14ac:dyDescent="0.25">
      <c r="A18">
        <v>17</v>
      </c>
      <c r="E18" s="4">
        <v>4</v>
      </c>
    </row>
    <row r="19" spans="1:5" x14ac:dyDescent="0.25">
      <c r="A19">
        <v>18</v>
      </c>
      <c r="B19" s="5">
        <v>1</v>
      </c>
      <c r="E19" s="4">
        <v>4</v>
      </c>
    </row>
    <row r="20" spans="1:5" x14ac:dyDescent="0.25">
      <c r="A20">
        <v>19</v>
      </c>
      <c r="B20" s="5">
        <v>1</v>
      </c>
      <c r="E20" s="4">
        <v>4</v>
      </c>
    </row>
    <row r="21" spans="1:5" x14ac:dyDescent="0.25">
      <c r="A21">
        <v>20</v>
      </c>
      <c r="B21" s="5">
        <v>1</v>
      </c>
      <c r="E21" s="4">
        <v>4</v>
      </c>
    </row>
    <row r="22" spans="1:5" x14ac:dyDescent="0.25">
      <c r="A22">
        <v>21</v>
      </c>
      <c r="B22" s="5">
        <v>1</v>
      </c>
      <c r="E22" s="4">
        <v>4</v>
      </c>
    </row>
    <row r="23" spans="1:5" x14ac:dyDescent="0.25">
      <c r="A23">
        <v>22</v>
      </c>
      <c r="B23" s="5">
        <v>1</v>
      </c>
      <c r="E23" s="4">
        <v>4</v>
      </c>
    </row>
    <row r="24" spans="1:5" x14ac:dyDescent="0.25">
      <c r="A24">
        <v>23</v>
      </c>
      <c r="B24" s="5">
        <v>1</v>
      </c>
    </row>
    <row r="25" spans="1:5" x14ac:dyDescent="0.25">
      <c r="A25">
        <v>24</v>
      </c>
      <c r="B25" s="5">
        <v>1</v>
      </c>
    </row>
    <row r="26" spans="1:5" x14ac:dyDescent="0.25">
      <c r="A26">
        <v>25</v>
      </c>
      <c r="B26" s="5">
        <v>1</v>
      </c>
      <c r="C26" s="2">
        <v>2</v>
      </c>
    </row>
    <row r="27" spans="1:5" x14ac:dyDescent="0.25">
      <c r="A27">
        <v>26</v>
      </c>
      <c r="B27" s="5">
        <v>1</v>
      </c>
      <c r="C27" s="2">
        <v>2</v>
      </c>
    </row>
    <row r="28" spans="1:5" x14ac:dyDescent="0.25">
      <c r="A28">
        <v>27</v>
      </c>
      <c r="C28" s="2">
        <v>2</v>
      </c>
    </row>
    <row r="29" spans="1:5" x14ac:dyDescent="0.25">
      <c r="A29">
        <v>28</v>
      </c>
      <c r="C29" s="2">
        <v>2</v>
      </c>
    </row>
    <row r="30" spans="1:5" x14ac:dyDescent="0.25">
      <c r="A30">
        <v>29</v>
      </c>
      <c r="C30" s="2">
        <v>2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  <c r="D32" s="3">
        <v>3</v>
      </c>
    </row>
    <row r="33" spans="1:5" x14ac:dyDescent="0.25">
      <c r="A33">
        <v>32</v>
      </c>
      <c r="D33" s="3">
        <v>3</v>
      </c>
      <c r="E33" s="4">
        <v>4</v>
      </c>
    </row>
    <row r="34" spans="1:5" x14ac:dyDescent="0.25">
      <c r="A34">
        <v>33</v>
      </c>
      <c r="D34" s="3">
        <v>3</v>
      </c>
      <c r="E34" s="4">
        <v>4</v>
      </c>
    </row>
    <row r="35" spans="1:5" x14ac:dyDescent="0.25">
      <c r="A35">
        <v>34</v>
      </c>
      <c r="D35" s="3">
        <v>3</v>
      </c>
      <c r="E35" s="4">
        <v>4</v>
      </c>
    </row>
    <row r="36" spans="1:5" x14ac:dyDescent="0.25">
      <c r="A36">
        <v>35</v>
      </c>
      <c r="D36" s="3">
        <v>3</v>
      </c>
      <c r="E36" s="4">
        <v>4</v>
      </c>
    </row>
    <row r="37" spans="1:5" x14ac:dyDescent="0.25">
      <c r="A37">
        <v>36</v>
      </c>
      <c r="D37" s="3">
        <v>3</v>
      </c>
      <c r="E37" s="4">
        <v>4</v>
      </c>
    </row>
    <row r="38" spans="1:5" x14ac:dyDescent="0.25">
      <c r="A38">
        <v>37</v>
      </c>
      <c r="D38" s="3">
        <v>3</v>
      </c>
      <c r="E38" s="4">
        <v>4</v>
      </c>
    </row>
    <row r="39" spans="1:5" x14ac:dyDescent="0.25">
      <c r="A39">
        <v>38</v>
      </c>
      <c r="E39" s="4">
        <v>4</v>
      </c>
    </row>
    <row r="40" spans="1:5" x14ac:dyDescent="0.25">
      <c r="A40">
        <v>39</v>
      </c>
    </row>
    <row r="41" spans="1:5" x14ac:dyDescent="0.25">
      <c r="A41">
        <v>40</v>
      </c>
    </row>
    <row r="42" spans="1:5" x14ac:dyDescent="0.25">
      <c r="A42">
        <v>41</v>
      </c>
    </row>
    <row r="43" spans="1:5" x14ac:dyDescent="0.25">
      <c r="A43">
        <v>42</v>
      </c>
      <c r="B43" s="5">
        <v>1</v>
      </c>
    </row>
    <row r="44" spans="1:5" x14ac:dyDescent="0.25">
      <c r="A44">
        <v>43</v>
      </c>
      <c r="B44" s="5">
        <v>1</v>
      </c>
    </row>
    <row r="45" spans="1:5" x14ac:dyDescent="0.25">
      <c r="A45">
        <v>44</v>
      </c>
      <c r="B45" s="5">
        <v>1</v>
      </c>
    </row>
    <row r="46" spans="1:5" x14ac:dyDescent="0.25">
      <c r="A46">
        <v>45</v>
      </c>
      <c r="B46" s="5">
        <v>1</v>
      </c>
      <c r="C46" s="2">
        <v>2</v>
      </c>
    </row>
    <row r="47" spans="1:5" x14ac:dyDescent="0.25">
      <c r="A47">
        <v>46</v>
      </c>
      <c r="B47" s="5">
        <v>1</v>
      </c>
      <c r="C47" s="2">
        <v>2</v>
      </c>
    </row>
    <row r="48" spans="1:5" x14ac:dyDescent="0.25">
      <c r="A48">
        <v>47</v>
      </c>
      <c r="B48" s="5">
        <v>1</v>
      </c>
      <c r="C48" s="2">
        <v>2</v>
      </c>
    </row>
    <row r="49" spans="1:5" x14ac:dyDescent="0.25">
      <c r="A49">
        <v>48</v>
      </c>
      <c r="B49" s="5">
        <v>1</v>
      </c>
      <c r="C49" s="2">
        <v>2</v>
      </c>
    </row>
    <row r="50" spans="1:5" x14ac:dyDescent="0.25">
      <c r="A50">
        <v>49</v>
      </c>
      <c r="C50" s="2">
        <v>2</v>
      </c>
    </row>
    <row r="51" spans="1:5" x14ac:dyDescent="0.25">
      <c r="A51">
        <v>50</v>
      </c>
      <c r="C51" s="2">
        <v>2</v>
      </c>
    </row>
    <row r="52" spans="1:5" x14ac:dyDescent="0.25">
      <c r="A52">
        <v>51</v>
      </c>
      <c r="E52" s="4">
        <v>4</v>
      </c>
    </row>
    <row r="53" spans="1:5" x14ac:dyDescent="0.25">
      <c r="A53">
        <v>52</v>
      </c>
      <c r="D53" s="3">
        <v>3</v>
      </c>
      <c r="E53" s="4">
        <v>4</v>
      </c>
    </row>
    <row r="54" spans="1:5" x14ac:dyDescent="0.25">
      <c r="A54">
        <v>53</v>
      </c>
      <c r="D54" s="3">
        <v>3</v>
      </c>
      <c r="E54" s="4">
        <v>4</v>
      </c>
    </row>
    <row r="55" spans="1:5" x14ac:dyDescent="0.25">
      <c r="A55">
        <v>54</v>
      </c>
      <c r="D55" s="3">
        <v>3</v>
      </c>
      <c r="E55" s="4">
        <v>4</v>
      </c>
    </row>
    <row r="56" spans="1:5" x14ac:dyDescent="0.25">
      <c r="A56">
        <v>55</v>
      </c>
      <c r="D56" s="3">
        <v>3</v>
      </c>
      <c r="E56" s="4">
        <v>4</v>
      </c>
    </row>
    <row r="57" spans="1:5" x14ac:dyDescent="0.25">
      <c r="A57">
        <v>56</v>
      </c>
      <c r="D57" s="3">
        <v>3</v>
      </c>
      <c r="E57" s="4">
        <v>4</v>
      </c>
    </row>
    <row r="58" spans="1:5" x14ac:dyDescent="0.25">
      <c r="A58">
        <v>57</v>
      </c>
      <c r="D58" s="3">
        <v>3</v>
      </c>
      <c r="E58" s="4">
        <v>4</v>
      </c>
    </row>
    <row r="59" spans="1:5" x14ac:dyDescent="0.25">
      <c r="A59">
        <v>58</v>
      </c>
      <c r="D59" s="3">
        <v>3</v>
      </c>
    </row>
    <row r="60" spans="1:5" x14ac:dyDescent="0.25">
      <c r="A60">
        <v>59</v>
      </c>
    </row>
    <row r="61" spans="1:5" x14ac:dyDescent="0.25">
      <c r="A61">
        <v>60</v>
      </c>
    </row>
    <row r="62" spans="1:5" x14ac:dyDescent="0.25">
      <c r="A62">
        <v>61</v>
      </c>
      <c r="B62" s="5">
        <v>1</v>
      </c>
    </row>
    <row r="63" spans="1:5" x14ac:dyDescent="0.25">
      <c r="A63">
        <v>62</v>
      </c>
      <c r="B63" s="5">
        <v>1</v>
      </c>
    </row>
    <row r="64" spans="1:5" x14ac:dyDescent="0.25">
      <c r="A64">
        <v>63</v>
      </c>
      <c r="B64" s="5">
        <v>1</v>
      </c>
    </row>
    <row r="65" spans="1:5" x14ac:dyDescent="0.25">
      <c r="A65">
        <v>64</v>
      </c>
      <c r="B65" s="5">
        <v>1</v>
      </c>
    </row>
    <row r="66" spans="1:5" x14ac:dyDescent="0.25">
      <c r="A66">
        <v>65</v>
      </c>
      <c r="B66" s="5">
        <v>1</v>
      </c>
      <c r="C66" s="2">
        <v>2</v>
      </c>
    </row>
    <row r="67" spans="1:5" x14ac:dyDescent="0.25">
      <c r="A67">
        <v>66</v>
      </c>
      <c r="B67" s="5">
        <v>1</v>
      </c>
      <c r="C67" s="2">
        <v>2</v>
      </c>
    </row>
    <row r="68" spans="1:5" x14ac:dyDescent="0.25">
      <c r="A68">
        <v>67</v>
      </c>
      <c r="B68" s="5">
        <v>1</v>
      </c>
      <c r="C68" s="2">
        <v>2</v>
      </c>
    </row>
    <row r="69" spans="1:5" x14ac:dyDescent="0.25">
      <c r="A69">
        <v>68</v>
      </c>
      <c r="B69" s="5">
        <v>1</v>
      </c>
      <c r="C69" s="2">
        <v>2</v>
      </c>
    </row>
    <row r="70" spans="1:5" x14ac:dyDescent="0.25">
      <c r="A70">
        <v>69</v>
      </c>
      <c r="C70" s="2">
        <v>2</v>
      </c>
    </row>
    <row r="71" spans="1:5" x14ac:dyDescent="0.25">
      <c r="A71">
        <v>70</v>
      </c>
      <c r="C71" s="2">
        <v>2</v>
      </c>
    </row>
    <row r="72" spans="1:5" x14ac:dyDescent="0.25">
      <c r="A72">
        <v>71</v>
      </c>
      <c r="C72" s="2">
        <v>2</v>
      </c>
    </row>
    <row r="73" spans="1:5" x14ac:dyDescent="0.25">
      <c r="A73">
        <v>72</v>
      </c>
      <c r="D73" s="3">
        <v>3</v>
      </c>
      <c r="E73" s="4">
        <v>4</v>
      </c>
    </row>
    <row r="74" spans="1:5" x14ac:dyDescent="0.25">
      <c r="A74">
        <v>73</v>
      </c>
      <c r="D74" s="3">
        <v>3</v>
      </c>
      <c r="E74" s="4">
        <v>4</v>
      </c>
    </row>
    <row r="75" spans="1:5" x14ac:dyDescent="0.25">
      <c r="A75">
        <v>74</v>
      </c>
      <c r="D75" s="3">
        <v>3</v>
      </c>
      <c r="E75" s="4">
        <v>4</v>
      </c>
    </row>
    <row r="76" spans="1:5" x14ac:dyDescent="0.25">
      <c r="A76">
        <v>75</v>
      </c>
      <c r="D76" s="3">
        <v>3</v>
      </c>
      <c r="E76" s="4">
        <v>4</v>
      </c>
    </row>
    <row r="77" spans="1:5" x14ac:dyDescent="0.25">
      <c r="A77">
        <v>76</v>
      </c>
      <c r="D77" s="3">
        <v>3</v>
      </c>
      <c r="E77" s="4">
        <v>4</v>
      </c>
    </row>
    <row r="78" spans="1:5" x14ac:dyDescent="0.25">
      <c r="A78">
        <v>77</v>
      </c>
      <c r="D78" s="3">
        <v>3</v>
      </c>
      <c r="E78" s="4">
        <v>4</v>
      </c>
    </row>
    <row r="79" spans="1:5" x14ac:dyDescent="0.25">
      <c r="A79">
        <v>78</v>
      </c>
      <c r="D79" s="3">
        <v>3</v>
      </c>
      <c r="E79" s="4">
        <v>4</v>
      </c>
    </row>
    <row r="80" spans="1:5" x14ac:dyDescent="0.25">
      <c r="A80">
        <v>79</v>
      </c>
      <c r="D80" s="3">
        <v>3</v>
      </c>
    </row>
    <row r="81" spans="1:5" x14ac:dyDescent="0.25">
      <c r="A81">
        <v>80</v>
      </c>
      <c r="B81" s="5">
        <v>1</v>
      </c>
    </row>
    <row r="82" spans="1:5" x14ac:dyDescent="0.25">
      <c r="A82">
        <v>81</v>
      </c>
      <c r="B82" s="5">
        <v>1</v>
      </c>
    </row>
    <row r="83" spans="1:5" x14ac:dyDescent="0.25">
      <c r="A83">
        <v>82</v>
      </c>
      <c r="B83" s="5">
        <v>1</v>
      </c>
    </row>
    <row r="84" spans="1:5" x14ac:dyDescent="0.25">
      <c r="A84">
        <v>83</v>
      </c>
      <c r="B84" s="5">
        <v>1</v>
      </c>
    </row>
    <row r="85" spans="1:5" x14ac:dyDescent="0.25">
      <c r="A85">
        <v>84</v>
      </c>
      <c r="B85" s="5">
        <v>1</v>
      </c>
      <c r="C85" s="2">
        <v>2</v>
      </c>
    </row>
    <row r="86" spans="1:5" x14ac:dyDescent="0.25">
      <c r="A86">
        <v>85</v>
      </c>
      <c r="B86" s="5">
        <v>1</v>
      </c>
      <c r="C86" s="2">
        <v>2</v>
      </c>
    </row>
    <row r="87" spans="1:5" x14ac:dyDescent="0.25">
      <c r="A87">
        <v>86</v>
      </c>
      <c r="B87" s="5">
        <v>1</v>
      </c>
      <c r="C87" s="2">
        <v>2</v>
      </c>
    </row>
    <row r="88" spans="1:5" x14ac:dyDescent="0.25">
      <c r="A88">
        <v>87</v>
      </c>
      <c r="C88" s="2">
        <v>2</v>
      </c>
    </row>
    <row r="89" spans="1:5" x14ac:dyDescent="0.25">
      <c r="A89">
        <v>88</v>
      </c>
      <c r="C89" s="2">
        <v>2</v>
      </c>
    </row>
    <row r="90" spans="1:5" x14ac:dyDescent="0.25">
      <c r="A90">
        <v>89</v>
      </c>
      <c r="C90" s="2">
        <v>2</v>
      </c>
    </row>
    <row r="91" spans="1:5" x14ac:dyDescent="0.25">
      <c r="A91">
        <v>90</v>
      </c>
      <c r="C91" s="2">
        <v>2</v>
      </c>
    </row>
    <row r="92" spans="1:5" x14ac:dyDescent="0.25">
      <c r="A92">
        <v>91</v>
      </c>
      <c r="C92" s="2">
        <v>2</v>
      </c>
    </row>
    <row r="93" spans="1:5" x14ac:dyDescent="0.25">
      <c r="A93">
        <v>92</v>
      </c>
      <c r="D93" s="3">
        <v>3</v>
      </c>
    </row>
    <row r="94" spans="1:5" x14ac:dyDescent="0.25">
      <c r="A94">
        <v>93</v>
      </c>
      <c r="D94" s="3">
        <v>3</v>
      </c>
      <c r="E94" s="4">
        <v>4</v>
      </c>
    </row>
    <row r="95" spans="1:5" x14ac:dyDescent="0.25">
      <c r="A95">
        <v>94</v>
      </c>
      <c r="D95" s="3">
        <v>3</v>
      </c>
      <c r="E95" s="4">
        <v>4</v>
      </c>
    </row>
    <row r="96" spans="1:5" x14ac:dyDescent="0.25">
      <c r="A96">
        <v>95</v>
      </c>
      <c r="D96" s="3">
        <v>3</v>
      </c>
      <c r="E96" s="4">
        <v>4</v>
      </c>
    </row>
    <row r="97" spans="1:5" x14ac:dyDescent="0.25">
      <c r="A97">
        <v>96</v>
      </c>
      <c r="D97" s="3">
        <v>3</v>
      </c>
      <c r="E97" s="4">
        <v>4</v>
      </c>
    </row>
    <row r="98" spans="1:5" x14ac:dyDescent="0.25">
      <c r="A98">
        <v>97</v>
      </c>
      <c r="D98" s="3">
        <v>3</v>
      </c>
      <c r="E98" s="4">
        <v>4</v>
      </c>
    </row>
    <row r="99" spans="1:5" x14ac:dyDescent="0.25">
      <c r="A99">
        <v>98</v>
      </c>
      <c r="D99" s="3">
        <v>3</v>
      </c>
      <c r="E99" s="4">
        <v>4</v>
      </c>
    </row>
    <row r="100" spans="1:5" x14ac:dyDescent="0.25">
      <c r="A100">
        <v>99</v>
      </c>
      <c r="E100" s="4">
        <v>4</v>
      </c>
    </row>
    <row r="101" spans="1:5" x14ac:dyDescent="0.25">
      <c r="A101">
        <v>100</v>
      </c>
    </row>
    <row r="102" spans="1:5" x14ac:dyDescent="0.25">
      <c r="A102">
        <v>101</v>
      </c>
    </row>
    <row r="103" spans="1:5" x14ac:dyDescent="0.25">
      <c r="A103">
        <v>102</v>
      </c>
      <c r="B103" s="5">
        <v>1</v>
      </c>
    </row>
    <row r="104" spans="1:5" x14ac:dyDescent="0.25">
      <c r="A104">
        <v>103</v>
      </c>
      <c r="B104" s="5">
        <v>1</v>
      </c>
      <c r="C104" s="2">
        <v>2</v>
      </c>
    </row>
    <row r="105" spans="1:5" x14ac:dyDescent="0.25">
      <c r="A105">
        <v>104</v>
      </c>
      <c r="B105" s="5">
        <v>1</v>
      </c>
      <c r="C105" s="2">
        <v>2</v>
      </c>
    </row>
    <row r="106" spans="1:5" x14ac:dyDescent="0.25">
      <c r="A106">
        <v>105</v>
      </c>
      <c r="B106" s="5">
        <v>1</v>
      </c>
      <c r="C106" s="2">
        <v>2</v>
      </c>
    </row>
    <row r="107" spans="1:5" x14ac:dyDescent="0.25">
      <c r="A107">
        <v>106</v>
      </c>
      <c r="B107" s="5">
        <v>1</v>
      </c>
      <c r="C107" s="2">
        <v>2</v>
      </c>
    </row>
    <row r="108" spans="1:5" x14ac:dyDescent="0.25">
      <c r="A108">
        <v>107</v>
      </c>
      <c r="B108" s="5">
        <v>1</v>
      </c>
      <c r="C108" s="2">
        <v>2</v>
      </c>
    </row>
    <row r="109" spans="1:5" x14ac:dyDescent="0.25">
      <c r="A109">
        <v>108</v>
      </c>
      <c r="B109" s="5">
        <v>1</v>
      </c>
      <c r="C109" s="2">
        <v>2</v>
      </c>
    </row>
    <row r="110" spans="1:5" x14ac:dyDescent="0.25">
      <c r="A110">
        <v>109</v>
      </c>
      <c r="C110" s="2">
        <v>2</v>
      </c>
    </row>
    <row r="111" spans="1:5" x14ac:dyDescent="0.25">
      <c r="A111">
        <v>110</v>
      </c>
      <c r="C111" s="2">
        <v>2</v>
      </c>
    </row>
    <row r="112" spans="1:5" x14ac:dyDescent="0.25">
      <c r="A112">
        <v>111</v>
      </c>
    </row>
    <row r="113" spans="1:5" x14ac:dyDescent="0.25">
      <c r="A113">
        <v>112</v>
      </c>
    </row>
    <row r="114" spans="1:5" x14ac:dyDescent="0.25">
      <c r="A114">
        <v>113</v>
      </c>
      <c r="D114" s="3">
        <v>3</v>
      </c>
      <c r="E114" s="4">
        <v>4</v>
      </c>
    </row>
    <row r="115" spans="1:5" x14ac:dyDescent="0.25">
      <c r="A115">
        <v>114</v>
      </c>
      <c r="D115" s="3">
        <v>3</v>
      </c>
      <c r="E115" s="4">
        <v>4</v>
      </c>
    </row>
    <row r="116" spans="1:5" x14ac:dyDescent="0.25">
      <c r="A116">
        <v>115</v>
      </c>
      <c r="D116" s="3">
        <v>3</v>
      </c>
      <c r="E116" s="4">
        <v>4</v>
      </c>
    </row>
    <row r="117" spans="1:5" x14ac:dyDescent="0.25">
      <c r="A117">
        <v>116</v>
      </c>
      <c r="D117" s="3">
        <v>3</v>
      </c>
      <c r="E117" s="4">
        <v>4</v>
      </c>
    </row>
    <row r="118" spans="1:5" x14ac:dyDescent="0.25">
      <c r="A118">
        <v>117</v>
      </c>
      <c r="D118" s="3">
        <v>3</v>
      </c>
      <c r="E118" s="4">
        <v>4</v>
      </c>
    </row>
    <row r="119" spans="1:5" x14ac:dyDescent="0.25">
      <c r="A119">
        <v>118</v>
      </c>
      <c r="D119" s="3">
        <v>3</v>
      </c>
      <c r="E119" s="4">
        <v>4</v>
      </c>
    </row>
    <row r="120" spans="1:5" x14ac:dyDescent="0.25">
      <c r="A120">
        <v>119</v>
      </c>
      <c r="B120" s="5">
        <v>1</v>
      </c>
      <c r="D120" s="3">
        <v>3</v>
      </c>
      <c r="E120" s="4">
        <v>4</v>
      </c>
    </row>
    <row r="121" spans="1:5" x14ac:dyDescent="0.25">
      <c r="A121">
        <v>120</v>
      </c>
      <c r="B121" s="5">
        <v>1</v>
      </c>
      <c r="D121" s="3">
        <v>3</v>
      </c>
      <c r="E121" s="4">
        <v>4</v>
      </c>
    </row>
    <row r="122" spans="1:5" x14ac:dyDescent="0.25">
      <c r="A122">
        <v>121</v>
      </c>
      <c r="B122" s="5">
        <v>1</v>
      </c>
      <c r="E122" s="4">
        <v>4</v>
      </c>
    </row>
    <row r="123" spans="1:5" x14ac:dyDescent="0.25">
      <c r="A123">
        <v>122</v>
      </c>
      <c r="B123" s="5">
        <v>1</v>
      </c>
    </row>
    <row r="124" spans="1:5" x14ac:dyDescent="0.25">
      <c r="A124">
        <v>123</v>
      </c>
      <c r="B124" s="5">
        <v>1</v>
      </c>
    </row>
    <row r="125" spans="1:5" x14ac:dyDescent="0.25">
      <c r="A125">
        <v>124</v>
      </c>
      <c r="B125" s="5">
        <v>1</v>
      </c>
      <c r="C125" s="2">
        <v>2</v>
      </c>
    </row>
    <row r="126" spans="1:5" x14ac:dyDescent="0.25">
      <c r="A126">
        <v>125</v>
      </c>
      <c r="B126" s="5">
        <v>1</v>
      </c>
      <c r="C126" s="2">
        <v>2</v>
      </c>
    </row>
    <row r="127" spans="1:5" x14ac:dyDescent="0.25">
      <c r="A127">
        <v>126</v>
      </c>
      <c r="B127" s="5">
        <v>1</v>
      </c>
      <c r="C127" s="2">
        <v>2</v>
      </c>
    </row>
    <row r="128" spans="1:5" x14ac:dyDescent="0.25">
      <c r="A128">
        <v>127</v>
      </c>
      <c r="B128" s="5">
        <v>1</v>
      </c>
      <c r="C128" s="2">
        <v>2</v>
      </c>
    </row>
    <row r="129" spans="1:5" x14ac:dyDescent="0.25">
      <c r="A129">
        <v>128</v>
      </c>
      <c r="C129" s="2">
        <v>2</v>
      </c>
    </row>
    <row r="130" spans="1:5" x14ac:dyDescent="0.25">
      <c r="A130">
        <v>129</v>
      </c>
      <c r="C130" s="2">
        <v>2</v>
      </c>
    </row>
    <row r="131" spans="1:5" x14ac:dyDescent="0.25">
      <c r="A131">
        <v>130</v>
      </c>
      <c r="C131" s="2">
        <v>2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</row>
    <row r="135" spans="1:5" x14ac:dyDescent="0.25">
      <c r="A135">
        <v>134</v>
      </c>
      <c r="D135" s="3">
        <v>3</v>
      </c>
      <c r="E135" s="4">
        <v>4</v>
      </c>
    </row>
    <row r="136" spans="1:5" x14ac:dyDescent="0.25">
      <c r="A136">
        <v>135</v>
      </c>
      <c r="D136" s="3">
        <v>3</v>
      </c>
      <c r="E136" s="4">
        <v>4</v>
      </c>
    </row>
    <row r="137" spans="1:5" x14ac:dyDescent="0.25">
      <c r="A137">
        <v>136</v>
      </c>
      <c r="D137" s="3">
        <v>3</v>
      </c>
      <c r="E137" s="4">
        <v>4</v>
      </c>
    </row>
    <row r="138" spans="1:5" x14ac:dyDescent="0.25">
      <c r="A138">
        <v>137</v>
      </c>
      <c r="D138" s="3">
        <v>3</v>
      </c>
      <c r="E138" s="4">
        <v>4</v>
      </c>
    </row>
    <row r="139" spans="1:5" x14ac:dyDescent="0.25">
      <c r="A139">
        <v>138</v>
      </c>
      <c r="D139" s="3">
        <v>3</v>
      </c>
      <c r="E139" s="4">
        <v>4</v>
      </c>
    </row>
    <row r="140" spans="1:5" x14ac:dyDescent="0.25">
      <c r="A140">
        <v>139</v>
      </c>
      <c r="D140" s="3">
        <v>3</v>
      </c>
      <c r="E140" s="4">
        <v>4</v>
      </c>
    </row>
    <row r="141" spans="1:5" x14ac:dyDescent="0.25">
      <c r="A141">
        <v>140</v>
      </c>
      <c r="B141" s="5">
        <v>1</v>
      </c>
      <c r="D141" s="3">
        <v>3</v>
      </c>
      <c r="E141" s="4">
        <v>4</v>
      </c>
    </row>
    <row r="142" spans="1:5" x14ac:dyDescent="0.25">
      <c r="A142">
        <v>141</v>
      </c>
      <c r="B142" s="5">
        <v>1</v>
      </c>
      <c r="E142" s="4">
        <v>4</v>
      </c>
    </row>
    <row r="143" spans="1:5" x14ac:dyDescent="0.25">
      <c r="A143">
        <v>142</v>
      </c>
      <c r="B143" s="5">
        <v>1</v>
      </c>
      <c r="E143" s="4">
        <v>4</v>
      </c>
    </row>
    <row r="144" spans="1:5" x14ac:dyDescent="0.25">
      <c r="A144">
        <v>143</v>
      </c>
      <c r="B144" s="5">
        <v>1</v>
      </c>
      <c r="E144" s="4">
        <v>4</v>
      </c>
    </row>
    <row r="145" spans="1:5" x14ac:dyDescent="0.25">
      <c r="A145">
        <v>144</v>
      </c>
      <c r="B145" s="5">
        <v>1</v>
      </c>
      <c r="E145" s="4">
        <v>4</v>
      </c>
    </row>
    <row r="146" spans="1:5" x14ac:dyDescent="0.25">
      <c r="A146">
        <v>145</v>
      </c>
      <c r="B146" s="5">
        <v>1</v>
      </c>
    </row>
    <row r="147" spans="1:5" x14ac:dyDescent="0.25">
      <c r="A147">
        <v>146</v>
      </c>
      <c r="B147" s="5">
        <v>1</v>
      </c>
    </row>
    <row r="148" spans="1:5" x14ac:dyDescent="0.25">
      <c r="A148">
        <v>147</v>
      </c>
      <c r="B148" s="5">
        <v>1</v>
      </c>
    </row>
    <row r="149" spans="1:5" x14ac:dyDescent="0.25">
      <c r="A149">
        <v>148</v>
      </c>
      <c r="B149" s="5">
        <v>1</v>
      </c>
      <c r="C149" s="2">
        <v>2</v>
      </c>
    </row>
    <row r="150" spans="1:5" x14ac:dyDescent="0.25">
      <c r="A150">
        <v>149</v>
      </c>
      <c r="B150" s="5">
        <v>1</v>
      </c>
      <c r="C150" s="2">
        <v>2</v>
      </c>
    </row>
    <row r="151" spans="1:5" x14ac:dyDescent="0.25">
      <c r="A151">
        <v>150</v>
      </c>
      <c r="B151" s="5">
        <v>1</v>
      </c>
      <c r="C151" s="2">
        <v>2</v>
      </c>
    </row>
    <row r="152" spans="1:5" x14ac:dyDescent="0.25">
      <c r="A152">
        <v>151</v>
      </c>
      <c r="C152" s="2">
        <v>2</v>
      </c>
    </row>
    <row r="153" spans="1:5" x14ac:dyDescent="0.25">
      <c r="A153">
        <v>152</v>
      </c>
      <c r="C153" s="2">
        <v>2</v>
      </c>
    </row>
    <row r="154" spans="1:5" x14ac:dyDescent="0.25">
      <c r="A154">
        <v>153</v>
      </c>
      <c r="C154" s="2">
        <v>2</v>
      </c>
    </row>
    <row r="155" spans="1:5" x14ac:dyDescent="0.25">
      <c r="A155">
        <v>154</v>
      </c>
      <c r="C155" s="2">
        <v>2</v>
      </c>
    </row>
    <row r="156" spans="1:5" x14ac:dyDescent="0.25">
      <c r="A156">
        <v>155</v>
      </c>
      <c r="C156" s="2">
        <v>2</v>
      </c>
      <c r="D156" s="3">
        <v>3</v>
      </c>
    </row>
    <row r="157" spans="1:5" x14ac:dyDescent="0.25">
      <c r="A157">
        <v>156</v>
      </c>
      <c r="C157" s="2">
        <v>2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D159" s="3">
        <v>3</v>
      </c>
      <c r="E159" s="4">
        <v>4</v>
      </c>
    </row>
    <row r="160" spans="1:5" x14ac:dyDescent="0.25">
      <c r="A160">
        <v>159</v>
      </c>
      <c r="D160" s="3">
        <v>3</v>
      </c>
      <c r="E160" s="4">
        <v>4</v>
      </c>
    </row>
    <row r="161" spans="1:5" x14ac:dyDescent="0.25">
      <c r="A161">
        <v>160</v>
      </c>
      <c r="D161" s="3">
        <v>3</v>
      </c>
      <c r="E161" s="4">
        <v>4</v>
      </c>
    </row>
    <row r="162" spans="1:5" x14ac:dyDescent="0.25">
      <c r="A162">
        <v>161</v>
      </c>
      <c r="D162" s="3">
        <v>3</v>
      </c>
      <c r="E162" s="4">
        <v>4</v>
      </c>
    </row>
    <row r="163" spans="1:5" x14ac:dyDescent="0.25">
      <c r="A163">
        <v>162</v>
      </c>
      <c r="D163" s="3">
        <v>3</v>
      </c>
      <c r="E163" s="4">
        <v>4</v>
      </c>
    </row>
    <row r="164" spans="1:5" x14ac:dyDescent="0.25">
      <c r="A164">
        <v>163</v>
      </c>
      <c r="B164" s="5">
        <v>1</v>
      </c>
      <c r="D164" s="3">
        <v>3</v>
      </c>
      <c r="E164" s="4">
        <v>4</v>
      </c>
    </row>
    <row r="165" spans="1:5" x14ac:dyDescent="0.25">
      <c r="A165">
        <v>164</v>
      </c>
      <c r="B165" s="5">
        <v>1</v>
      </c>
      <c r="D165" s="3">
        <v>3</v>
      </c>
      <c r="E165" s="4">
        <v>4</v>
      </c>
    </row>
    <row r="166" spans="1:5" x14ac:dyDescent="0.25">
      <c r="A166">
        <v>165</v>
      </c>
      <c r="B166" s="5">
        <v>1</v>
      </c>
      <c r="E166" s="4">
        <v>4</v>
      </c>
    </row>
    <row r="167" spans="1:5" x14ac:dyDescent="0.25">
      <c r="A167">
        <v>166</v>
      </c>
      <c r="B167" s="5">
        <v>1</v>
      </c>
      <c r="E167" s="4">
        <v>4</v>
      </c>
    </row>
    <row r="168" spans="1:5" x14ac:dyDescent="0.25">
      <c r="A168">
        <v>167</v>
      </c>
      <c r="B168" s="5">
        <v>1</v>
      </c>
      <c r="E168" s="4">
        <v>4</v>
      </c>
    </row>
    <row r="169" spans="1:5" x14ac:dyDescent="0.25">
      <c r="A169">
        <v>168</v>
      </c>
      <c r="B169" s="5">
        <v>1</v>
      </c>
    </row>
    <row r="170" spans="1:5" x14ac:dyDescent="0.25">
      <c r="A170">
        <v>169</v>
      </c>
      <c r="B170" s="5">
        <v>1</v>
      </c>
    </row>
    <row r="171" spans="1:5" x14ac:dyDescent="0.25">
      <c r="A171">
        <v>170</v>
      </c>
      <c r="B171" s="5">
        <v>1</v>
      </c>
    </row>
    <row r="172" spans="1:5" x14ac:dyDescent="0.25">
      <c r="A172">
        <v>171</v>
      </c>
      <c r="B172" s="5">
        <v>1</v>
      </c>
    </row>
    <row r="173" spans="1:5" x14ac:dyDescent="0.25">
      <c r="A173">
        <v>172</v>
      </c>
      <c r="B173" s="5">
        <v>1</v>
      </c>
      <c r="C173" s="2">
        <v>2</v>
      </c>
    </row>
    <row r="174" spans="1:5" x14ac:dyDescent="0.25">
      <c r="A174">
        <v>173</v>
      </c>
      <c r="B174" s="5">
        <v>1</v>
      </c>
      <c r="C174" s="2">
        <v>2</v>
      </c>
    </row>
    <row r="175" spans="1:5" x14ac:dyDescent="0.25">
      <c r="A175">
        <v>174</v>
      </c>
      <c r="B175" s="5">
        <v>1</v>
      </c>
      <c r="C175" s="2">
        <v>2</v>
      </c>
    </row>
    <row r="176" spans="1:5" x14ac:dyDescent="0.25">
      <c r="A176">
        <v>175</v>
      </c>
      <c r="C176" s="2">
        <v>2</v>
      </c>
    </row>
    <row r="177" spans="1:5" x14ac:dyDescent="0.25">
      <c r="A177">
        <v>176</v>
      </c>
      <c r="C177" s="2">
        <v>2</v>
      </c>
    </row>
    <row r="178" spans="1:5" x14ac:dyDescent="0.25">
      <c r="A178">
        <v>177</v>
      </c>
      <c r="C178" s="2">
        <v>2</v>
      </c>
    </row>
    <row r="179" spans="1:5" x14ac:dyDescent="0.25">
      <c r="A179">
        <v>178</v>
      </c>
      <c r="C179" s="2">
        <v>2</v>
      </c>
    </row>
    <row r="180" spans="1:5" x14ac:dyDescent="0.25">
      <c r="A180">
        <v>179</v>
      </c>
      <c r="C180" s="2">
        <v>2</v>
      </c>
    </row>
    <row r="181" spans="1:5" x14ac:dyDescent="0.25">
      <c r="A181">
        <v>180</v>
      </c>
      <c r="C181" s="2">
        <v>2</v>
      </c>
      <c r="D181" s="3">
        <v>3</v>
      </c>
    </row>
    <row r="182" spans="1:5" x14ac:dyDescent="0.25">
      <c r="A182">
        <v>181</v>
      </c>
      <c r="C182" s="2">
        <v>2</v>
      </c>
      <c r="D182" s="3">
        <v>3</v>
      </c>
    </row>
    <row r="183" spans="1:5" x14ac:dyDescent="0.25">
      <c r="A183">
        <v>182</v>
      </c>
      <c r="C183" s="2">
        <v>2</v>
      </c>
      <c r="D183" s="3">
        <v>3</v>
      </c>
    </row>
    <row r="184" spans="1:5" x14ac:dyDescent="0.25">
      <c r="A184">
        <v>183</v>
      </c>
      <c r="D184" s="3">
        <v>3</v>
      </c>
    </row>
    <row r="185" spans="1:5" x14ac:dyDescent="0.25">
      <c r="A185">
        <v>184</v>
      </c>
      <c r="D185" s="3">
        <v>3</v>
      </c>
    </row>
    <row r="186" spans="1:5" x14ac:dyDescent="0.25">
      <c r="A186">
        <v>185</v>
      </c>
      <c r="B186" s="5">
        <v>1</v>
      </c>
      <c r="D186" s="3">
        <v>3</v>
      </c>
      <c r="E186" s="4">
        <v>4</v>
      </c>
    </row>
    <row r="187" spans="1:5" x14ac:dyDescent="0.25">
      <c r="A187">
        <v>186</v>
      </c>
      <c r="B187" s="5">
        <v>1</v>
      </c>
      <c r="D187" s="3">
        <v>3</v>
      </c>
      <c r="E187" s="4">
        <v>4</v>
      </c>
    </row>
    <row r="188" spans="1:5" x14ac:dyDescent="0.25">
      <c r="A188">
        <v>187</v>
      </c>
      <c r="B188" s="5">
        <v>1</v>
      </c>
      <c r="D188" s="3">
        <v>3</v>
      </c>
      <c r="E188" s="4">
        <v>4</v>
      </c>
    </row>
    <row r="189" spans="1:5" x14ac:dyDescent="0.25">
      <c r="A189">
        <v>188</v>
      </c>
      <c r="B189" s="5">
        <v>1</v>
      </c>
      <c r="D189" s="3">
        <v>3</v>
      </c>
      <c r="E189" s="4">
        <v>4</v>
      </c>
    </row>
    <row r="190" spans="1:5" x14ac:dyDescent="0.25">
      <c r="A190">
        <v>189</v>
      </c>
      <c r="B190" s="5">
        <v>1</v>
      </c>
      <c r="E190" s="4">
        <v>4</v>
      </c>
    </row>
    <row r="191" spans="1:5" x14ac:dyDescent="0.25">
      <c r="A191">
        <v>190</v>
      </c>
      <c r="B191" s="5">
        <v>1</v>
      </c>
      <c r="E191" s="4">
        <v>4</v>
      </c>
    </row>
    <row r="192" spans="1:5" x14ac:dyDescent="0.25">
      <c r="A192">
        <v>191</v>
      </c>
      <c r="B192" s="5">
        <v>1</v>
      </c>
      <c r="E192" s="4">
        <v>4</v>
      </c>
    </row>
    <row r="193" spans="1:6" x14ac:dyDescent="0.25">
      <c r="A193">
        <v>192</v>
      </c>
      <c r="B193" s="5">
        <v>1</v>
      </c>
      <c r="E193" s="4">
        <v>4</v>
      </c>
    </row>
    <row r="194" spans="1:6" x14ac:dyDescent="0.25">
      <c r="A194">
        <v>193</v>
      </c>
      <c r="B194" s="5">
        <v>1</v>
      </c>
      <c r="E194" s="4">
        <v>4</v>
      </c>
    </row>
    <row r="195" spans="1:6" x14ac:dyDescent="0.25">
      <c r="A195">
        <v>194</v>
      </c>
      <c r="B195" s="5">
        <v>1</v>
      </c>
      <c r="E195" s="4">
        <v>4</v>
      </c>
    </row>
    <row r="196" spans="1:6" x14ac:dyDescent="0.25">
      <c r="A196">
        <v>195</v>
      </c>
      <c r="B196" s="5">
        <v>1</v>
      </c>
      <c r="E196" s="4">
        <v>4</v>
      </c>
    </row>
    <row r="197" spans="1:6" x14ac:dyDescent="0.25">
      <c r="A197">
        <v>196</v>
      </c>
      <c r="B197" s="5">
        <v>1</v>
      </c>
      <c r="C197" s="2">
        <v>2</v>
      </c>
    </row>
    <row r="198" spans="1:6" x14ac:dyDescent="0.25">
      <c r="A198">
        <v>197</v>
      </c>
      <c r="B198" s="5">
        <v>1</v>
      </c>
      <c r="C198" s="2">
        <v>2</v>
      </c>
    </row>
    <row r="199" spans="1:6" x14ac:dyDescent="0.25">
      <c r="A199">
        <v>198</v>
      </c>
      <c r="B199" s="5">
        <v>1</v>
      </c>
      <c r="C199" s="2">
        <v>2</v>
      </c>
    </row>
    <row r="200" spans="1:6" x14ac:dyDescent="0.25">
      <c r="A200">
        <v>199</v>
      </c>
      <c r="B200" s="5">
        <v>1</v>
      </c>
      <c r="C200" s="2">
        <v>2</v>
      </c>
    </row>
    <row r="201" spans="1:6" x14ac:dyDescent="0.25">
      <c r="A201">
        <v>200</v>
      </c>
      <c r="C201" s="2">
        <v>2</v>
      </c>
    </row>
    <row r="202" spans="1:6" x14ac:dyDescent="0.25">
      <c r="A202">
        <v>201</v>
      </c>
      <c r="C202" s="2">
        <v>2</v>
      </c>
      <c r="D202" s="3">
        <v>3</v>
      </c>
      <c r="F202" t="s">
        <v>22</v>
      </c>
    </row>
    <row r="203" spans="1:6" x14ac:dyDescent="0.25">
      <c r="A203">
        <v>202</v>
      </c>
    </row>
    <row r="204" spans="1:6" x14ac:dyDescent="0.25">
      <c r="A204">
        <v>203</v>
      </c>
      <c r="F204" t="s">
        <v>22</v>
      </c>
    </row>
    <row r="205" spans="1:6" x14ac:dyDescent="0.25">
      <c r="A205">
        <v>204</v>
      </c>
      <c r="C205" s="2">
        <v>2</v>
      </c>
    </row>
    <row r="206" spans="1:6" x14ac:dyDescent="0.25">
      <c r="A206">
        <v>205</v>
      </c>
      <c r="C206" s="2">
        <v>2</v>
      </c>
    </row>
    <row r="207" spans="1:6" x14ac:dyDescent="0.25">
      <c r="A207">
        <v>206</v>
      </c>
      <c r="B207" s="5">
        <v>1</v>
      </c>
      <c r="C207" s="2">
        <v>2</v>
      </c>
    </row>
    <row r="208" spans="1:6" x14ac:dyDescent="0.25">
      <c r="A208">
        <v>207</v>
      </c>
      <c r="B208" s="5">
        <v>1</v>
      </c>
      <c r="C208" s="2">
        <v>2</v>
      </c>
    </row>
    <row r="209" spans="1:5" x14ac:dyDescent="0.25">
      <c r="A209">
        <v>208</v>
      </c>
      <c r="B209" s="5">
        <v>1</v>
      </c>
      <c r="C209" s="2">
        <v>2</v>
      </c>
    </row>
    <row r="210" spans="1:5" x14ac:dyDescent="0.25">
      <c r="A210">
        <v>209</v>
      </c>
      <c r="B210" s="5">
        <v>1</v>
      </c>
      <c r="C210" s="2">
        <v>2</v>
      </c>
    </row>
    <row r="211" spans="1:5" x14ac:dyDescent="0.25">
      <c r="A211">
        <v>210</v>
      </c>
      <c r="B211" s="5">
        <v>1</v>
      </c>
      <c r="C211" s="2">
        <v>2</v>
      </c>
    </row>
    <row r="212" spans="1:5" x14ac:dyDescent="0.25">
      <c r="A212">
        <v>211</v>
      </c>
      <c r="B212" s="5">
        <v>1</v>
      </c>
      <c r="C212" s="2">
        <v>2</v>
      </c>
    </row>
    <row r="213" spans="1:5" x14ac:dyDescent="0.25">
      <c r="A213">
        <v>212</v>
      </c>
      <c r="B213" s="5">
        <v>1</v>
      </c>
    </row>
    <row r="214" spans="1:5" x14ac:dyDescent="0.25">
      <c r="A214">
        <v>213</v>
      </c>
      <c r="B214" s="5">
        <v>1</v>
      </c>
    </row>
    <row r="215" spans="1:5" x14ac:dyDescent="0.25">
      <c r="A215">
        <v>214</v>
      </c>
      <c r="D215" s="3">
        <v>3</v>
      </c>
    </row>
    <row r="216" spans="1:5" x14ac:dyDescent="0.25">
      <c r="A216">
        <v>215</v>
      </c>
      <c r="D216" s="3">
        <v>3</v>
      </c>
      <c r="E216" s="4">
        <v>4</v>
      </c>
    </row>
    <row r="217" spans="1:5" x14ac:dyDescent="0.25">
      <c r="A217">
        <v>216</v>
      </c>
      <c r="D217" s="3">
        <v>3</v>
      </c>
      <c r="E217" s="4">
        <v>4</v>
      </c>
    </row>
    <row r="218" spans="1:5" x14ac:dyDescent="0.25">
      <c r="A218">
        <v>217</v>
      </c>
      <c r="D218" s="3">
        <v>3</v>
      </c>
      <c r="E218" s="4">
        <v>4</v>
      </c>
    </row>
    <row r="219" spans="1:5" x14ac:dyDescent="0.25">
      <c r="A219">
        <v>218</v>
      </c>
      <c r="D219" s="3">
        <v>3</v>
      </c>
      <c r="E219" s="4">
        <v>4</v>
      </c>
    </row>
    <row r="220" spans="1:5" x14ac:dyDescent="0.25">
      <c r="A220">
        <v>219</v>
      </c>
      <c r="D220" s="3">
        <v>3</v>
      </c>
      <c r="E220" s="4">
        <v>4</v>
      </c>
    </row>
    <row r="221" spans="1:5" x14ac:dyDescent="0.25">
      <c r="A221">
        <v>220</v>
      </c>
      <c r="D221" s="3">
        <v>3</v>
      </c>
      <c r="E221" s="4">
        <v>4</v>
      </c>
    </row>
    <row r="222" spans="1:5" x14ac:dyDescent="0.25">
      <c r="A222">
        <v>221</v>
      </c>
      <c r="D222" s="3">
        <v>3</v>
      </c>
      <c r="E222" s="4">
        <v>4</v>
      </c>
    </row>
    <row r="223" spans="1:5" x14ac:dyDescent="0.25">
      <c r="A223">
        <v>222</v>
      </c>
      <c r="D223" s="3">
        <v>3</v>
      </c>
      <c r="E223" s="4">
        <v>4</v>
      </c>
    </row>
    <row r="224" spans="1:5" x14ac:dyDescent="0.25">
      <c r="A224">
        <v>223</v>
      </c>
    </row>
    <row r="225" spans="1:5" x14ac:dyDescent="0.25">
      <c r="A225">
        <v>224</v>
      </c>
    </row>
    <row r="226" spans="1:5" x14ac:dyDescent="0.25">
      <c r="A226">
        <v>225</v>
      </c>
    </row>
    <row r="227" spans="1:5" x14ac:dyDescent="0.25">
      <c r="A227">
        <v>226</v>
      </c>
      <c r="C227" s="2">
        <v>2</v>
      </c>
    </row>
    <row r="228" spans="1:5" x14ac:dyDescent="0.25">
      <c r="A228">
        <v>227</v>
      </c>
      <c r="C228" s="2">
        <v>2</v>
      </c>
    </row>
    <row r="229" spans="1:5" x14ac:dyDescent="0.25">
      <c r="A229">
        <v>228</v>
      </c>
      <c r="C229" s="2">
        <v>2</v>
      </c>
    </row>
    <row r="230" spans="1:5" x14ac:dyDescent="0.25">
      <c r="A230">
        <v>229</v>
      </c>
      <c r="B230" s="5">
        <v>1</v>
      </c>
      <c r="C230" s="2">
        <v>2</v>
      </c>
    </row>
    <row r="231" spans="1:5" x14ac:dyDescent="0.25">
      <c r="A231">
        <v>230</v>
      </c>
      <c r="B231" s="5">
        <v>1</v>
      </c>
      <c r="C231" s="2">
        <v>2</v>
      </c>
    </row>
    <row r="232" spans="1:5" x14ac:dyDescent="0.25">
      <c r="A232">
        <v>231</v>
      </c>
      <c r="B232" s="5">
        <v>1</v>
      </c>
      <c r="C232" s="2">
        <v>2</v>
      </c>
    </row>
    <row r="233" spans="1:5" x14ac:dyDescent="0.25">
      <c r="A233">
        <v>232</v>
      </c>
      <c r="B233" s="5">
        <v>1</v>
      </c>
      <c r="C233" s="2">
        <v>2</v>
      </c>
    </row>
    <row r="234" spans="1:5" x14ac:dyDescent="0.25">
      <c r="A234">
        <v>233</v>
      </c>
      <c r="B234" s="5">
        <v>1</v>
      </c>
    </row>
    <row r="235" spans="1:5" x14ac:dyDescent="0.25">
      <c r="A235">
        <v>234</v>
      </c>
      <c r="B235" s="5">
        <v>1</v>
      </c>
      <c r="D235" s="3">
        <v>3</v>
      </c>
    </row>
    <row r="236" spans="1:5" x14ac:dyDescent="0.25">
      <c r="A236">
        <v>235</v>
      </c>
      <c r="B236" s="5">
        <v>1</v>
      </c>
      <c r="D236" s="3">
        <v>3</v>
      </c>
      <c r="E236" s="4">
        <v>4</v>
      </c>
    </row>
    <row r="237" spans="1:5" x14ac:dyDescent="0.25">
      <c r="A237">
        <v>236</v>
      </c>
      <c r="D237" s="3">
        <v>3</v>
      </c>
      <c r="E237" s="4">
        <v>4</v>
      </c>
    </row>
    <row r="238" spans="1:5" x14ac:dyDescent="0.25">
      <c r="A238">
        <v>237</v>
      </c>
      <c r="D238" s="3">
        <v>3</v>
      </c>
      <c r="E238" s="4">
        <v>4</v>
      </c>
    </row>
    <row r="239" spans="1:5" x14ac:dyDescent="0.25">
      <c r="A239">
        <v>238</v>
      </c>
      <c r="D239" s="3">
        <v>3</v>
      </c>
      <c r="E239" s="4">
        <v>4</v>
      </c>
    </row>
    <row r="240" spans="1:5" x14ac:dyDescent="0.25">
      <c r="A240">
        <v>239</v>
      </c>
      <c r="D240" s="3">
        <v>3</v>
      </c>
      <c r="E240" s="4">
        <v>4</v>
      </c>
    </row>
    <row r="241" spans="1:5" x14ac:dyDescent="0.25">
      <c r="A241">
        <v>240</v>
      </c>
      <c r="D241" s="3">
        <v>3</v>
      </c>
      <c r="E241" s="4">
        <v>4</v>
      </c>
    </row>
    <row r="242" spans="1:5" x14ac:dyDescent="0.25">
      <c r="A242">
        <v>241</v>
      </c>
      <c r="D242" s="3">
        <v>3</v>
      </c>
      <c r="E242" s="4">
        <v>4</v>
      </c>
    </row>
    <row r="243" spans="1:5" x14ac:dyDescent="0.25">
      <c r="A243">
        <v>242</v>
      </c>
      <c r="D243" s="3">
        <v>3</v>
      </c>
      <c r="E243" s="4">
        <v>4</v>
      </c>
    </row>
    <row r="244" spans="1:5" x14ac:dyDescent="0.25">
      <c r="A244">
        <v>243</v>
      </c>
    </row>
    <row r="245" spans="1:5" x14ac:dyDescent="0.25">
      <c r="A245">
        <v>244</v>
      </c>
    </row>
    <row r="246" spans="1:5" x14ac:dyDescent="0.25">
      <c r="A246">
        <v>245</v>
      </c>
    </row>
    <row r="247" spans="1:5" x14ac:dyDescent="0.25">
      <c r="A247">
        <v>246</v>
      </c>
    </row>
    <row r="248" spans="1:5" x14ac:dyDescent="0.25">
      <c r="A248">
        <v>247</v>
      </c>
    </row>
    <row r="249" spans="1:5" x14ac:dyDescent="0.25">
      <c r="A249">
        <v>248</v>
      </c>
      <c r="B249" s="5">
        <v>1</v>
      </c>
      <c r="C249" s="2">
        <v>2</v>
      </c>
    </row>
    <row r="250" spans="1:5" x14ac:dyDescent="0.25">
      <c r="A250">
        <v>249</v>
      </c>
      <c r="B250" s="5">
        <v>1</v>
      </c>
      <c r="C250" s="2">
        <v>2</v>
      </c>
    </row>
    <row r="251" spans="1:5" x14ac:dyDescent="0.25">
      <c r="A251">
        <v>250</v>
      </c>
      <c r="B251" s="5">
        <v>1</v>
      </c>
      <c r="C251" s="2">
        <v>2</v>
      </c>
    </row>
    <row r="252" spans="1:5" x14ac:dyDescent="0.25">
      <c r="A252">
        <v>251</v>
      </c>
      <c r="B252" s="5">
        <v>1</v>
      </c>
      <c r="C252" s="2">
        <v>2</v>
      </c>
    </row>
    <row r="253" spans="1:5" x14ac:dyDescent="0.25">
      <c r="A253">
        <v>252</v>
      </c>
      <c r="B253" s="5">
        <v>1</v>
      </c>
      <c r="C253" s="2">
        <v>2</v>
      </c>
    </row>
    <row r="254" spans="1:5" x14ac:dyDescent="0.25">
      <c r="A254">
        <v>253</v>
      </c>
      <c r="B254" s="5">
        <v>1</v>
      </c>
      <c r="C254" s="2">
        <v>2</v>
      </c>
    </row>
    <row r="255" spans="1:5" x14ac:dyDescent="0.25">
      <c r="A255">
        <v>254</v>
      </c>
      <c r="C255" s="2">
        <v>2</v>
      </c>
    </row>
    <row r="256" spans="1:5" x14ac:dyDescent="0.25">
      <c r="A256">
        <v>255</v>
      </c>
    </row>
    <row r="257" spans="1:5" x14ac:dyDescent="0.25">
      <c r="A257">
        <v>256</v>
      </c>
      <c r="D257" s="3">
        <v>3</v>
      </c>
    </row>
    <row r="258" spans="1:5" x14ac:dyDescent="0.25">
      <c r="A258">
        <v>257</v>
      </c>
      <c r="D258" s="3">
        <v>3</v>
      </c>
      <c r="E258" s="4">
        <v>4</v>
      </c>
    </row>
    <row r="259" spans="1:5" x14ac:dyDescent="0.25">
      <c r="A259">
        <v>258</v>
      </c>
      <c r="D259" s="3">
        <v>3</v>
      </c>
      <c r="E259" s="4">
        <v>4</v>
      </c>
    </row>
    <row r="260" spans="1:5" x14ac:dyDescent="0.25">
      <c r="A260">
        <v>259</v>
      </c>
      <c r="D260" s="3">
        <v>3</v>
      </c>
      <c r="E260" s="4">
        <v>4</v>
      </c>
    </row>
    <row r="261" spans="1:5" x14ac:dyDescent="0.25">
      <c r="A261">
        <v>260</v>
      </c>
      <c r="D261" s="3">
        <v>3</v>
      </c>
      <c r="E261" s="4">
        <v>4</v>
      </c>
    </row>
    <row r="262" spans="1:5" x14ac:dyDescent="0.25">
      <c r="A262">
        <v>261</v>
      </c>
      <c r="D262" s="3">
        <v>3</v>
      </c>
      <c r="E262" s="4">
        <v>4</v>
      </c>
    </row>
    <row r="263" spans="1:5" x14ac:dyDescent="0.25">
      <c r="A263">
        <v>262</v>
      </c>
      <c r="D263" s="3">
        <v>3</v>
      </c>
      <c r="E263" s="4">
        <v>4</v>
      </c>
    </row>
    <row r="264" spans="1:5" x14ac:dyDescent="0.25">
      <c r="A264">
        <v>263</v>
      </c>
      <c r="D264" s="3">
        <v>3</v>
      </c>
      <c r="E264" s="4">
        <v>4</v>
      </c>
    </row>
    <row r="265" spans="1:5" x14ac:dyDescent="0.25">
      <c r="A265">
        <v>264</v>
      </c>
    </row>
    <row r="266" spans="1:5" x14ac:dyDescent="0.25">
      <c r="A266">
        <v>265</v>
      </c>
    </row>
    <row r="267" spans="1:5" x14ac:dyDescent="0.25">
      <c r="A267">
        <v>266</v>
      </c>
    </row>
    <row r="268" spans="1:5" x14ac:dyDescent="0.25">
      <c r="A268">
        <v>267</v>
      </c>
    </row>
    <row r="269" spans="1:5" x14ac:dyDescent="0.25">
      <c r="A269">
        <v>268</v>
      </c>
    </row>
    <row r="270" spans="1:5" x14ac:dyDescent="0.25">
      <c r="A270">
        <v>269</v>
      </c>
      <c r="B270" s="5">
        <v>1</v>
      </c>
    </row>
    <row r="271" spans="1:5" x14ac:dyDescent="0.25">
      <c r="A271">
        <v>270</v>
      </c>
      <c r="B271" s="5">
        <v>1</v>
      </c>
    </row>
    <row r="272" spans="1:5" x14ac:dyDescent="0.25">
      <c r="A272">
        <v>271</v>
      </c>
      <c r="B272" s="5">
        <v>1</v>
      </c>
      <c r="C272" s="2">
        <v>2</v>
      </c>
    </row>
    <row r="273" spans="1:5" x14ac:dyDescent="0.25">
      <c r="A273">
        <v>272</v>
      </c>
      <c r="B273" s="5">
        <v>1</v>
      </c>
      <c r="C273" s="2">
        <v>2</v>
      </c>
    </row>
    <row r="274" spans="1:5" x14ac:dyDescent="0.25">
      <c r="A274">
        <v>273</v>
      </c>
      <c r="B274" s="5">
        <v>1</v>
      </c>
      <c r="C274" s="2">
        <v>2</v>
      </c>
    </row>
    <row r="275" spans="1:5" x14ac:dyDescent="0.25">
      <c r="A275">
        <v>274</v>
      </c>
      <c r="B275" s="5">
        <v>1</v>
      </c>
      <c r="C275" s="2">
        <v>2</v>
      </c>
    </row>
    <row r="276" spans="1:5" x14ac:dyDescent="0.25">
      <c r="A276">
        <v>275</v>
      </c>
      <c r="C276" s="2">
        <v>2</v>
      </c>
    </row>
    <row r="277" spans="1:5" x14ac:dyDescent="0.25">
      <c r="A277">
        <v>276</v>
      </c>
      <c r="C277" s="2">
        <v>2</v>
      </c>
    </row>
    <row r="278" spans="1:5" x14ac:dyDescent="0.25">
      <c r="A278">
        <v>277</v>
      </c>
    </row>
    <row r="279" spans="1:5" x14ac:dyDescent="0.25">
      <c r="A279">
        <v>278</v>
      </c>
      <c r="D279" s="3">
        <v>3</v>
      </c>
      <c r="E279" s="4">
        <v>4</v>
      </c>
    </row>
    <row r="280" spans="1:5" x14ac:dyDescent="0.25">
      <c r="A280">
        <v>279</v>
      </c>
      <c r="D280" s="3">
        <v>3</v>
      </c>
      <c r="E280" s="4">
        <v>4</v>
      </c>
    </row>
    <row r="281" spans="1:5" x14ac:dyDescent="0.25">
      <c r="A281">
        <v>280</v>
      </c>
      <c r="D281" s="3">
        <v>3</v>
      </c>
      <c r="E281" s="4">
        <v>4</v>
      </c>
    </row>
    <row r="282" spans="1:5" x14ac:dyDescent="0.25">
      <c r="A282">
        <v>281</v>
      </c>
      <c r="D282" s="3">
        <v>3</v>
      </c>
      <c r="E282" s="4">
        <v>4</v>
      </c>
    </row>
    <row r="283" spans="1:5" x14ac:dyDescent="0.25">
      <c r="A283">
        <v>282</v>
      </c>
      <c r="D283" s="3">
        <v>3</v>
      </c>
      <c r="E283" s="4">
        <v>4</v>
      </c>
    </row>
    <row r="284" spans="1:5" x14ac:dyDescent="0.25">
      <c r="A284">
        <v>283</v>
      </c>
      <c r="D284" s="3">
        <v>3</v>
      </c>
      <c r="E284" s="4">
        <v>4</v>
      </c>
    </row>
    <row r="285" spans="1:5" x14ac:dyDescent="0.25">
      <c r="A285">
        <v>284</v>
      </c>
      <c r="D285" s="3">
        <v>3</v>
      </c>
      <c r="E285" s="4">
        <v>4</v>
      </c>
    </row>
    <row r="286" spans="1:5" x14ac:dyDescent="0.25">
      <c r="A286">
        <v>285</v>
      </c>
      <c r="E286" s="4">
        <v>4</v>
      </c>
    </row>
    <row r="287" spans="1:5" x14ac:dyDescent="0.25">
      <c r="A287">
        <v>286</v>
      </c>
      <c r="B287" s="5">
        <v>1</v>
      </c>
    </row>
    <row r="288" spans="1:5" x14ac:dyDescent="0.25">
      <c r="A288">
        <v>287</v>
      </c>
      <c r="B288" s="5">
        <v>1</v>
      </c>
    </row>
    <row r="289" spans="1:5" x14ac:dyDescent="0.25">
      <c r="A289">
        <v>288</v>
      </c>
      <c r="B289" s="5">
        <v>1</v>
      </c>
    </row>
    <row r="290" spans="1:5" x14ac:dyDescent="0.25">
      <c r="A290">
        <v>289</v>
      </c>
      <c r="B290" s="5">
        <v>1</v>
      </c>
      <c r="C290" s="2">
        <v>2</v>
      </c>
    </row>
    <row r="291" spans="1:5" x14ac:dyDescent="0.25">
      <c r="A291">
        <v>290</v>
      </c>
      <c r="B291" s="5">
        <v>1</v>
      </c>
      <c r="C291" s="2">
        <v>2</v>
      </c>
    </row>
    <row r="292" spans="1:5" x14ac:dyDescent="0.25">
      <c r="A292">
        <v>291</v>
      </c>
      <c r="B292" s="5">
        <v>1</v>
      </c>
      <c r="C292" s="2">
        <v>2</v>
      </c>
    </row>
    <row r="293" spans="1:5" x14ac:dyDescent="0.25">
      <c r="A293">
        <v>292</v>
      </c>
      <c r="B293" s="5">
        <v>1</v>
      </c>
      <c r="C293" s="2">
        <v>2</v>
      </c>
    </row>
    <row r="294" spans="1:5" x14ac:dyDescent="0.25">
      <c r="A294">
        <v>293</v>
      </c>
      <c r="C294" s="2">
        <v>2</v>
      </c>
    </row>
    <row r="295" spans="1:5" x14ac:dyDescent="0.25">
      <c r="A295">
        <v>294</v>
      </c>
      <c r="C295" s="2">
        <v>2</v>
      </c>
    </row>
    <row r="296" spans="1:5" x14ac:dyDescent="0.25">
      <c r="A296">
        <v>295</v>
      </c>
      <c r="C296" s="2">
        <v>2</v>
      </c>
    </row>
    <row r="297" spans="1:5" x14ac:dyDescent="0.25">
      <c r="A297">
        <v>296</v>
      </c>
    </row>
    <row r="298" spans="1:5" x14ac:dyDescent="0.25">
      <c r="A298">
        <v>297</v>
      </c>
      <c r="D298" s="3">
        <v>3</v>
      </c>
    </row>
    <row r="299" spans="1:5" x14ac:dyDescent="0.25">
      <c r="A299">
        <v>298</v>
      </c>
      <c r="D299" s="3">
        <v>3</v>
      </c>
      <c r="E299" s="4">
        <v>4</v>
      </c>
    </row>
    <row r="300" spans="1:5" x14ac:dyDescent="0.25">
      <c r="A300">
        <v>299</v>
      </c>
      <c r="D300" s="3">
        <v>3</v>
      </c>
      <c r="E300" s="4">
        <v>4</v>
      </c>
    </row>
    <row r="301" spans="1:5" x14ac:dyDescent="0.25">
      <c r="A301">
        <v>300</v>
      </c>
      <c r="D301" s="3">
        <v>3</v>
      </c>
      <c r="E301" s="4">
        <v>4</v>
      </c>
    </row>
    <row r="302" spans="1:5" x14ac:dyDescent="0.25">
      <c r="A302">
        <v>301</v>
      </c>
      <c r="D302" s="3">
        <v>3</v>
      </c>
      <c r="E302" s="4">
        <v>4</v>
      </c>
    </row>
    <row r="303" spans="1:5" x14ac:dyDescent="0.25">
      <c r="A303">
        <v>302</v>
      </c>
      <c r="D303" s="3">
        <v>3</v>
      </c>
      <c r="E303" s="4">
        <v>4</v>
      </c>
    </row>
    <row r="304" spans="1:5" x14ac:dyDescent="0.25">
      <c r="A304">
        <v>303</v>
      </c>
      <c r="D304" s="3">
        <v>3</v>
      </c>
      <c r="E304" s="4">
        <v>4</v>
      </c>
    </row>
    <row r="305" spans="1:5" x14ac:dyDescent="0.25">
      <c r="A305">
        <v>304</v>
      </c>
      <c r="D305" s="3">
        <v>3</v>
      </c>
      <c r="E305" s="4">
        <v>4</v>
      </c>
    </row>
    <row r="306" spans="1:5" x14ac:dyDescent="0.25">
      <c r="A306">
        <v>305</v>
      </c>
      <c r="E306" s="4">
        <v>4</v>
      </c>
    </row>
    <row r="307" spans="1:5" x14ac:dyDescent="0.25">
      <c r="A307">
        <v>306</v>
      </c>
    </row>
    <row r="308" spans="1:5" x14ac:dyDescent="0.25">
      <c r="A308">
        <v>307</v>
      </c>
      <c r="B308" s="5">
        <v>1</v>
      </c>
    </row>
    <row r="309" spans="1:5" x14ac:dyDescent="0.25">
      <c r="A309">
        <v>308</v>
      </c>
      <c r="B309" s="5">
        <v>1</v>
      </c>
    </row>
    <row r="310" spans="1:5" x14ac:dyDescent="0.25">
      <c r="A310">
        <v>309</v>
      </c>
      <c r="B310" s="5">
        <v>1</v>
      </c>
    </row>
    <row r="311" spans="1:5" x14ac:dyDescent="0.25">
      <c r="A311">
        <v>310</v>
      </c>
      <c r="B311" s="5">
        <v>1</v>
      </c>
      <c r="C311" s="2">
        <v>2</v>
      </c>
    </row>
    <row r="312" spans="1:5" x14ac:dyDescent="0.25">
      <c r="A312">
        <v>311</v>
      </c>
      <c r="B312" s="5">
        <v>1</v>
      </c>
      <c r="C312" s="2">
        <v>2</v>
      </c>
    </row>
    <row r="313" spans="1:5" x14ac:dyDescent="0.25">
      <c r="A313">
        <v>312</v>
      </c>
      <c r="B313" s="5">
        <v>1</v>
      </c>
      <c r="C313" s="2">
        <v>2</v>
      </c>
    </row>
    <row r="314" spans="1:5" x14ac:dyDescent="0.25">
      <c r="A314">
        <v>313</v>
      </c>
      <c r="B314" s="5">
        <v>1</v>
      </c>
      <c r="C314" s="2">
        <v>2</v>
      </c>
    </row>
    <row r="315" spans="1:5" x14ac:dyDescent="0.25">
      <c r="A315">
        <v>314</v>
      </c>
      <c r="C315" s="2">
        <v>2</v>
      </c>
    </row>
    <row r="316" spans="1:5" x14ac:dyDescent="0.25">
      <c r="A316">
        <v>315</v>
      </c>
      <c r="C316" s="2">
        <v>2</v>
      </c>
    </row>
    <row r="317" spans="1:5" x14ac:dyDescent="0.25">
      <c r="A317">
        <v>316</v>
      </c>
      <c r="C317" s="2">
        <v>2</v>
      </c>
    </row>
    <row r="318" spans="1:5" x14ac:dyDescent="0.25">
      <c r="A318">
        <v>317</v>
      </c>
      <c r="C318" s="2">
        <v>2</v>
      </c>
    </row>
    <row r="319" spans="1:5" x14ac:dyDescent="0.25">
      <c r="A319">
        <v>318</v>
      </c>
      <c r="C319" s="2">
        <v>2</v>
      </c>
    </row>
    <row r="320" spans="1:5" x14ac:dyDescent="0.25">
      <c r="A320">
        <v>319</v>
      </c>
    </row>
    <row r="321" spans="1:5" x14ac:dyDescent="0.25">
      <c r="A321">
        <v>320</v>
      </c>
    </row>
    <row r="322" spans="1:5" x14ac:dyDescent="0.25">
      <c r="A322">
        <v>321</v>
      </c>
      <c r="D322" s="3">
        <v>3</v>
      </c>
    </row>
    <row r="323" spans="1:5" x14ac:dyDescent="0.25">
      <c r="A323">
        <v>322</v>
      </c>
      <c r="D323" s="3">
        <v>3</v>
      </c>
      <c r="E323" s="4">
        <v>4</v>
      </c>
    </row>
    <row r="324" spans="1:5" x14ac:dyDescent="0.25">
      <c r="A324">
        <v>323</v>
      </c>
      <c r="D324" s="3">
        <v>3</v>
      </c>
      <c r="E324" s="4">
        <v>4</v>
      </c>
    </row>
    <row r="325" spans="1:5" x14ac:dyDescent="0.25">
      <c r="A325">
        <v>324</v>
      </c>
      <c r="D325" s="3">
        <v>3</v>
      </c>
      <c r="E325" s="4">
        <v>4</v>
      </c>
    </row>
    <row r="326" spans="1:5" x14ac:dyDescent="0.25">
      <c r="A326">
        <v>325</v>
      </c>
      <c r="D326" s="3">
        <v>3</v>
      </c>
      <c r="E326" s="4">
        <v>4</v>
      </c>
    </row>
    <row r="327" spans="1:5" x14ac:dyDescent="0.25">
      <c r="A327">
        <v>326</v>
      </c>
      <c r="B327" s="5">
        <v>1</v>
      </c>
      <c r="D327" s="3">
        <v>3</v>
      </c>
      <c r="E327" s="4">
        <v>4</v>
      </c>
    </row>
    <row r="328" spans="1:5" x14ac:dyDescent="0.25">
      <c r="A328">
        <v>327</v>
      </c>
      <c r="B328" s="5">
        <v>1</v>
      </c>
      <c r="D328" s="3">
        <v>3</v>
      </c>
      <c r="E328" s="4">
        <v>4</v>
      </c>
    </row>
    <row r="329" spans="1:5" x14ac:dyDescent="0.25">
      <c r="A329">
        <v>328</v>
      </c>
      <c r="B329" s="5">
        <v>1</v>
      </c>
      <c r="D329" s="3">
        <v>3</v>
      </c>
      <c r="E329" s="4">
        <v>4</v>
      </c>
    </row>
    <row r="330" spans="1:5" x14ac:dyDescent="0.25">
      <c r="A330">
        <v>329</v>
      </c>
      <c r="B330" s="5">
        <v>1</v>
      </c>
      <c r="E330" s="4">
        <v>4</v>
      </c>
    </row>
    <row r="331" spans="1:5" x14ac:dyDescent="0.25">
      <c r="A331">
        <v>330</v>
      </c>
      <c r="B331" s="5">
        <v>1</v>
      </c>
    </row>
    <row r="332" spans="1:5" x14ac:dyDescent="0.25">
      <c r="A332">
        <v>331</v>
      </c>
      <c r="B332" s="5">
        <v>1</v>
      </c>
    </row>
    <row r="333" spans="1:5" x14ac:dyDescent="0.25">
      <c r="A333">
        <v>332</v>
      </c>
      <c r="B333" s="5">
        <v>1</v>
      </c>
      <c r="C333" s="2">
        <v>2</v>
      </c>
    </row>
    <row r="334" spans="1:5" x14ac:dyDescent="0.25">
      <c r="A334">
        <v>333</v>
      </c>
      <c r="B334" s="5">
        <v>1</v>
      </c>
      <c r="C334" s="2">
        <v>2</v>
      </c>
    </row>
    <row r="335" spans="1:5" x14ac:dyDescent="0.25">
      <c r="A335">
        <v>334</v>
      </c>
      <c r="B335" s="5">
        <v>1</v>
      </c>
      <c r="C335" s="2">
        <v>2</v>
      </c>
    </row>
    <row r="336" spans="1:5" x14ac:dyDescent="0.25">
      <c r="A336">
        <v>335</v>
      </c>
      <c r="C336" s="2">
        <v>2</v>
      </c>
    </row>
    <row r="337" spans="1:5" x14ac:dyDescent="0.25">
      <c r="A337">
        <v>336</v>
      </c>
      <c r="C337" s="2">
        <v>2</v>
      </c>
    </row>
    <row r="338" spans="1:5" x14ac:dyDescent="0.25">
      <c r="A338">
        <v>337</v>
      </c>
      <c r="C338" s="2">
        <v>2</v>
      </c>
    </row>
    <row r="339" spans="1:5" x14ac:dyDescent="0.25">
      <c r="A339">
        <v>338</v>
      </c>
      <c r="C339" s="2">
        <v>2</v>
      </c>
    </row>
    <row r="340" spans="1:5" x14ac:dyDescent="0.25">
      <c r="A340">
        <v>339</v>
      </c>
      <c r="C340" s="2">
        <v>2</v>
      </c>
    </row>
    <row r="341" spans="1:5" x14ac:dyDescent="0.25">
      <c r="A341">
        <v>340</v>
      </c>
      <c r="C341" s="2">
        <v>2</v>
      </c>
    </row>
    <row r="342" spans="1:5" x14ac:dyDescent="0.25">
      <c r="A342">
        <v>341</v>
      </c>
      <c r="C342" s="2">
        <v>2</v>
      </c>
    </row>
    <row r="343" spans="1:5" x14ac:dyDescent="0.25">
      <c r="A343">
        <v>342</v>
      </c>
    </row>
    <row r="344" spans="1:5" x14ac:dyDescent="0.25">
      <c r="A344">
        <v>343</v>
      </c>
      <c r="D344" s="3">
        <v>3</v>
      </c>
      <c r="E344" s="4">
        <v>4</v>
      </c>
    </row>
    <row r="345" spans="1:5" x14ac:dyDescent="0.25">
      <c r="A345">
        <v>344</v>
      </c>
      <c r="D345" s="3">
        <v>3</v>
      </c>
      <c r="E345" s="4">
        <v>4</v>
      </c>
    </row>
    <row r="346" spans="1:5" x14ac:dyDescent="0.25">
      <c r="A346">
        <v>345</v>
      </c>
      <c r="D346" s="3">
        <v>3</v>
      </c>
      <c r="E346" s="4">
        <v>4</v>
      </c>
    </row>
    <row r="347" spans="1:5" x14ac:dyDescent="0.25">
      <c r="A347">
        <v>346</v>
      </c>
      <c r="D347" s="3">
        <v>3</v>
      </c>
      <c r="E347" s="4">
        <v>4</v>
      </c>
    </row>
    <row r="348" spans="1:5" x14ac:dyDescent="0.25">
      <c r="A348">
        <v>347</v>
      </c>
      <c r="D348" s="3">
        <v>3</v>
      </c>
      <c r="E348" s="4">
        <v>4</v>
      </c>
    </row>
    <row r="349" spans="1:5" x14ac:dyDescent="0.25">
      <c r="A349">
        <v>348</v>
      </c>
      <c r="D349" s="3">
        <v>3</v>
      </c>
      <c r="E349" s="4">
        <v>4</v>
      </c>
    </row>
    <row r="350" spans="1:5" x14ac:dyDescent="0.25">
      <c r="A350">
        <v>349</v>
      </c>
      <c r="B350" s="5">
        <v>1</v>
      </c>
      <c r="D350" s="3">
        <v>3</v>
      </c>
      <c r="E350" s="4">
        <v>4</v>
      </c>
    </row>
    <row r="351" spans="1:5" x14ac:dyDescent="0.25">
      <c r="A351">
        <v>350</v>
      </c>
      <c r="B351" s="5">
        <v>1</v>
      </c>
      <c r="D351" s="3">
        <v>3</v>
      </c>
      <c r="E351" s="4">
        <v>4</v>
      </c>
    </row>
    <row r="352" spans="1:5" x14ac:dyDescent="0.25">
      <c r="A352">
        <v>351</v>
      </c>
      <c r="B352" s="5">
        <v>1</v>
      </c>
      <c r="D352" s="3">
        <v>3</v>
      </c>
      <c r="E352" s="4">
        <v>4</v>
      </c>
    </row>
    <row r="353" spans="1:5" x14ac:dyDescent="0.25">
      <c r="A353">
        <v>352</v>
      </c>
      <c r="B353" s="5">
        <v>1</v>
      </c>
      <c r="D353" s="3">
        <v>3</v>
      </c>
      <c r="E353" s="4">
        <v>4</v>
      </c>
    </row>
    <row r="354" spans="1:5" x14ac:dyDescent="0.25">
      <c r="A354">
        <v>353</v>
      </c>
      <c r="B354" s="5">
        <v>1</v>
      </c>
      <c r="E354" s="4">
        <v>4</v>
      </c>
    </row>
    <row r="355" spans="1:5" x14ac:dyDescent="0.25">
      <c r="A355">
        <v>354</v>
      </c>
      <c r="B355" s="5">
        <v>1</v>
      </c>
    </row>
    <row r="356" spans="1:5" x14ac:dyDescent="0.25">
      <c r="A356">
        <v>355</v>
      </c>
      <c r="B356" s="5">
        <v>1</v>
      </c>
    </row>
    <row r="357" spans="1:5" x14ac:dyDescent="0.25">
      <c r="A357">
        <v>356</v>
      </c>
      <c r="B357" s="5">
        <v>1</v>
      </c>
    </row>
    <row r="358" spans="1:5" x14ac:dyDescent="0.25">
      <c r="A358">
        <v>357</v>
      </c>
      <c r="B358" s="5">
        <v>1</v>
      </c>
    </row>
    <row r="359" spans="1:5" x14ac:dyDescent="0.25">
      <c r="A359">
        <v>358</v>
      </c>
      <c r="B359" s="5">
        <v>1</v>
      </c>
      <c r="C359" s="2">
        <v>2</v>
      </c>
    </row>
    <row r="360" spans="1:5" x14ac:dyDescent="0.25">
      <c r="A360">
        <v>359</v>
      </c>
      <c r="B360" s="5">
        <v>1</v>
      </c>
      <c r="C360" s="2">
        <v>2</v>
      </c>
    </row>
    <row r="361" spans="1:5" x14ac:dyDescent="0.25">
      <c r="A361">
        <v>360</v>
      </c>
      <c r="C361" s="2">
        <v>2</v>
      </c>
    </row>
    <row r="362" spans="1:5" x14ac:dyDescent="0.25">
      <c r="A362">
        <v>361</v>
      </c>
      <c r="C362" s="2">
        <v>2</v>
      </c>
    </row>
    <row r="363" spans="1:5" x14ac:dyDescent="0.25">
      <c r="A363">
        <v>362</v>
      </c>
      <c r="C363" s="2">
        <v>2</v>
      </c>
    </row>
    <row r="364" spans="1:5" x14ac:dyDescent="0.25">
      <c r="A364">
        <v>363</v>
      </c>
      <c r="C364" s="2">
        <v>2</v>
      </c>
    </row>
    <row r="365" spans="1:5" x14ac:dyDescent="0.25">
      <c r="A365">
        <v>364</v>
      </c>
      <c r="C365" s="2">
        <v>2</v>
      </c>
    </row>
    <row r="366" spans="1:5" x14ac:dyDescent="0.25">
      <c r="A366">
        <v>365</v>
      </c>
      <c r="C366" s="2">
        <v>2</v>
      </c>
      <c r="D366" s="3">
        <v>3</v>
      </c>
    </row>
    <row r="367" spans="1:5" x14ac:dyDescent="0.25">
      <c r="A367">
        <v>366</v>
      </c>
      <c r="C367" s="2">
        <v>2</v>
      </c>
      <c r="D367" s="3">
        <v>3</v>
      </c>
    </row>
    <row r="368" spans="1:5" x14ac:dyDescent="0.25">
      <c r="A368">
        <v>367</v>
      </c>
      <c r="C368" s="2">
        <v>2</v>
      </c>
      <c r="D368" s="3">
        <v>3</v>
      </c>
    </row>
    <row r="369" spans="1:6" x14ac:dyDescent="0.25">
      <c r="A369">
        <v>368</v>
      </c>
      <c r="C369" s="2">
        <v>2</v>
      </c>
      <c r="D369" s="3">
        <v>3</v>
      </c>
    </row>
    <row r="370" spans="1:6" x14ac:dyDescent="0.25">
      <c r="A370">
        <v>369</v>
      </c>
      <c r="B370" s="5">
        <v>1</v>
      </c>
      <c r="D370" s="3">
        <v>3</v>
      </c>
    </row>
    <row r="371" spans="1:6" x14ac:dyDescent="0.25">
      <c r="A371">
        <v>370</v>
      </c>
      <c r="B371" s="5">
        <v>1</v>
      </c>
      <c r="D371" s="3">
        <v>3</v>
      </c>
      <c r="F371" t="s">
        <v>22</v>
      </c>
    </row>
    <row r="372" spans="1:6" x14ac:dyDescent="0.25">
      <c r="A372">
        <v>371</v>
      </c>
    </row>
    <row r="373" spans="1:6" x14ac:dyDescent="0.25">
      <c r="A373">
        <v>372</v>
      </c>
      <c r="F373" t="s">
        <v>22</v>
      </c>
    </row>
    <row r="374" spans="1:6" x14ac:dyDescent="0.25">
      <c r="A374">
        <v>373</v>
      </c>
      <c r="C374" s="2">
        <v>2</v>
      </c>
    </row>
    <row r="375" spans="1:6" x14ac:dyDescent="0.25">
      <c r="A375">
        <v>374</v>
      </c>
      <c r="C375" s="2">
        <v>2</v>
      </c>
    </row>
    <row r="376" spans="1:6" x14ac:dyDescent="0.25">
      <c r="A376">
        <v>375</v>
      </c>
      <c r="C376" s="2">
        <v>2</v>
      </c>
    </row>
    <row r="377" spans="1:6" x14ac:dyDescent="0.25">
      <c r="A377">
        <v>376</v>
      </c>
      <c r="C377" s="2">
        <v>2</v>
      </c>
    </row>
    <row r="378" spans="1:6" x14ac:dyDescent="0.25">
      <c r="A378">
        <v>377</v>
      </c>
      <c r="C378" s="2">
        <v>2</v>
      </c>
    </row>
    <row r="379" spans="1:6" x14ac:dyDescent="0.25">
      <c r="A379">
        <v>378</v>
      </c>
      <c r="C379" s="2">
        <v>2</v>
      </c>
    </row>
    <row r="380" spans="1:6" x14ac:dyDescent="0.25">
      <c r="A380">
        <v>379</v>
      </c>
      <c r="C380" s="2">
        <v>2</v>
      </c>
    </row>
    <row r="381" spans="1:6" x14ac:dyDescent="0.25">
      <c r="A381">
        <v>380</v>
      </c>
      <c r="C381" s="2">
        <v>2</v>
      </c>
    </row>
    <row r="382" spans="1:6" x14ac:dyDescent="0.25">
      <c r="A382">
        <v>381</v>
      </c>
      <c r="B382" s="5">
        <v>1</v>
      </c>
      <c r="C382" s="2">
        <v>2</v>
      </c>
    </row>
    <row r="383" spans="1:6" x14ac:dyDescent="0.25">
      <c r="A383">
        <v>382</v>
      </c>
      <c r="B383" s="5">
        <v>1</v>
      </c>
    </row>
    <row r="384" spans="1:6" x14ac:dyDescent="0.25">
      <c r="A384">
        <v>383</v>
      </c>
      <c r="B384" s="5">
        <v>1</v>
      </c>
    </row>
    <row r="385" spans="1:5" x14ac:dyDescent="0.25">
      <c r="A385">
        <v>384</v>
      </c>
      <c r="B385" s="5">
        <v>1</v>
      </c>
    </row>
    <row r="386" spans="1:5" x14ac:dyDescent="0.25">
      <c r="A386">
        <v>385</v>
      </c>
      <c r="B386" s="5">
        <v>1</v>
      </c>
    </row>
    <row r="387" spans="1:5" x14ac:dyDescent="0.25">
      <c r="A387">
        <v>386</v>
      </c>
      <c r="B387" s="5">
        <v>1</v>
      </c>
      <c r="E387" s="4">
        <v>4</v>
      </c>
    </row>
    <row r="388" spans="1:5" x14ac:dyDescent="0.25">
      <c r="A388">
        <v>387</v>
      </c>
      <c r="B388" s="5">
        <v>1</v>
      </c>
      <c r="D388" s="3">
        <v>3</v>
      </c>
      <c r="E388" s="4">
        <v>4</v>
      </c>
    </row>
    <row r="389" spans="1:5" x14ac:dyDescent="0.25">
      <c r="A389">
        <v>388</v>
      </c>
      <c r="B389" s="5">
        <v>1</v>
      </c>
      <c r="D389" s="3">
        <v>3</v>
      </c>
      <c r="E389" s="4">
        <v>4</v>
      </c>
    </row>
    <row r="390" spans="1:5" x14ac:dyDescent="0.25">
      <c r="A390">
        <v>389</v>
      </c>
      <c r="D390" s="3">
        <v>3</v>
      </c>
      <c r="E390" s="4">
        <v>4</v>
      </c>
    </row>
    <row r="391" spans="1:5" x14ac:dyDescent="0.25">
      <c r="A391">
        <v>390</v>
      </c>
      <c r="D391" s="3">
        <v>3</v>
      </c>
      <c r="E391" s="4">
        <v>4</v>
      </c>
    </row>
    <row r="392" spans="1:5" x14ac:dyDescent="0.25">
      <c r="A392">
        <v>391</v>
      </c>
      <c r="D392" s="3">
        <v>3</v>
      </c>
      <c r="E392" s="4">
        <v>4</v>
      </c>
    </row>
    <row r="393" spans="1:5" x14ac:dyDescent="0.25">
      <c r="A393">
        <v>392</v>
      </c>
      <c r="D393" s="3">
        <v>3</v>
      </c>
      <c r="E393" s="4">
        <v>4</v>
      </c>
    </row>
    <row r="394" spans="1:5" x14ac:dyDescent="0.25">
      <c r="A394">
        <v>393</v>
      </c>
      <c r="D394" s="3">
        <v>3</v>
      </c>
      <c r="E394" s="4">
        <v>4</v>
      </c>
    </row>
    <row r="395" spans="1:5" x14ac:dyDescent="0.25">
      <c r="A395">
        <v>394</v>
      </c>
      <c r="D395" s="3">
        <v>3</v>
      </c>
      <c r="E395" s="4">
        <v>4</v>
      </c>
    </row>
    <row r="396" spans="1:5" x14ac:dyDescent="0.25">
      <c r="A396">
        <v>395</v>
      </c>
      <c r="D396" s="3">
        <v>3</v>
      </c>
      <c r="E396" s="4">
        <v>4</v>
      </c>
    </row>
    <row r="397" spans="1:5" x14ac:dyDescent="0.25">
      <c r="A397">
        <v>396</v>
      </c>
      <c r="D397" s="3">
        <v>3</v>
      </c>
    </row>
    <row r="398" spans="1:5" x14ac:dyDescent="0.25">
      <c r="A398">
        <v>397</v>
      </c>
    </row>
    <row r="399" spans="1:5" x14ac:dyDescent="0.25">
      <c r="A399">
        <v>398</v>
      </c>
    </row>
    <row r="400" spans="1:5" x14ac:dyDescent="0.25">
      <c r="A400">
        <v>399</v>
      </c>
    </row>
    <row r="401" spans="1:5" x14ac:dyDescent="0.25">
      <c r="A401">
        <v>400</v>
      </c>
      <c r="C401" s="2">
        <v>2</v>
      </c>
    </row>
    <row r="402" spans="1:5" x14ac:dyDescent="0.25">
      <c r="A402">
        <v>401</v>
      </c>
      <c r="C402" s="2">
        <v>2</v>
      </c>
    </row>
    <row r="403" spans="1:5" x14ac:dyDescent="0.25">
      <c r="A403">
        <v>402</v>
      </c>
      <c r="C403" s="2">
        <v>2</v>
      </c>
    </row>
    <row r="404" spans="1:5" x14ac:dyDescent="0.25">
      <c r="A404">
        <v>403</v>
      </c>
      <c r="B404" s="5">
        <v>1</v>
      </c>
      <c r="C404" s="2">
        <v>2</v>
      </c>
    </row>
    <row r="405" spans="1:5" x14ac:dyDescent="0.25">
      <c r="A405">
        <v>404</v>
      </c>
      <c r="B405" s="5">
        <v>1</v>
      </c>
      <c r="C405" s="2">
        <v>2</v>
      </c>
    </row>
    <row r="406" spans="1:5" x14ac:dyDescent="0.25">
      <c r="A406">
        <v>405</v>
      </c>
      <c r="B406" s="5">
        <v>1</v>
      </c>
      <c r="C406" s="2">
        <v>2</v>
      </c>
    </row>
    <row r="407" spans="1:5" x14ac:dyDescent="0.25">
      <c r="A407">
        <v>406</v>
      </c>
      <c r="B407" s="5">
        <v>1</v>
      </c>
      <c r="C407" s="2">
        <v>2</v>
      </c>
    </row>
    <row r="408" spans="1:5" x14ac:dyDescent="0.25">
      <c r="A408">
        <v>407</v>
      </c>
      <c r="B408" s="5">
        <v>1</v>
      </c>
      <c r="C408" s="2">
        <v>2</v>
      </c>
    </row>
    <row r="409" spans="1:5" x14ac:dyDescent="0.25">
      <c r="A409">
        <v>408</v>
      </c>
      <c r="B409" s="5">
        <v>1</v>
      </c>
    </row>
    <row r="410" spans="1:5" x14ac:dyDescent="0.25">
      <c r="A410">
        <v>409</v>
      </c>
      <c r="B410" s="5">
        <v>1</v>
      </c>
    </row>
    <row r="411" spans="1:5" x14ac:dyDescent="0.25">
      <c r="A411">
        <v>410</v>
      </c>
      <c r="B411" s="5">
        <v>1</v>
      </c>
      <c r="D411" s="3">
        <v>3</v>
      </c>
      <c r="E411" s="4">
        <v>4</v>
      </c>
    </row>
    <row r="412" spans="1:5" x14ac:dyDescent="0.25">
      <c r="A412">
        <v>411</v>
      </c>
      <c r="D412" s="3">
        <v>3</v>
      </c>
      <c r="E412" s="4">
        <v>4</v>
      </c>
    </row>
    <row r="413" spans="1:5" x14ac:dyDescent="0.25">
      <c r="A413">
        <v>412</v>
      </c>
      <c r="D413" s="3">
        <v>3</v>
      </c>
      <c r="E413" s="4">
        <v>4</v>
      </c>
    </row>
    <row r="414" spans="1:5" x14ac:dyDescent="0.25">
      <c r="A414">
        <v>413</v>
      </c>
      <c r="D414" s="3">
        <v>3</v>
      </c>
      <c r="E414" s="4">
        <v>4</v>
      </c>
    </row>
    <row r="415" spans="1:5" x14ac:dyDescent="0.25">
      <c r="A415">
        <v>414</v>
      </c>
      <c r="D415" s="3">
        <v>3</v>
      </c>
      <c r="E415" s="4">
        <v>4</v>
      </c>
    </row>
    <row r="416" spans="1:5" x14ac:dyDescent="0.25">
      <c r="A416">
        <v>415</v>
      </c>
      <c r="D416" s="3">
        <v>3</v>
      </c>
      <c r="E416" s="4">
        <v>4</v>
      </c>
    </row>
    <row r="417" spans="1:5" x14ac:dyDescent="0.25">
      <c r="A417">
        <v>416</v>
      </c>
      <c r="D417" s="3">
        <v>3</v>
      </c>
      <c r="E417" s="4">
        <v>4</v>
      </c>
    </row>
    <row r="418" spans="1:5" x14ac:dyDescent="0.25">
      <c r="A418">
        <v>417</v>
      </c>
      <c r="D418" s="3">
        <v>3</v>
      </c>
      <c r="E418" s="4">
        <v>4</v>
      </c>
    </row>
    <row r="419" spans="1:5" x14ac:dyDescent="0.25">
      <c r="A419">
        <v>418</v>
      </c>
      <c r="D419" s="3">
        <v>3</v>
      </c>
      <c r="E419" s="4">
        <v>4</v>
      </c>
    </row>
    <row r="420" spans="1:5" x14ac:dyDescent="0.25">
      <c r="A420">
        <v>419</v>
      </c>
    </row>
    <row r="421" spans="1:5" x14ac:dyDescent="0.25">
      <c r="A421">
        <v>420</v>
      </c>
    </row>
    <row r="422" spans="1:5" x14ac:dyDescent="0.25">
      <c r="A422">
        <v>421</v>
      </c>
    </row>
    <row r="423" spans="1:5" x14ac:dyDescent="0.25">
      <c r="A423">
        <v>422</v>
      </c>
      <c r="B423" s="5">
        <v>1</v>
      </c>
    </row>
    <row r="424" spans="1:5" x14ac:dyDescent="0.25">
      <c r="A424">
        <v>423</v>
      </c>
      <c r="B424" s="5">
        <v>1</v>
      </c>
    </row>
    <row r="425" spans="1:5" x14ac:dyDescent="0.25">
      <c r="A425">
        <v>424</v>
      </c>
      <c r="B425" s="5">
        <v>1</v>
      </c>
    </row>
    <row r="426" spans="1:5" x14ac:dyDescent="0.25">
      <c r="A426">
        <v>425</v>
      </c>
      <c r="B426" s="5">
        <v>1</v>
      </c>
      <c r="C426" s="2">
        <v>2</v>
      </c>
    </row>
    <row r="427" spans="1:5" x14ac:dyDescent="0.25">
      <c r="A427">
        <v>426</v>
      </c>
      <c r="B427" s="5">
        <v>1</v>
      </c>
      <c r="C427" s="2">
        <v>2</v>
      </c>
    </row>
    <row r="428" spans="1:5" x14ac:dyDescent="0.25">
      <c r="A428">
        <v>427</v>
      </c>
      <c r="B428" s="5">
        <v>1</v>
      </c>
      <c r="C428" s="2">
        <v>2</v>
      </c>
    </row>
    <row r="429" spans="1:5" x14ac:dyDescent="0.25">
      <c r="A429">
        <v>428</v>
      </c>
      <c r="B429" s="5">
        <v>1</v>
      </c>
      <c r="C429" s="2">
        <v>2</v>
      </c>
    </row>
    <row r="430" spans="1:5" x14ac:dyDescent="0.25">
      <c r="A430">
        <v>429</v>
      </c>
      <c r="B430" s="5">
        <v>1</v>
      </c>
      <c r="C430" s="2">
        <v>2</v>
      </c>
    </row>
    <row r="431" spans="1:5" x14ac:dyDescent="0.25">
      <c r="A431">
        <v>430</v>
      </c>
      <c r="C431" s="2">
        <v>2</v>
      </c>
    </row>
    <row r="432" spans="1:5" x14ac:dyDescent="0.25">
      <c r="A432">
        <v>431</v>
      </c>
      <c r="C432" s="2">
        <v>2</v>
      </c>
    </row>
    <row r="433" spans="1:5" x14ac:dyDescent="0.25">
      <c r="A433">
        <v>432</v>
      </c>
      <c r="C433" s="2">
        <v>2</v>
      </c>
    </row>
    <row r="434" spans="1:5" x14ac:dyDescent="0.25">
      <c r="A434">
        <v>433</v>
      </c>
      <c r="D434" s="3">
        <v>3</v>
      </c>
      <c r="E434" s="4">
        <v>4</v>
      </c>
    </row>
    <row r="435" spans="1:5" x14ac:dyDescent="0.25">
      <c r="A435">
        <v>434</v>
      </c>
      <c r="D435" s="3">
        <v>3</v>
      </c>
      <c r="E435" s="4">
        <v>4</v>
      </c>
    </row>
    <row r="436" spans="1:5" x14ac:dyDescent="0.25">
      <c r="A436">
        <v>435</v>
      </c>
      <c r="D436" s="3">
        <v>3</v>
      </c>
      <c r="E436" s="4">
        <v>4</v>
      </c>
    </row>
    <row r="437" spans="1:5" x14ac:dyDescent="0.25">
      <c r="A437">
        <v>436</v>
      </c>
      <c r="D437" s="3">
        <v>3</v>
      </c>
      <c r="E437" s="4">
        <v>4</v>
      </c>
    </row>
    <row r="438" spans="1:5" x14ac:dyDescent="0.25">
      <c r="A438">
        <v>437</v>
      </c>
      <c r="D438" s="3">
        <v>3</v>
      </c>
      <c r="E438" s="4">
        <v>4</v>
      </c>
    </row>
    <row r="439" spans="1:5" x14ac:dyDescent="0.25">
      <c r="A439">
        <v>438</v>
      </c>
      <c r="D439" s="3">
        <v>3</v>
      </c>
      <c r="E439" s="4">
        <v>4</v>
      </c>
    </row>
    <row r="440" spans="1:5" x14ac:dyDescent="0.25">
      <c r="A440">
        <v>439</v>
      </c>
      <c r="D440" s="3">
        <v>3</v>
      </c>
      <c r="E440" s="4">
        <v>4</v>
      </c>
    </row>
    <row r="441" spans="1:5" x14ac:dyDescent="0.25">
      <c r="A441">
        <v>440</v>
      </c>
      <c r="D441" s="3">
        <v>3</v>
      </c>
      <c r="E441" s="4">
        <v>4</v>
      </c>
    </row>
    <row r="442" spans="1:5" x14ac:dyDescent="0.25">
      <c r="A442">
        <v>441</v>
      </c>
      <c r="B442" s="5">
        <v>1</v>
      </c>
      <c r="D442" s="3">
        <v>3</v>
      </c>
    </row>
    <row r="443" spans="1:5" x14ac:dyDescent="0.25">
      <c r="A443">
        <v>442</v>
      </c>
      <c r="B443" s="5">
        <v>1</v>
      </c>
      <c r="D443" s="3">
        <v>3</v>
      </c>
    </row>
    <row r="444" spans="1:5" x14ac:dyDescent="0.25">
      <c r="A444">
        <v>443</v>
      </c>
      <c r="B444" s="5">
        <v>1</v>
      </c>
    </row>
    <row r="445" spans="1:5" x14ac:dyDescent="0.25">
      <c r="A445">
        <v>444</v>
      </c>
      <c r="B445" s="5">
        <v>1</v>
      </c>
    </row>
    <row r="446" spans="1:5" x14ac:dyDescent="0.25">
      <c r="A446">
        <v>445</v>
      </c>
      <c r="B446" s="5">
        <v>1</v>
      </c>
    </row>
    <row r="447" spans="1:5" x14ac:dyDescent="0.25">
      <c r="A447">
        <v>446</v>
      </c>
      <c r="B447" s="5">
        <v>1</v>
      </c>
    </row>
    <row r="448" spans="1:5" x14ac:dyDescent="0.25">
      <c r="A448">
        <v>447</v>
      </c>
      <c r="B448" s="5">
        <v>1</v>
      </c>
    </row>
    <row r="449" spans="1:5" x14ac:dyDescent="0.25">
      <c r="A449">
        <v>448</v>
      </c>
      <c r="B449" s="5">
        <v>1</v>
      </c>
    </row>
    <row r="450" spans="1:5" x14ac:dyDescent="0.25">
      <c r="A450">
        <v>449</v>
      </c>
      <c r="B450" s="5">
        <v>1</v>
      </c>
    </row>
    <row r="451" spans="1:5" x14ac:dyDescent="0.25">
      <c r="A451">
        <v>450</v>
      </c>
      <c r="B451" s="5">
        <v>1</v>
      </c>
    </row>
    <row r="452" spans="1:5" x14ac:dyDescent="0.25">
      <c r="A452">
        <v>451</v>
      </c>
      <c r="C452" s="2">
        <v>2</v>
      </c>
    </row>
    <row r="453" spans="1:5" x14ac:dyDescent="0.25">
      <c r="A453">
        <v>452</v>
      </c>
      <c r="C453" s="2">
        <v>2</v>
      </c>
    </row>
    <row r="454" spans="1:5" x14ac:dyDescent="0.25">
      <c r="A454">
        <v>453</v>
      </c>
      <c r="C454" s="2">
        <v>2</v>
      </c>
    </row>
    <row r="455" spans="1:5" x14ac:dyDescent="0.25">
      <c r="A455">
        <v>454</v>
      </c>
      <c r="C455" s="2">
        <v>2</v>
      </c>
      <c r="D455" s="3">
        <v>3</v>
      </c>
    </row>
    <row r="456" spans="1:5" x14ac:dyDescent="0.25">
      <c r="A456">
        <v>455</v>
      </c>
      <c r="C456" s="2">
        <v>2</v>
      </c>
      <c r="D456" s="3">
        <v>3</v>
      </c>
    </row>
    <row r="457" spans="1:5" x14ac:dyDescent="0.25">
      <c r="A457">
        <v>456</v>
      </c>
      <c r="C457" s="2">
        <v>2</v>
      </c>
      <c r="D457" s="3">
        <v>3</v>
      </c>
    </row>
    <row r="458" spans="1:5" x14ac:dyDescent="0.25">
      <c r="A458">
        <v>457</v>
      </c>
      <c r="C458" s="2">
        <v>2</v>
      </c>
      <c r="D458" s="3">
        <v>3</v>
      </c>
      <c r="E458" s="4">
        <v>4</v>
      </c>
    </row>
    <row r="459" spans="1:5" x14ac:dyDescent="0.25">
      <c r="A459">
        <v>458</v>
      </c>
      <c r="C459" s="2">
        <v>2</v>
      </c>
      <c r="D459" s="3">
        <v>3</v>
      </c>
      <c r="E459" s="4">
        <v>4</v>
      </c>
    </row>
    <row r="460" spans="1:5" x14ac:dyDescent="0.25">
      <c r="A460">
        <v>459</v>
      </c>
      <c r="D460" s="3">
        <v>3</v>
      </c>
      <c r="E460" s="4">
        <v>4</v>
      </c>
    </row>
    <row r="461" spans="1:5" x14ac:dyDescent="0.25">
      <c r="A461">
        <v>460</v>
      </c>
      <c r="D461" s="3">
        <v>3</v>
      </c>
      <c r="E461" s="4">
        <v>4</v>
      </c>
    </row>
    <row r="462" spans="1:5" x14ac:dyDescent="0.25">
      <c r="A462">
        <v>461</v>
      </c>
      <c r="D462" s="3">
        <v>3</v>
      </c>
      <c r="E462" s="4">
        <v>4</v>
      </c>
    </row>
    <row r="463" spans="1:5" x14ac:dyDescent="0.25">
      <c r="A463">
        <v>462</v>
      </c>
      <c r="D463" s="3">
        <v>3</v>
      </c>
      <c r="E463" s="4">
        <v>4</v>
      </c>
    </row>
    <row r="464" spans="1:5" x14ac:dyDescent="0.25">
      <c r="A464">
        <v>463</v>
      </c>
      <c r="E464" s="4">
        <v>4</v>
      </c>
    </row>
    <row r="465" spans="1:5" x14ac:dyDescent="0.25">
      <c r="A465">
        <v>464</v>
      </c>
      <c r="E465" s="4">
        <v>4</v>
      </c>
    </row>
    <row r="466" spans="1:5" x14ac:dyDescent="0.25">
      <c r="A466">
        <v>465</v>
      </c>
      <c r="E466" s="4">
        <v>4</v>
      </c>
    </row>
    <row r="467" spans="1:5" x14ac:dyDescent="0.25">
      <c r="A467">
        <v>466</v>
      </c>
      <c r="B467" s="5">
        <v>1</v>
      </c>
    </row>
    <row r="468" spans="1:5" x14ac:dyDescent="0.25">
      <c r="A468">
        <v>467</v>
      </c>
      <c r="B468" s="5">
        <v>1</v>
      </c>
    </row>
    <row r="469" spans="1:5" x14ac:dyDescent="0.25">
      <c r="A469">
        <v>468</v>
      </c>
      <c r="B469" s="5">
        <v>1</v>
      </c>
    </row>
    <row r="470" spans="1:5" x14ac:dyDescent="0.25">
      <c r="A470">
        <v>469</v>
      </c>
      <c r="B470" s="5">
        <v>1</v>
      </c>
    </row>
    <row r="471" spans="1:5" x14ac:dyDescent="0.25">
      <c r="A471">
        <v>470</v>
      </c>
      <c r="B471" s="5">
        <v>1</v>
      </c>
    </row>
    <row r="472" spans="1:5" x14ac:dyDescent="0.25">
      <c r="A472">
        <v>471</v>
      </c>
      <c r="B472" s="5">
        <v>1</v>
      </c>
      <c r="C472" s="2">
        <v>2</v>
      </c>
    </row>
    <row r="473" spans="1:5" x14ac:dyDescent="0.25">
      <c r="A473">
        <v>472</v>
      </c>
      <c r="B473" s="5">
        <v>1</v>
      </c>
      <c r="C473" s="2">
        <v>2</v>
      </c>
    </row>
    <row r="474" spans="1:5" x14ac:dyDescent="0.25">
      <c r="A474">
        <v>473</v>
      </c>
      <c r="B474" s="5">
        <v>1</v>
      </c>
      <c r="C474" s="2">
        <v>2</v>
      </c>
    </row>
    <row r="475" spans="1:5" x14ac:dyDescent="0.25">
      <c r="A475">
        <v>474</v>
      </c>
      <c r="B475" s="5">
        <v>1</v>
      </c>
      <c r="C475" s="2">
        <v>2</v>
      </c>
    </row>
    <row r="476" spans="1:5" x14ac:dyDescent="0.25">
      <c r="A476">
        <v>475</v>
      </c>
      <c r="C476" s="2">
        <v>2</v>
      </c>
    </row>
    <row r="477" spans="1:5" x14ac:dyDescent="0.25">
      <c r="A477">
        <v>476</v>
      </c>
      <c r="C477" s="2">
        <v>2</v>
      </c>
    </row>
    <row r="478" spans="1:5" x14ac:dyDescent="0.25">
      <c r="A478">
        <v>477</v>
      </c>
      <c r="C478" s="2">
        <v>2</v>
      </c>
    </row>
    <row r="479" spans="1:5" x14ac:dyDescent="0.25">
      <c r="A479">
        <v>478</v>
      </c>
      <c r="C479" s="2">
        <v>2</v>
      </c>
    </row>
    <row r="480" spans="1:5" x14ac:dyDescent="0.25">
      <c r="A480">
        <v>479</v>
      </c>
      <c r="D480" s="3">
        <v>3</v>
      </c>
    </row>
    <row r="481" spans="1:5" x14ac:dyDescent="0.25">
      <c r="A481">
        <v>480</v>
      </c>
      <c r="D481" s="3">
        <v>3</v>
      </c>
      <c r="E481" s="4">
        <v>4</v>
      </c>
    </row>
    <row r="482" spans="1:5" x14ac:dyDescent="0.25">
      <c r="A482">
        <v>481</v>
      </c>
      <c r="D482" s="3">
        <v>3</v>
      </c>
      <c r="E482" s="4">
        <v>4</v>
      </c>
    </row>
    <row r="483" spans="1:5" x14ac:dyDescent="0.25">
      <c r="A483">
        <v>482</v>
      </c>
      <c r="D483" s="3">
        <v>3</v>
      </c>
      <c r="E483" s="4">
        <v>4</v>
      </c>
    </row>
    <row r="484" spans="1:5" x14ac:dyDescent="0.25">
      <c r="A484">
        <v>483</v>
      </c>
      <c r="D484" s="3">
        <v>3</v>
      </c>
      <c r="E484" s="4">
        <v>4</v>
      </c>
    </row>
    <row r="485" spans="1:5" x14ac:dyDescent="0.25">
      <c r="A485">
        <v>484</v>
      </c>
      <c r="D485" s="3">
        <v>3</v>
      </c>
      <c r="E485" s="4">
        <v>4</v>
      </c>
    </row>
    <row r="486" spans="1:5" x14ac:dyDescent="0.25">
      <c r="A486">
        <v>485</v>
      </c>
      <c r="D486" s="3">
        <v>3</v>
      </c>
      <c r="E486" s="4">
        <v>4</v>
      </c>
    </row>
    <row r="487" spans="1:5" x14ac:dyDescent="0.25">
      <c r="A487">
        <v>486</v>
      </c>
      <c r="D487" s="3">
        <v>3</v>
      </c>
      <c r="E487" s="4">
        <v>4</v>
      </c>
    </row>
    <row r="488" spans="1:5" x14ac:dyDescent="0.25">
      <c r="A488">
        <v>487</v>
      </c>
      <c r="D488" s="3">
        <v>3</v>
      </c>
      <c r="E488" s="4">
        <v>4</v>
      </c>
    </row>
    <row r="489" spans="1:5" x14ac:dyDescent="0.25">
      <c r="A489">
        <v>488</v>
      </c>
      <c r="B489" s="5">
        <v>1</v>
      </c>
    </row>
    <row r="490" spans="1:5" x14ac:dyDescent="0.25">
      <c r="A490">
        <v>489</v>
      </c>
      <c r="B490" s="5">
        <v>1</v>
      </c>
    </row>
    <row r="491" spans="1:5" x14ac:dyDescent="0.25">
      <c r="A491">
        <v>490</v>
      </c>
      <c r="B491" s="5">
        <v>1</v>
      </c>
    </row>
    <row r="492" spans="1:5" x14ac:dyDescent="0.25">
      <c r="A492">
        <v>491</v>
      </c>
      <c r="B492" s="5">
        <v>1</v>
      </c>
    </row>
    <row r="493" spans="1:5" x14ac:dyDescent="0.25">
      <c r="A493">
        <v>492</v>
      </c>
      <c r="B493" s="5">
        <v>1</v>
      </c>
    </row>
    <row r="494" spans="1:5" x14ac:dyDescent="0.25">
      <c r="A494">
        <v>493</v>
      </c>
      <c r="B494" s="5">
        <v>1</v>
      </c>
    </row>
    <row r="495" spans="1:5" x14ac:dyDescent="0.25">
      <c r="A495">
        <v>494</v>
      </c>
      <c r="B495" s="5">
        <v>1</v>
      </c>
    </row>
    <row r="496" spans="1:5" x14ac:dyDescent="0.25">
      <c r="A496">
        <v>495</v>
      </c>
      <c r="B496" s="5">
        <v>1</v>
      </c>
    </row>
    <row r="497" spans="1:5" x14ac:dyDescent="0.25">
      <c r="A497">
        <v>496</v>
      </c>
      <c r="B497" s="5">
        <v>1</v>
      </c>
      <c r="C497" s="2">
        <v>2</v>
      </c>
    </row>
    <row r="498" spans="1:5" x14ac:dyDescent="0.25">
      <c r="A498">
        <v>497</v>
      </c>
      <c r="C498" s="2">
        <v>2</v>
      </c>
    </row>
    <row r="499" spans="1:5" x14ac:dyDescent="0.25">
      <c r="A499">
        <v>498</v>
      </c>
      <c r="C499" s="2">
        <v>2</v>
      </c>
    </row>
    <row r="500" spans="1:5" x14ac:dyDescent="0.25">
      <c r="A500">
        <v>499</v>
      </c>
      <c r="C500" s="2">
        <v>2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C504" s="2">
        <v>2</v>
      </c>
      <c r="D504" s="3">
        <v>3</v>
      </c>
    </row>
    <row r="505" spans="1:5" x14ac:dyDescent="0.25">
      <c r="A505">
        <v>504</v>
      </c>
      <c r="D505" s="3">
        <v>3</v>
      </c>
    </row>
    <row r="506" spans="1:5" x14ac:dyDescent="0.25">
      <c r="A506">
        <v>505</v>
      </c>
      <c r="D506" s="3">
        <v>3</v>
      </c>
      <c r="E506" s="4">
        <v>4</v>
      </c>
    </row>
    <row r="507" spans="1:5" x14ac:dyDescent="0.25">
      <c r="A507">
        <v>506</v>
      </c>
      <c r="D507" s="3">
        <v>3</v>
      </c>
      <c r="E507" s="4">
        <v>4</v>
      </c>
    </row>
    <row r="508" spans="1:5" x14ac:dyDescent="0.25">
      <c r="A508">
        <v>507</v>
      </c>
      <c r="D508" s="3">
        <v>3</v>
      </c>
      <c r="E508" s="4">
        <v>4</v>
      </c>
    </row>
    <row r="509" spans="1:5" x14ac:dyDescent="0.25">
      <c r="A509">
        <v>508</v>
      </c>
      <c r="D509" s="3">
        <v>3</v>
      </c>
      <c r="E509" s="4">
        <v>4</v>
      </c>
    </row>
    <row r="510" spans="1:5" x14ac:dyDescent="0.25">
      <c r="A510">
        <v>509</v>
      </c>
      <c r="B510" s="5">
        <v>1</v>
      </c>
      <c r="D510" s="3">
        <v>3</v>
      </c>
      <c r="E510" s="4">
        <v>4</v>
      </c>
    </row>
    <row r="511" spans="1:5" x14ac:dyDescent="0.25">
      <c r="A511">
        <v>510</v>
      </c>
      <c r="B511" s="5">
        <v>1</v>
      </c>
      <c r="D511" s="3">
        <v>3</v>
      </c>
      <c r="E511" s="4">
        <v>4</v>
      </c>
    </row>
    <row r="512" spans="1:5" x14ac:dyDescent="0.25">
      <c r="A512">
        <v>511</v>
      </c>
      <c r="B512" s="5">
        <v>1</v>
      </c>
      <c r="D512" s="3">
        <v>3</v>
      </c>
      <c r="E512" s="4">
        <v>4</v>
      </c>
    </row>
    <row r="513" spans="1:5" x14ac:dyDescent="0.25">
      <c r="A513">
        <v>512</v>
      </c>
      <c r="B513" s="5">
        <v>1</v>
      </c>
      <c r="D513" s="3">
        <v>3</v>
      </c>
      <c r="E513" s="4">
        <v>4</v>
      </c>
    </row>
    <row r="514" spans="1:5" x14ac:dyDescent="0.25">
      <c r="A514">
        <v>513</v>
      </c>
      <c r="B514" s="5">
        <v>1</v>
      </c>
      <c r="E514" s="4">
        <v>4</v>
      </c>
    </row>
    <row r="515" spans="1:5" x14ac:dyDescent="0.25">
      <c r="A515">
        <v>514</v>
      </c>
      <c r="B515" s="5">
        <v>1</v>
      </c>
    </row>
    <row r="516" spans="1:5" x14ac:dyDescent="0.25">
      <c r="A516">
        <v>515</v>
      </c>
      <c r="B516" s="5">
        <v>1</v>
      </c>
    </row>
    <row r="517" spans="1:5" x14ac:dyDescent="0.25">
      <c r="A517">
        <v>516</v>
      </c>
      <c r="B517" s="5">
        <v>1</v>
      </c>
    </row>
    <row r="518" spans="1:5" x14ac:dyDescent="0.25">
      <c r="A518">
        <v>517</v>
      </c>
      <c r="B518" s="5">
        <v>1</v>
      </c>
    </row>
    <row r="519" spans="1:5" x14ac:dyDescent="0.25">
      <c r="A519">
        <v>518</v>
      </c>
      <c r="B519" s="5">
        <v>1</v>
      </c>
    </row>
    <row r="520" spans="1:5" x14ac:dyDescent="0.25">
      <c r="A520">
        <v>519</v>
      </c>
      <c r="B520" s="5">
        <v>1</v>
      </c>
      <c r="C520" s="2">
        <v>2</v>
      </c>
    </row>
    <row r="521" spans="1:5" x14ac:dyDescent="0.25">
      <c r="A521">
        <v>520</v>
      </c>
      <c r="C521" s="2">
        <v>2</v>
      </c>
    </row>
    <row r="522" spans="1:5" x14ac:dyDescent="0.25">
      <c r="A522">
        <v>521</v>
      </c>
      <c r="C522" s="2">
        <v>2</v>
      </c>
    </row>
    <row r="523" spans="1:5" x14ac:dyDescent="0.25">
      <c r="A523">
        <v>522</v>
      </c>
      <c r="C523" s="2">
        <v>2</v>
      </c>
    </row>
    <row r="524" spans="1:5" x14ac:dyDescent="0.25">
      <c r="A524">
        <v>523</v>
      </c>
      <c r="C524" s="2">
        <v>2</v>
      </c>
    </row>
    <row r="525" spans="1:5" x14ac:dyDescent="0.25">
      <c r="A525">
        <v>524</v>
      </c>
      <c r="C525" s="2">
        <v>2</v>
      </c>
    </row>
    <row r="526" spans="1:5" x14ac:dyDescent="0.25">
      <c r="A526">
        <v>525</v>
      </c>
      <c r="C526" s="2">
        <v>2</v>
      </c>
      <c r="D526" s="3">
        <v>3</v>
      </c>
    </row>
    <row r="527" spans="1:5" x14ac:dyDescent="0.25">
      <c r="A527">
        <v>526</v>
      </c>
      <c r="C527" s="2">
        <v>2</v>
      </c>
      <c r="D527" s="3">
        <v>3</v>
      </c>
    </row>
    <row r="528" spans="1:5" x14ac:dyDescent="0.25">
      <c r="A528">
        <v>527</v>
      </c>
      <c r="C528" s="2">
        <v>2</v>
      </c>
      <c r="D528" s="3">
        <v>3</v>
      </c>
    </row>
    <row r="529" spans="1:5" x14ac:dyDescent="0.25">
      <c r="A529">
        <v>528</v>
      </c>
      <c r="D529" s="3">
        <v>3</v>
      </c>
      <c r="E529" s="4">
        <v>4</v>
      </c>
    </row>
    <row r="530" spans="1:5" x14ac:dyDescent="0.25">
      <c r="A530">
        <v>529</v>
      </c>
      <c r="D530" s="3">
        <v>3</v>
      </c>
      <c r="E530" s="4">
        <v>4</v>
      </c>
    </row>
    <row r="531" spans="1:5" x14ac:dyDescent="0.25">
      <c r="A531">
        <v>530</v>
      </c>
      <c r="D531" s="3">
        <v>3</v>
      </c>
      <c r="E531" s="4">
        <v>4</v>
      </c>
    </row>
    <row r="532" spans="1:5" x14ac:dyDescent="0.25">
      <c r="A532">
        <v>531</v>
      </c>
      <c r="D532" s="3">
        <v>3</v>
      </c>
      <c r="E532" s="4">
        <v>4</v>
      </c>
    </row>
    <row r="533" spans="1:5" x14ac:dyDescent="0.25">
      <c r="A533">
        <v>532</v>
      </c>
      <c r="B533" s="5">
        <v>1</v>
      </c>
      <c r="D533" s="3">
        <v>3</v>
      </c>
      <c r="E533" s="4">
        <v>4</v>
      </c>
    </row>
    <row r="534" spans="1:5" x14ac:dyDescent="0.25">
      <c r="A534">
        <v>533</v>
      </c>
      <c r="B534" s="5">
        <v>1</v>
      </c>
      <c r="D534" s="3">
        <v>3</v>
      </c>
      <c r="E534" s="4">
        <v>4</v>
      </c>
    </row>
    <row r="535" spans="1:5" x14ac:dyDescent="0.25">
      <c r="A535">
        <v>534</v>
      </c>
      <c r="B535" s="5">
        <v>1</v>
      </c>
      <c r="D535" s="3">
        <v>3</v>
      </c>
      <c r="E535" s="4">
        <v>4</v>
      </c>
    </row>
    <row r="536" spans="1:5" x14ac:dyDescent="0.25">
      <c r="A536">
        <v>535</v>
      </c>
      <c r="B536" s="5">
        <v>1</v>
      </c>
      <c r="E536" s="4">
        <v>4</v>
      </c>
    </row>
    <row r="537" spans="1:5" x14ac:dyDescent="0.25">
      <c r="A537">
        <v>536</v>
      </c>
      <c r="B537" s="5">
        <v>1</v>
      </c>
      <c r="E537" s="4">
        <v>4</v>
      </c>
    </row>
    <row r="538" spans="1:5" x14ac:dyDescent="0.25">
      <c r="A538">
        <v>537</v>
      </c>
      <c r="B538" s="5">
        <v>1</v>
      </c>
      <c r="E538" s="4">
        <v>4</v>
      </c>
    </row>
    <row r="539" spans="1:5" x14ac:dyDescent="0.25">
      <c r="A539">
        <v>538</v>
      </c>
      <c r="B539" s="5">
        <v>1</v>
      </c>
      <c r="E539" s="4">
        <v>4</v>
      </c>
    </row>
    <row r="540" spans="1:5" x14ac:dyDescent="0.25">
      <c r="A540">
        <v>539</v>
      </c>
      <c r="B540" s="5">
        <v>1</v>
      </c>
    </row>
    <row r="541" spans="1:5" x14ac:dyDescent="0.25">
      <c r="A541">
        <v>540</v>
      </c>
      <c r="B541" s="5">
        <v>1</v>
      </c>
      <c r="C541" s="2">
        <v>2</v>
      </c>
    </row>
    <row r="542" spans="1:5" x14ac:dyDescent="0.25">
      <c r="A542">
        <v>541</v>
      </c>
      <c r="B542" s="5">
        <v>1</v>
      </c>
      <c r="C542" s="2">
        <v>2</v>
      </c>
    </row>
    <row r="543" spans="1:5" x14ac:dyDescent="0.25">
      <c r="A543">
        <v>542</v>
      </c>
      <c r="B543" s="5">
        <v>1</v>
      </c>
      <c r="C543" s="2">
        <v>2</v>
      </c>
    </row>
    <row r="544" spans="1:5" x14ac:dyDescent="0.25">
      <c r="A544">
        <v>543</v>
      </c>
      <c r="B544" s="5">
        <v>1</v>
      </c>
      <c r="C544" s="2">
        <v>2</v>
      </c>
    </row>
    <row r="545" spans="1:6" x14ac:dyDescent="0.25">
      <c r="A545">
        <v>544</v>
      </c>
      <c r="B545" s="5">
        <v>1</v>
      </c>
      <c r="C545" s="2">
        <v>2</v>
      </c>
    </row>
    <row r="546" spans="1:6" x14ac:dyDescent="0.25">
      <c r="A546">
        <v>545</v>
      </c>
      <c r="C546" s="2">
        <v>2</v>
      </c>
    </row>
    <row r="547" spans="1:6" x14ac:dyDescent="0.25">
      <c r="A547">
        <v>546</v>
      </c>
      <c r="C547" s="2">
        <v>2</v>
      </c>
      <c r="F547" t="s">
        <v>22</v>
      </c>
    </row>
    <row r="548" spans="1:6" x14ac:dyDescent="0.25">
      <c r="A548">
        <v>547</v>
      </c>
    </row>
    <row r="549" spans="1:6" x14ac:dyDescent="0.25">
      <c r="A549">
        <v>548</v>
      </c>
      <c r="F549" t="s">
        <v>22</v>
      </c>
    </row>
    <row r="550" spans="1:6" x14ac:dyDescent="0.25">
      <c r="A550">
        <v>549</v>
      </c>
      <c r="B550" s="5">
        <v>1</v>
      </c>
    </row>
    <row r="551" spans="1:6" x14ac:dyDescent="0.25">
      <c r="A551">
        <v>550</v>
      </c>
      <c r="B551" s="5">
        <v>1</v>
      </c>
    </row>
    <row r="552" spans="1:6" x14ac:dyDescent="0.25">
      <c r="A552">
        <v>551</v>
      </c>
      <c r="B552" s="5">
        <v>1</v>
      </c>
    </row>
    <row r="553" spans="1:6" x14ac:dyDescent="0.25">
      <c r="A553">
        <v>552</v>
      </c>
      <c r="B553" s="5">
        <v>1</v>
      </c>
    </row>
    <row r="554" spans="1:6" x14ac:dyDescent="0.25">
      <c r="A554">
        <v>553</v>
      </c>
      <c r="B554" s="5">
        <v>1</v>
      </c>
    </row>
    <row r="555" spans="1:6" x14ac:dyDescent="0.25">
      <c r="A555">
        <v>554</v>
      </c>
      <c r="B555" s="5">
        <v>1</v>
      </c>
    </row>
    <row r="556" spans="1:6" x14ac:dyDescent="0.25">
      <c r="A556">
        <v>555</v>
      </c>
      <c r="B556" s="5">
        <v>1</v>
      </c>
    </row>
    <row r="557" spans="1:6" x14ac:dyDescent="0.25">
      <c r="A557">
        <v>556</v>
      </c>
      <c r="B557" s="5">
        <v>1</v>
      </c>
    </row>
    <row r="558" spans="1:6" x14ac:dyDescent="0.25">
      <c r="A558">
        <v>557</v>
      </c>
      <c r="B558" s="5">
        <v>1</v>
      </c>
    </row>
    <row r="559" spans="1:6" x14ac:dyDescent="0.25">
      <c r="A559">
        <v>558</v>
      </c>
      <c r="B559" s="5">
        <v>1</v>
      </c>
      <c r="C559" s="2">
        <v>2</v>
      </c>
    </row>
    <row r="560" spans="1:6" x14ac:dyDescent="0.25">
      <c r="A560">
        <v>559</v>
      </c>
      <c r="C560" s="2">
        <v>2</v>
      </c>
    </row>
    <row r="561" spans="1:5" x14ac:dyDescent="0.25">
      <c r="A561">
        <v>560</v>
      </c>
      <c r="C561" s="2">
        <v>2</v>
      </c>
    </row>
    <row r="562" spans="1:5" x14ac:dyDescent="0.25">
      <c r="A562">
        <v>561</v>
      </c>
      <c r="C562" s="2">
        <v>2</v>
      </c>
    </row>
    <row r="563" spans="1:5" x14ac:dyDescent="0.25">
      <c r="A563">
        <v>562</v>
      </c>
      <c r="C563" s="2">
        <v>2</v>
      </c>
    </row>
    <row r="564" spans="1:5" x14ac:dyDescent="0.25">
      <c r="A564">
        <v>563</v>
      </c>
      <c r="C564" s="2">
        <v>2</v>
      </c>
      <c r="D564" s="3">
        <v>3</v>
      </c>
    </row>
    <row r="565" spans="1:5" x14ac:dyDescent="0.25">
      <c r="A565">
        <v>564</v>
      </c>
      <c r="C565" s="2">
        <v>2</v>
      </c>
      <c r="D565" s="3">
        <v>3</v>
      </c>
    </row>
    <row r="566" spans="1:5" x14ac:dyDescent="0.25">
      <c r="A566">
        <v>565</v>
      </c>
      <c r="C566" s="2">
        <v>2</v>
      </c>
      <c r="D566" s="3">
        <v>3</v>
      </c>
    </row>
    <row r="567" spans="1:5" x14ac:dyDescent="0.25">
      <c r="A567">
        <v>566</v>
      </c>
      <c r="C567" s="2">
        <v>2</v>
      </c>
      <c r="D567" s="3">
        <v>3</v>
      </c>
      <c r="E567" s="4">
        <v>4</v>
      </c>
    </row>
    <row r="568" spans="1:5" x14ac:dyDescent="0.25">
      <c r="A568">
        <v>567</v>
      </c>
      <c r="D568" s="3">
        <v>3</v>
      </c>
      <c r="E568" s="4">
        <v>4</v>
      </c>
    </row>
    <row r="569" spans="1:5" x14ac:dyDescent="0.25">
      <c r="A569">
        <v>568</v>
      </c>
      <c r="D569" s="3">
        <v>3</v>
      </c>
      <c r="E569" s="4">
        <v>4</v>
      </c>
    </row>
    <row r="570" spans="1:5" x14ac:dyDescent="0.25">
      <c r="A570">
        <v>569</v>
      </c>
      <c r="D570" s="3">
        <v>3</v>
      </c>
      <c r="E570" s="4">
        <v>4</v>
      </c>
    </row>
    <row r="571" spans="1:5" x14ac:dyDescent="0.25">
      <c r="A571">
        <v>570</v>
      </c>
      <c r="D571" s="3">
        <v>3</v>
      </c>
      <c r="E571" s="4">
        <v>4</v>
      </c>
    </row>
    <row r="572" spans="1:5" x14ac:dyDescent="0.25">
      <c r="A572">
        <v>571</v>
      </c>
      <c r="D572" s="3">
        <v>3</v>
      </c>
      <c r="E572" s="4">
        <v>4</v>
      </c>
    </row>
    <row r="573" spans="1:5" x14ac:dyDescent="0.25">
      <c r="A573">
        <v>572</v>
      </c>
      <c r="D573" s="3">
        <v>3</v>
      </c>
      <c r="E573" s="4">
        <v>4</v>
      </c>
    </row>
    <row r="574" spans="1:5" x14ac:dyDescent="0.25">
      <c r="A574">
        <v>573</v>
      </c>
      <c r="E574" s="4">
        <v>4</v>
      </c>
    </row>
    <row r="575" spans="1:5" x14ac:dyDescent="0.25">
      <c r="A575">
        <v>574</v>
      </c>
      <c r="B575" s="5">
        <v>1</v>
      </c>
    </row>
    <row r="576" spans="1:5" x14ac:dyDescent="0.25">
      <c r="A576">
        <v>575</v>
      </c>
      <c r="B576" s="5">
        <v>1</v>
      </c>
    </row>
    <row r="577" spans="1:5" x14ac:dyDescent="0.25">
      <c r="A577">
        <v>576</v>
      </c>
      <c r="B577" s="5">
        <v>1</v>
      </c>
    </row>
    <row r="578" spans="1:5" x14ac:dyDescent="0.25">
      <c r="A578">
        <v>577</v>
      </c>
      <c r="B578" s="5">
        <v>1</v>
      </c>
    </row>
    <row r="579" spans="1:5" x14ac:dyDescent="0.25">
      <c r="A579">
        <v>578</v>
      </c>
      <c r="B579" s="5">
        <v>1</v>
      </c>
    </row>
    <row r="580" spans="1:5" x14ac:dyDescent="0.25">
      <c r="A580">
        <v>579</v>
      </c>
      <c r="B580" s="5">
        <v>1</v>
      </c>
    </row>
    <row r="581" spans="1:5" x14ac:dyDescent="0.25">
      <c r="A581">
        <v>580</v>
      </c>
      <c r="B581" s="5">
        <v>1</v>
      </c>
      <c r="C581" s="2">
        <v>2</v>
      </c>
    </row>
    <row r="582" spans="1:5" x14ac:dyDescent="0.25">
      <c r="A582">
        <v>581</v>
      </c>
      <c r="B582" s="5">
        <v>1</v>
      </c>
      <c r="C582" s="2">
        <v>2</v>
      </c>
    </row>
    <row r="583" spans="1:5" x14ac:dyDescent="0.25">
      <c r="A583">
        <v>582</v>
      </c>
      <c r="B583" s="5">
        <v>1</v>
      </c>
      <c r="C583" s="2">
        <v>2</v>
      </c>
    </row>
    <row r="584" spans="1:5" x14ac:dyDescent="0.25">
      <c r="A584">
        <v>583</v>
      </c>
      <c r="B584" s="5">
        <v>1</v>
      </c>
      <c r="C584" s="2">
        <v>2</v>
      </c>
    </row>
    <row r="585" spans="1:5" x14ac:dyDescent="0.25">
      <c r="A585">
        <v>584</v>
      </c>
      <c r="C585" s="2">
        <v>2</v>
      </c>
    </row>
    <row r="586" spans="1:5" x14ac:dyDescent="0.25">
      <c r="A586">
        <v>585</v>
      </c>
      <c r="C586" s="2">
        <v>2</v>
      </c>
    </row>
    <row r="587" spans="1:5" x14ac:dyDescent="0.25">
      <c r="A587">
        <v>586</v>
      </c>
      <c r="C587" s="2">
        <v>2</v>
      </c>
    </row>
    <row r="588" spans="1:5" x14ac:dyDescent="0.25">
      <c r="A588">
        <v>587</v>
      </c>
      <c r="C588" s="2">
        <v>2</v>
      </c>
      <c r="D588" s="3">
        <v>3</v>
      </c>
    </row>
    <row r="589" spans="1:5" x14ac:dyDescent="0.25">
      <c r="A589">
        <v>588</v>
      </c>
      <c r="C589" s="2">
        <v>2</v>
      </c>
      <c r="D589" s="3">
        <v>3</v>
      </c>
      <c r="E589" s="4">
        <v>4</v>
      </c>
    </row>
    <row r="590" spans="1:5" x14ac:dyDescent="0.25">
      <c r="A590">
        <v>589</v>
      </c>
      <c r="D590" s="3">
        <v>3</v>
      </c>
      <c r="E590" s="4">
        <v>4</v>
      </c>
    </row>
    <row r="591" spans="1:5" x14ac:dyDescent="0.25">
      <c r="A591">
        <v>590</v>
      </c>
      <c r="D591" s="3">
        <v>3</v>
      </c>
      <c r="E591" s="4">
        <v>4</v>
      </c>
    </row>
    <row r="592" spans="1:5" x14ac:dyDescent="0.25">
      <c r="A592">
        <v>591</v>
      </c>
      <c r="D592" s="3">
        <v>3</v>
      </c>
      <c r="E592" s="4">
        <v>4</v>
      </c>
    </row>
    <row r="593" spans="1:5" x14ac:dyDescent="0.25">
      <c r="A593">
        <v>592</v>
      </c>
      <c r="D593" s="3">
        <v>3</v>
      </c>
      <c r="E593" s="4">
        <v>4</v>
      </c>
    </row>
    <row r="594" spans="1:5" x14ac:dyDescent="0.25">
      <c r="A594">
        <v>593</v>
      </c>
      <c r="D594" s="3">
        <v>3</v>
      </c>
      <c r="E594" s="4">
        <v>4</v>
      </c>
    </row>
    <row r="595" spans="1:5" x14ac:dyDescent="0.25">
      <c r="A595">
        <v>594</v>
      </c>
      <c r="D595" s="3">
        <v>3</v>
      </c>
      <c r="E595" s="4">
        <v>4</v>
      </c>
    </row>
    <row r="596" spans="1:5" x14ac:dyDescent="0.25">
      <c r="A596">
        <v>595</v>
      </c>
      <c r="D596" s="3">
        <v>3</v>
      </c>
      <c r="E596" s="4">
        <v>4</v>
      </c>
    </row>
    <row r="597" spans="1:5" x14ac:dyDescent="0.25">
      <c r="A597">
        <v>596</v>
      </c>
      <c r="D597" s="3">
        <v>3</v>
      </c>
      <c r="E597" s="4">
        <v>4</v>
      </c>
    </row>
    <row r="598" spans="1:5" x14ac:dyDescent="0.25">
      <c r="A598">
        <v>597</v>
      </c>
      <c r="B598" s="5">
        <v>1</v>
      </c>
    </row>
    <row r="599" spans="1:5" x14ac:dyDescent="0.25">
      <c r="A599">
        <v>598</v>
      </c>
      <c r="B599" s="5">
        <v>1</v>
      </c>
    </row>
    <row r="600" spans="1:5" x14ac:dyDescent="0.25">
      <c r="A600">
        <v>599</v>
      </c>
      <c r="B600" s="5">
        <v>1</v>
      </c>
    </row>
    <row r="601" spans="1:5" x14ac:dyDescent="0.25">
      <c r="A601">
        <v>600</v>
      </c>
      <c r="B601" s="5">
        <v>1</v>
      </c>
    </row>
    <row r="602" spans="1:5" x14ac:dyDescent="0.25">
      <c r="A602">
        <v>601</v>
      </c>
      <c r="B602" s="5">
        <v>1</v>
      </c>
    </row>
    <row r="603" spans="1:5" x14ac:dyDescent="0.25">
      <c r="A603">
        <v>602</v>
      </c>
      <c r="B603" s="5">
        <v>1</v>
      </c>
    </row>
    <row r="604" spans="1:5" x14ac:dyDescent="0.25">
      <c r="A604">
        <v>603</v>
      </c>
      <c r="B604" s="5">
        <v>1</v>
      </c>
    </row>
    <row r="605" spans="1:5" x14ac:dyDescent="0.25">
      <c r="A605">
        <v>604</v>
      </c>
      <c r="B605" s="5">
        <v>1</v>
      </c>
      <c r="C605" s="2">
        <v>2</v>
      </c>
    </row>
    <row r="606" spans="1:5" x14ac:dyDescent="0.25">
      <c r="A606">
        <v>605</v>
      </c>
      <c r="B606" s="5">
        <v>1</v>
      </c>
      <c r="C606" s="2">
        <v>2</v>
      </c>
    </row>
    <row r="607" spans="1:5" x14ac:dyDescent="0.25">
      <c r="A607">
        <v>606</v>
      </c>
      <c r="B607" s="5">
        <v>1</v>
      </c>
      <c r="C607" s="2">
        <v>2</v>
      </c>
    </row>
    <row r="608" spans="1:5" x14ac:dyDescent="0.25">
      <c r="A608">
        <v>607</v>
      </c>
      <c r="C608" s="2">
        <v>2</v>
      </c>
    </row>
    <row r="609" spans="1:5" x14ac:dyDescent="0.25">
      <c r="A609">
        <v>608</v>
      </c>
      <c r="C609" s="2">
        <v>2</v>
      </c>
    </row>
    <row r="610" spans="1:5" x14ac:dyDescent="0.25">
      <c r="A610">
        <v>609</v>
      </c>
      <c r="C610" s="2">
        <v>2</v>
      </c>
    </row>
    <row r="611" spans="1:5" x14ac:dyDescent="0.25">
      <c r="A611">
        <v>610</v>
      </c>
      <c r="C611" s="2">
        <v>2</v>
      </c>
    </row>
    <row r="612" spans="1:5" x14ac:dyDescent="0.25">
      <c r="A612">
        <v>611</v>
      </c>
      <c r="C612" s="2">
        <v>2</v>
      </c>
    </row>
    <row r="613" spans="1:5" x14ac:dyDescent="0.25">
      <c r="A613">
        <v>612</v>
      </c>
      <c r="D613" s="3">
        <v>3</v>
      </c>
    </row>
    <row r="614" spans="1:5" x14ac:dyDescent="0.25">
      <c r="A614">
        <v>613</v>
      </c>
      <c r="D614" s="3">
        <v>3</v>
      </c>
      <c r="E614" s="4">
        <v>4</v>
      </c>
    </row>
    <row r="615" spans="1:5" x14ac:dyDescent="0.25">
      <c r="A615">
        <v>614</v>
      </c>
      <c r="D615" s="3">
        <v>3</v>
      </c>
      <c r="E615" s="4">
        <v>4</v>
      </c>
    </row>
    <row r="616" spans="1:5" x14ac:dyDescent="0.25">
      <c r="A616">
        <v>615</v>
      </c>
      <c r="D616" s="3">
        <v>3</v>
      </c>
      <c r="E616" s="4">
        <v>4</v>
      </c>
    </row>
    <row r="617" spans="1:5" x14ac:dyDescent="0.25">
      <c r="A617">
        <v>616</v>
      </c>
      <c r="D617" s="3">
        <v>3</v>
      </c>
      <c r="E617" s="4">
        <v>4</v>
      </c>
    </row>
    <row r="618" spans="1:5" x14ac:dyDescent="0.25">
      <c r="A618">
        <v>617</v>
      </c>
      <c r="D618" s="3">
        <v>3</v>
      </c>
      <c r="E618" s="4">
        <v>4</v>
      </c>
    </row>
    <row r="619" spans="1:5" x14ac:dyDescent="0.25">
      <c r="A619">
        <v>618</v>
      </c>
      <c r="D619" s="3">
        <v>3</v>
      </c>
      <c r="E619" s="4">
        <v>4</v>
      </c>
    </row>
    <row r="620" spans="1:5" x14ac:dyDescent="0.25">
      <c r="A620">
        <v>619</v>
      </c>
      <c r="B620" s="5">
        <v>1</v>
      </c>
      <c r="D620" s="3">
        <v>3</v>
      </c>
      <c r="E620" s="4">
        <v>4</v>
      </c>
    </row>
    <row r="621" spans="1:5" x14ac:dyDescent="0.25">
      <c r="A621">
        <v>620</v>
      </c>
      <c r="B621" s="5">
        <v>1</v>
      </c>
      <c r="D621" s="3">
        <v>3</v>
      </c>
      <c r="E621" s="4">
        <v>4</v>
      </c>
    </row>
    <row r="622" spans="1:5" x14ac:dyDescent="0.25">
      <c r="A622">
        <v>621</v>
      </c>
      <c r="B622" s="5">
        <v>1</v>
      </c>
      <c r="D622" s="3">
        <v>3</v>
      </c>
      <c r="E622" s="4">
        <v>4</v>
      </c>
    </row>
    <row r="623" spans="1:5" x14ac:dyDescent="0.25">
      <c r="A623">
        <v>622</v>
      </c>
      <c r="B623" s="5">
        <v>1</v>
      </c>
      <c r="E623" s="4">
        <v>4</v>
      </c>
    </row>
    <row r="624" spans="1:5" x14ac:dyDescent="0.25">
      <c r="A624">
        <v>623</v>
      </c>
      <c r="B624" s="5">
        <v>1</v>
      </c>
      <c r="E624" s="4">
        <v>4</v>
      </c>
    </row>
    <row r="625" spans="1:5" x14ac:dyDescent="0.25">
      <c r="A625">
        <v>624</v>
      </c>
      <c r="B625" s="5">
        <v>1</v>
      </c>
    </row>
    <row r="626" spans="1:5" x14ac:dyDescent="0.25">
      <c r="A626">
        <v>625</v>
      </c>
      <c r="B626" s="5">
        <v>1</v>
      </c>
    </row>
    <row r="627" spans="1:5" x14ac:dyDescent="0.25">
      <c r="A627">
        <v>626</v>
      </c>
      <c r="B627" s="5">
        <v>1</v>
      </c>
    </row>
    <row r="628" spans="1:5" x14ac:dyDescent="0.25">
      <c r="A628">
        <v>627</v>
      </c>
      <c r="B628" s="5">
        <v>1</v>
      </c>
    </row>
    <row r="629" spans="1:5" x14ac:dyDescent="0.25">
      <c r="A629">
        <v>628</v>
      </c>
      <c r="B629" s="5">
        <v>1</v>
      </c>
      <c r="C629" s="2">
        <v>2</v>
      </c>
    </row>
    <row r="630" spans="1:5" x14ac:dyDescent="0.25">
      <c r="A630">
        <v>629</v>
      </c>
      <c r="B630" s="5">
        <v>1</v>
      </c>
      <c r="C630" s="2">
        <v>2</v>
      </c>
    </row>
    <row r="631" spans="1:5" x14ac:dyDescent="0.25">
      <c r="A631">
        <v>630</v>
      </c>
      <c r="B631" s="5">
        <v>1</v>
      </c>
      <c r="C631" s="2">
        <v>2</v>
      </c>
    </row>
    <row r="632" spans="1:5" x14ac:dyDescent="0.25">
      <c r="A632">
        <v>631</v>
      </c>
      <c r="C632" s="2">
        <v>2</v>
      </c>
    </row>
    <row r="633" spans="1:5" x14ac:dyDescent="0.25">
      <c r="A633">
        <v>632</v>
      </c>
      <c r="C633" s="2">
        <v>2</v>
      </c>
    </row>
    <row r="634" spans="1:5" x14ac:dyDescent="0.25">
      <c r="A634">
        <v>633</v>
      </c>
      <c r="C634" s="2">
        <v>2</v>
      </c>
    </row>
    <row r="635" spans="1:5" x14ac:dyDescent="0.25">
      <c r="A635">
        <v>634</v>
      </c>
      <c r="C635" s="2">
        <v>2</v>
      </c>
    </row>
    <row r="636" spans="1:5" x14ac:dyDescent="0.25">
      <c r="A636">
        <v>635</v>
      </c>
      <c r="C636" s="2">
        <v>2</v>
      </c>
      <c r="D636" s="3">
        <v>3</v>
      </c>
    </row>
    <row r="637" spans="1:5" x14ac:dyDescent="0.25">
      <c r="A637">
        <v>636</v>
      </c>
      <c r="C637" s="2">
        <v>2</v>
      </c>
      <c r="D637" s="3">
        <v>3</v>
      </c>
      <c r="E637" s="4">
        <v>4</v>
      </c>
    </row>
    <row r="638" spans="1:5" x14ac:dyDescent="0.25">
      <c r="A638">
        <v>637</v>
      </c>
      <c r="C638" s="2">
        <v>2</v>
      </c>
      <c r="D638" s="3">
        <v>3</v>
      </c>
      <c r="E638" s="4">
        <v>4</v>
      </c>
    </row>
    <row r="639" spans="1:5" x14ac:dyDescent="0.25">
      <c r="A639">
        <v>638</v>
      </c>
      <c r="C639" s="2">
        <v>2</v>
      </c>
      <c r="D639" s="3">
        <v>3</v>
      </c>
      <c r="E639" s="4">
        <v>4</v>
      </c>
    </row>
    <row r="640" spans="1:5" x14ac:dyDescent="0.25">
      <c r="A640">
        <v>639</v>
      </c>
      <c r="D640" s="3">
        <v>3</v>
      </c>
      <c r="E640" s="4">
        <v>4</v>
      </c>
    </row>
    <row r="641" spans="1:5" x14ac:dyDescent="0.25">
      <c r="A641">
        <v>640</v>
      </c>
      <c r="D641" s="3">
        <v>3</v>
      </c>
      <c r="E641" s="4">
        <v>4</v>
      </c>
    </row>
    <row r="642" spans="1:5" x14ac:dyDescent="0.25">
      <c r="A642">
        <v>641</v>
      </c>
      <c r="D642" s="3">
        <v>3</v>
      </c>
      <c r="E642" s="4">
        <v>4</v>
      </c>
    </row>
    <row r="643" spans="1:5" x14ac:dyDescent="0.25">
      <c r="A643">
        <v>642</v>
      </c>
      <c r="D643" s="3">
        <v>3</v>
      </c>
      <c r="E643" s="4">
        <v>4</v>
      </c>
    </row>
    <row r="644" spans="1:5" x14ac:dyDescent="0.25">
      <c r="A644">
        <v>643</v>
      </c>
      <c r="D644" s="3">
        <v>3</v>
      </c>
      <c r="E644" s="4">
        <v>4</v>
      </c>
    </row>
    <row r="645" spans="1:5" x14ac:dyDescent="0.25">
      <c r="A645">
        <v>644</v>
      </c>
      <c r="D645" s="3">
        <v>3</v>
      </c>
      <c r="E645" s="4">
        <v>4</v>
      </c>
    </row>
    <row r="646" spans="1:5" x14ac:dyDescent="0.25">
      <c r="A646">
        <v>645</v>
      </c>
      <c r="D646" s="3">
        <v>3</v>
      </c>
      <c r="E646" s="4">
        <v>4</v>
      </c>
    </row>
    <row r="647" spans="1:5" x14ac:dyDescent="0.25">
      <c r="A647">
        <v>646</v>
      </c>
    </row>
    <row r="648" spans="1:5" x14ac:dyDescent="0.25">
      <c r="A648">
        <v>647</v>
      </c>
    </row>
    <row r="649" spans="1:5" x14ac:dyDescent="0.25">
      <c r="A649">
        <v>648</v>
      </c>
      <c r="B649" s="5">
        <v>1</v>
      </c>
    </row>
    <row r="650" spans="1:5" x14ac:dyDescent="0.25">
      <c r="A650">
        <v>649</v>
      </c>
      <c r="B650" s="5">
        <v>1</v>
      </c>
    </row>
    <row r="651" spans="1:5" x14ac:dyDescent="0.25">
      <c r="A651">
        <v>650</v>
      </c>
      <c r="B651" s="5">
        <v>1</v>
      </c>
    </row>
    <row r="652" spans="1:5" x14ac:dyDescent="0.25">
      <c r="A652">
        <v>651</v>
      </c>
      <c r="B652" s="5">
        <v>1</v>
      </c>
    </row>
    <row r="653" spans="1:5" x14ac:dyDescent="0.25">
      <c r="A653">
        <v>652</v>
      </c>
      <c r="B653" s="5">
        <v>1</v>
      </c>
      <c r="C653" s="2">
        <v>2</v>
      </c>
    </row>
    <row r="654" spans="1:5" x14ac:dyDescent="0.25">
      <c r="A654">
        <v>653</v>
      </c>
      <c r="B654" s="5">
        <v>1</v>
      </c>
      <c r="C654" s="2">
        <v>2</v>
      </c>
    </row>
    <row r="655" spans="1:5" x14ac:dyDescent="0.25">
      <c r="A655">
        <v>654</v>
      </c>
      <c r="B655" s="5">
        <v>1</v>
      </c>
      <c r="C655" s="2">
        <v>2</v>
      </c>
    </row>
    <row r="656" spans="1:5" x14ac:dyDescent="0.25">
      <c r="A656">
        <v>655</v>
      </c>
      <c r="B656" s="5">
        <v>1</v>
      </c>
      <c r="C656" s="2">
        <v>2</v>
      </c>
    </row>
    <row r="657" spans="1:5" x14ac:dyDescent="0.25">
      <c r="A657">
        <v>656</v>
      </c>
      <c r="B657" s="5">
        <v>1</v>
      </c>
      <c r="C657" s="2">
        <v>2</v>
      </c>
    </row>
    <row r="658" spans="1:5" x14ac:dyDescent="0.25">
      <c r="A658">
        <v>657</v>
      </c>
      <c r="C658" s="2">
        <v>2</v>
      </c>
    </row>
    <row r="659" spans="1:5" x14ac:dyDescent="0.25">
      <c r="A659">
        <v>658</v>
      </c>
      <c r="C659" s="2">
        <v>2</v>
      </c>
    </row>
    <row r="660" spans="1:5" x14ac:dyDescent="0.25">
      <c r="A660">
        <v>659</v>
      </c>
      <c r="C660" s="2">
        <v>2</v>
      </c>
    </row>
    <row r="661" spans="1:5" x14ac:dyDescent="0.25">
      <c r="A661">
        <v>660</v>
      </c>
      <c r="C661" s="2">
        <v>2</v>
      </c>
    </row>
    <row r="662" spans="1:5" x14ac:dyDescent="0.25">
      <c r="A662">
        <v>661</v>
      </c>
      <c r="D662" s="3">
        <v>3</v>
      </c>
    </row>
    <row r="663" spans="1:5" x14ac:dyDescent="0.25">
      <c r="A663">
        <v>662</v>
      </c>
      <c r="D663" s="3">
        <v>3</v>
      </c>
      <c r="E663" s="4">
        <v>4</v>
      </c>
    </row>
    <row r="664" spans="1:5" x14ac:dyDescent="0.25">
      <c r="A664">
        <v>663</v>
      </c>
      <c r="D664" s="3">
        <v>3</v>
      </c>
      <c r="E664" s="4">
        <v>4</v>
      </c>
    </row>
    <row r="665" spans="1:5" x14ac:dyDescent="0.25">
      <c r="A665">
        <v>664</v>
      </c>
      <c r="D665" s="3">
        <v>3</v>
      </c>
      <c r="E665" s="4">
        <v>4</v>
      </c>
    </row>
    <row r="666" spans="1:5" x14ac:dyDescent="0.25">
      <c r="A666">
        <v>665</v>
      </c>
      <c r="D666" s="3">
        <v>3</v>
      </c>
      <c r="E666" s="4">
        <v>4</v>
      </c>
    </row>
    <row r="667" spans="1:5" x14ac:dyDescent="0.25">
      <c r="A667">
        <v>666</v>
      </c>
      <c r="D667" s="3">
        <v>3</v>
      </c>
      <c r="E667" s="4">
        <v>4</v>
      </c>
    </row>
    <row r="668" spans="1:5" x14ac:dyDescent="0.25">
      <c r="A668">
        <v>667</v>
      </c>
      <c r="D668" s="3">
        <v>3</v>
      </c>
      <c r="E668" s="4">
        <v>4</v>
      </c>
    </row>
    <row r="669" spans="1:5" x14ac:dyDescent="0.25">
      <c r="A669">
        <v>668</v>
      </c>
      <c r="D669" s="3">
        <v>3</v>
      </c>
      <c r="E669" s="4">
        <v>4</v>
      </c>
    </row>
    <row r="670" spans="1:5" x14ac:dyDescent="0.25">
      <c r="A670">
        <v>669</v>
      </c>
      <c r="D670" s="3">
        <v>3</v>
      </c>
      <c r="E670" s="4">
        <v>4</v>
      </c>
    </row>
    <row r="671" spans="1:5" x14ac:dyDescent="0.25">
      <c r="A671">
        <v>670</v>
      </c>
      <c r="B671" s="5">
        <v>1</v>
      </c>
      <c r="E671" s="4">
        <v>4</v>
      </c>
    </row>
    <row r="672" spans="1:5" x14ac:dyDescent="0.25">
      <c r="A672">
        <v>671</v>
      </c>
      <c r="B672" s="5">
        <v>1</v>
      </c>
      <c r="E672" s="4">
        <v>4</v>
      </c>
    </row>
    <row r="673" spans="1:5" x14ac:dyDescent="0.25">
      <c r="A673">
        <v>672</v>
      </c>
      <c r="B673" s="5">
        <v>1</v>
      </c>
    </row>
    <row r="674" spans="1:5" x14ac:dyDescent="0.25">
      <c r="A674">
        <v>673</v>
      </c>
      <c r="B674" s="5">
        <v>1</v>
      </c>
    </row>
    <row r="675" spans="1:5" x14ac:dyDescent="0.25">
      <c r="A675">
        <v>674</v>
      </c>
      <c r="B675" s="5">
        <v>1</v>
      </c>
    </row>
    <row r="676" spans="1:5" x14ac:dyDescent="0.25">
      <c r="A676">
        <v>675</v>
      </c>
      <c r="B676" s="5">
        <v>1</v>
      </c>
    </row>
    <row r="677" spans="1:5" x14ac:dyDescent="0.25">
      <c r="A677">
        <v>676</v>
      </c>
      <c r="B677" s="5">
        <v>1</v>
      </c>
      <c r="C677" s="2">
        <v>2</v>
      </c>
    </row>
    <row r="678" spans="1:5" x14ac:dyDescent="0.25">
      <c r="A678">
        <v>677</v>
      </c>
      <c r="B678" s="5">
        <v>1</v>
      </c>
      <c r="C678" s="2">
        <v>2</v>
      </c>
    </row>
    <row r="679" spans="1:5" x14ac:dyDescent="0.25">
      <c r="A679">
        <v>678</v>
      </c>
      <c r="B679" s="5">
        <v>1</v>
      </c>
      <c r="C679" s="2">
        <v>2</v>
      </c>
    </row>
    <row r="680" spans="1:5" x14ac:dyDescent="0.25">
      <c r="A680">
        <v>679</v>
      </c>
      <c r="B680" s="5">
        <v>1</v>
      </c>
      <c r="C680" s="2">
        <v>2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C684" s="2">
        <v>2</v>
      </c>
    </row>
    <row r="685" spans="1:5" x14ac:dyDescent="0.25">
      <c r="A685">
        <v>684</v>
      </c>
      <c r="C685" s="2">
        <v>2</v>
      </c>
    </row>
    <row r="686" spans="1:5" x14ac:dyDescent="0.25">
      <c r="A686">
        <v>685</v>
      </c>
      <c r="C686" s="2">
        <v>2</v>
      </c>
    </row>
    <row r="687" spans="1:5" x14ac:dyDescent="0.25">
      <c r="A687">
        <v>686</v>
      </c>
      <c r="D687" s="3">
        <v>3</v>
      </c>
      <c r="E687" s="4">
        <v>4</v>
      </c>
    </row>
    <row r="688" spans="1:5" x14ac:dyDescent="0.25">
      <c r="A688">
        <v>687</v>
      </c>
      <c r="D688" s="3">
        <v>3</v>
      </c>
      <c r="E688" s="4">
        <v>4</v>
      </c>
    </row>
    <row r="689" spans="1:5" x14ac:dyDescent="0.25">
      <c r="A689">
        <v>688</v>
      </c>
      <c r="D689" s="3">
        <v>3</v>
      </c>
      <c r="E689" s="4">
        <v>4</v>
      </c>
    </row>
    <row r="690" spans="1:5" x14ac:dyDescent="0.25">
      <c r="A690">
        <v>689</v>
      </c>
      <c r="D690" s="3">
        <v>3</v>
      </c>
      <c r="E690" s="4">
        <v>4</v>
      </c>
    </row>
    <row r="691" spans="1:5" x14ac:dyDescent="0.25">
      <c r="A691">
        <v>690</v>
      </c>
      <c r="D691" s="3">
        <v>3</v>
      </c>
      <c r="E691" s="4">
        <v>4</v>
      </c>
    </row>
    <row r="692" spans="1:5" x14ac:dyDescent="0.25">
      <c r="A692">
        <v>691</v>
      </c>
      <c r="D692" s="3">
        <v>3</v>
      </c>
      <c r="E692" s="4">
        <v>4</v>
      </c>
    </row>
    <row r="693" spans="1:5" x14ac:dyDescent="0.25">
      <c r="A693">
        <v>692</v>
      </c>
      <c r="D693" s="3">
        <v>3</v>
      </c>
      <c r="E693" s="4">
        <v>4</v>
      </c>
    </row>
    <row r="694" spans="1:5" x14ac:dyDescent="0.25">
      <c r="A694">
        <v>693</v>
      </c>
      <c r="D694" s="3">
        <v>3</v>
      </c>
      <c r="E694" s="4">
        <v>4</v>
      </c>
    </row>
    <row r="695" spans="1:5" x14ac:dyDescent="0.25">
      <c r="A695">
        <v>694</v>
      </c>
      <c r="D695" s="3">
        <v>3</v>
      </c>
      <c r="E695" s="4">
        <v>4</v>
      </c>
    </row>
    <row r="696" spans="1:5" x14ac:dyDescent="0.25">
      <c r="A696">
        <v>695</v>
      </c>
      <c r="D696" s="3">
        <v>3</v>
      </c>
      <c r="E696" s="4">
        <v>4</v>
      </c>
    </row>
    <row r="697" spans="1:5" x14ac:dyDescent="0.25">
      <c r="A697">
        <v>696</v>
      </c>
      <c r="B697" s="5">
        <v>1</v>
      </c>
    </row>
    <row r="698" spans="1:5" x14ac:dyDescent="0.25">
      <c r="A698">
        <v>697</v>
      </c>
      <c r="B698" s="5">
        <v>1</v>
      </c>
    </row>
    <row r="699" spans="1:5" x14ac:dyDescent="0.25">
      <c r="A699">
        <v>698</v>
      </c>
      <c r="B699" s="5">
        <v>1</v>
      </c>
    </row>
    <row r="700" spans="1:5" x14ac:dyDescent="0.25">
      <c r="A700">
        <v>699</v>
      </c>
      <c r="B700" s="5">
        <v>1</v>
      </c>
    </row>
    <row r="701" spans="1:5" x14ac:dyDescent="0.25">
      <c r="A701">
        <v>700</v>
      </c>
      <c r="B701" s="5">
        <v>1</v>
      </c>
    </row>
    <row r="702" spans="1:5" x14ac:dyDescent="0.25">
      <c r="A702">
        <v>701</v>
      </c>
      <c r="B702" s="5">
        <v>1</v>
      </c>
    </row>
    <row r="703" spans="1:5" x14ac:dyDescent="0.25">
      <c r="A703">
        <v>702</v>
      </c>
      <c r="B703" s="5">
        <v>1</v>
      </c>
    </row>
    <row r="704" spans="1:5" x14ac:dyDescent="0.25">
      <c r="A704">
        <v>703</v>
      </c>
      <c r="B704" s="5">
        <v>1</v>
      </c>
      <c r="C704" s="2">
        <v>2</v>
      </c>
    </row>
    <row r="705" spans="1:5" x14ac:dyDescent="0.25">
      <c r="A705">
        <v>704</v>
      </c>
      <c r="B705" s="5">
        <v>1</v>
      </c>
      <c r="C705" s="2">
        <v>2</v>
      </c>
    </row>
    <row r="706" spans="1:5" x14ac:dyDescent="0.25">
      <c r="A706">
        <v>705</v>
      </c>
      <c r="B706" s="5">
        <v>1</v>
      </c>
      <c r="C706" s="2">
        <v>2</v>
      </c>
    </row>
    <row r="707" spans="1:5" x14ac:dyDescent="0.25">
      <c r="A707">
        <v>706</v>
      </c>
      <c r="C707" s="2">
        <v>2</v>
      </c>
    </row>
    <row r="708" spans="1:5" x14ac:dyDescent="0.25">
      <c r="A708">
        <v>707</v>
      </c>
      <c r="C708" s="2">
        <v>2</v>
      </c>
    </row>
    <row r="709" spans="1:5" x14ac:dyDescent="0.25">
      <c r="A709">
        <v>708</v>
      </c>
      <c r="C709" s="2">
        <v>2</v>
      </c>
    </row>
    <row r="710" spans="1:5" x14ac:dyDescent="0.25">
      <c r="A710">
        <v>709</v>
      </c>
      <c r="C710" s="2">
        <v>2</v>
      </c>
      <c r="D710" s="3">
        <v>3</v>
      </c>
    </row>
    <row r="711" spans="1:5" x14ac:dyDescent="0.25">
      <c r="A711">
        <v>710</v>
      </c>
      <c r="C711" s="2">
        <v>2</v>
      </c>
      <c r="D711" s="3">
        <v>3</v>
      </c>
    </row>
    <row r="712" spans="1:5" x14ac:dyDescent="0.25">
      <c r="A712">
        <v>711</v>
      </c>
      <c r="D712" s="3">
        <v>3</v>
      </c>
    </row>
    <row r="713" spans="1:5" x14ac:dyDescent="0.25">
      <c r="A713">
        <v>712</v>
      </c>
      <c r="D713" s="3">
        <v>3</v>
      </c>
      <c r="E713" s="4">
        <v>4</v>
      </c>
    </row>
    <row r="714" spans="1:5" x14ac:dyDescent="0.25">
      <c r="A714">
        <v>713</v>
      </c>
      <c r="D714" s="3">
        <v>3</v>
      </c>
      <c r="E714" s="4">
        <v>4</v>
      </c>
    </row>
    <row r="715" spans="1:5" x14ac:dyDescent="0.25">
      <c r="A715">
        <v>714</v>
      </c>
      <c r="D715" s="3">
        <v>3</v>
      </c>
      <c r="E715" s="4">
        <v>4</v>
      </c>
    </row>
    <row r="716" spans="1:5" x14ac:dyDescent="0.25">
      <c r="A716">
        <v>715</v>
      </c>
      <c r="D716" s="3">
        <v>3</v>
      </c>
      <c r="E716" s="4">
        <v>4</v>
      </c>
    </row>
    <row r="717" spans="1:5" x14ac:dyDescent="0.25">
      <c r="A717">
        <v>716</v>
      </c>
      <c r="D717" s="3">
        <v>3</v>
      </c>
      <c r="E717" s="4">
        <v>4</v>
      </c>
    </row>
    <row r="718" spans="1:5" x14ac:dyDescent="0.25">
      <c r="A718">
        <v>717</v>
      </c>
      <c r="B718" s="5">
        <v>1</v>
      </c>
      <c r="D718" s="3">
        <v>3</v>
      </c>
      <c r="E718" s="4">
        <v>4</v>
      </c>
    </row>
    <row r="719" spans="1:5" x14ac:dyDescent="0.25">
      <c r="A719">
        <v>718</v>
      </c>
      <c r="B719" s="5">
        <v>1</v>
      </c>
      <c r="D719" s="3">
        <v>3</v>
      </c>
      <c r="E719" s="4">
        <v>4</v>
      </c>
    </row>
    <row r="720" spans="1:5" x14ac:dyDescent="0.25">
      <c r="A720">
        <v>719</v>
      </c>
      <c r="B720" s="5">
        <v>1</v>
      </c>
      <c r="E720" s="4">
        <v>4</v>
      </c>
    </row>
    <row r="721" spans="1:5" x14ac:dyDescent="0.25">
      <c r="A721">
        <v>720</v>
      </c>
      <c r="B721" s="5">
        <v>1</v>
      </c>
      <c r="E721" s="4">
        <v>4</v>
      </c>
    </row>
    <row r="722" spans="1:5" x14ac:dyDescent="0.25">
      <c r="A722">
        <v>721</v>
      </c>
      <c r="B722" s="5">
        <v>1</v>
      </c>
    </row>
    <row r="723" spans="1:5" x14ac:dyDescent="0.25">
      <c r="A723">
        <v>722</v>
      </c>
      <c r="B723" s="5">
        <v>1</v>
      </c>
    </row>
    <row r="724" spans="1:5" x14ac:dyDescent="0.25">
      <c r="A724">
        <v>723</v>
      </c>
      <c r="B724" s="5">
        <v>1</v>
      </c>
    </row>
    <row r="725" spans="1:5" x14ac:dyDescent="0.25">
      <c r="A725">
        <v>724</v>
      </c>
      <c r="B725" s="5">
        <v>1</v>
      </c>
      <c r="C725" s="2">
        <v>2</v>
      </c>
    </row>
    <row r="726" spans="1:5" x14ac:dyDescent="0.25">
      <c r="A726">
        <v>725</v>
      </c>
      <c r="B726" s="5">
        <v>1</v>
      </c>
      <c r="C726" s="2">
        <v>2</v>
      </c>
    </row>
    <row r="727" spans="1:5" x14ac:dyDescent="0.25">
      <c r="A727">
        <v>726</v>
      </c>
      <c r="B727" s="5">
        <v>1</v>
      </c>
      <c r="C727" s="2">
        <v>2</v>
      </c>
    </row>
    <row r="728" spans="1:5" x14ac:dyDescent="0.25">
      <c r="A728">
        <v>727</v>
      </c>
      <c r="C728" s="2">
        <v>2</v>
      </c>
    </row>
    <row r="729" spans="1:5" x14ac:dyDescent="0.25">
      <c r="A729">
        <v>728</v>
      </c>
      <c r="C729" s="2">
        <v>2</v>
      </c>
    </row>
    <row r="730" spans="1:5" x14ac:dyDescent="0.25">
      <c r="A730">
        <v>729</v>
      </c>
      <c r="C730" s="2">
        <v>2</v>
      </c>
    </row>
    <row r="731" spans="1:5" x14ac:dyDescent="0.25">
      <c r="A731">
        <v>730</v>
      </c>
      <c r="C731" s="2">
        <v>2</v>
      </c>
    </row>
    <row r="732" spans="1:5" x14ac:dyDescent="0.25">
      <c r="A732">
        <v>731</v>
      </c>
      <c r="C732" s="2">
        <v>2</v>
      </c>
    </row>
    <row r="733" spans="1:5" x14ac:dyDescent="0.25">
      <c r="A733">
        <v>732</v>
      </c>
      <c r="C733" s="2">
        <v>2</v>
      </c>
    </row>
    <row r="734" spans="1:5" x14ac:dyDescent="0.25">
      <c r="A734">
        <v>733</v>
      </c>
      <c r="C734" s="2">
        <v>2</v>
      </c>
    </row>
    <row r="735" spans="1:5" x14ac:dyDescent="0.25">
      <c r="A735">
        <v>734</v>
      </c>
      <c r="D735" s="3">
        <v>3</v>
      </c>
    </row>
    <row r="736" spans="1:5" x14ac:dyDescent="0.25">
      <c r="A736">
        <v>735</v>
      </c>
      <c r="D736" s="3">
        <v>3</v>
      </c>
    </row>
    <row r="737" spans="1:5" x14ac:dyDescent="0.25">
      <c r="A737">
        <v>736</v>
      </c>
      <c r="D737" s="3">
        <v>3</v>
      </c>
      <c r="E737" s="4">
        <v>4</v>
      </c>
    </row>
    <row r="738" spans="1:5" x14ac:dyDescent="0.25">
      <c r="A738">
        <v>737</v>
      </c>
      <c r="D738" s="3">
        <v>3</v>
      </c>
      <c r="E738" s="4">
        <v>4</v>
      </c>
    </row>
    <row r="739" spans="1:5" x14ac:dyDescent="0.25">
      <c r="A739">
        <v>738</v>
      </c>
      <c r="D739" s="3">
        <v>3</v>
      </c>
      <c r="E739" s="4">
        <v>4</v>
      </c>
    </row>
    <row r="740" spans="1:5" x14ac:dyDescent="0.25">
      <c r="A740">
        <v>739</v>
      </c>
      <c r="B740" s="5">
        <v>1</v>
      </c>
      <c r="D740" s="3">
        <v>3</v>
      </c>
      <c r="E740" s="4">
        <v>4</v>
      </c>
    </row>
    <row r="741" spans="1:5" x14ac:dyDescent="0.25">
      <c r="A741">
        <v>740</v>
      </c>
      <c r="B741" s="5">
        <v>1</v>
      </c>
      <c r="D741" s="3">
        <v>3</v>
      </c>
      <c r="E741" s="4">
        <v>4</v>
      </c>
    </row>
    <row r="742" spans="1:5" x14ac:dyDescent="0.25">
      <c r="A742">
        <v>741</v>
      </c>
      <c r="B742" s="5">
        <v>1</v>
      </c>
      <c r="D742" s="3">
        <v>3</v>
      </c>
      <c r="E742" s="4">
        <v>4</v>
      </c>
    </row>
    <row r="743" spans="1:5" x14ac:dyDescent="0.25">
      <c r="A743">
        <v>742</v>
      </c>
      <c r="B743" s="5">
        <v>1</v>
      </c>
      <c r="D743" s="3">
        <v>3</v>
      </c>
      <c r="E743" s="4">
        <v>4</v>
      </c>
    </row>
    <row r="744" spans="1:5" x14ac:dyDescent="0.25">
      <c r="A744">
        <v>743</v>
      </c>
      <c r="B744" s="5">
        <v>1</v>
      </c>
      <c r="D744" s="3">
        <v>3</v>
      </c>
      <c r="E744" s="4">
        <v>4</v>
      </c>
    </row>
    <row r="745" spans="1:5" x14ac:dyDescent="0.25">
      <c r="A745">
        <v>744</v>
      </c>
      <c r="B745" s="5">
        <v>1</v>
      </c>
      <c r="E745" s="4">
        <v>4</v>
      </c>
    </row>
    <row r="746" spans="1:5" x14ac:dyDescent="0.25">
      <c r="A746">
        <v>745</v>
      </c>
      <c r="B746" s="5">
        <v>1</v>
      </c>
      <c r="E746" s="4">
        <v>4</v>
      </c>
    </row>
    <row r="747" spans="1:5" x14ac:dyDescent="0.25">
      <c r="A747">
        <v>746</v>
      </c>
      <c r="B747" s="5">
        <v>1</v>
      </c>
      <c r="E747" s="4">
        <v>4</v>
      </c>
    </row>
    <row r="748" spans="1:5" x14ac:dyDescent="0.25">
      <c r="A748">
        <v>747</v>
      </c>
      <c r="B748" s="5">
        <v>1</v>
      </c>
      <c r="C748" s="2">
        <v>2</v>
      </c>
    </row>
    <row r="749" spans="1:5" x14ac:dyDescent="0.25">
      <c r="A749">
        <v>748</v>
      </c>
      <c r="B749" s="5">
        <v>1</v>
      </c>
      <c r="C749" s="2">
        <v>2</v>
      </c>
    </row>
    <row r="750" spans="1:5" x14ac:dyDescent="0.25">
      <c r="A750">
        <v>749</v>
      </c>
      <c r="B750" s="5">
        <v>1</v>
      </c>
      <c r="C750" s="2">
        <v>2</v>
      </c>
    </row>
    <row r="751" spans="1:5" x14ac:dyDescent="0.25">
      <c r="A751">
        <v>750</v>
      </c>
      <c r="B751" s="5">
        <v>1</v>
      </c>
      <c r="C751" s="2">
        <v>2</v>
      </c>
    </row>
    <row r="752" spans="1:5" x14ac:dyDescent="0.25">
      <c r="A752">
        <v>751</v>
      </c>
      <c r="C752" s="2">
        <v>2</v>
      </c>
    </row>
    <row r="753" spans="1:5" x14ac:dyDescent="0.25">
      <c r="A753">
        <v>752</v>
      </c>
      <c r="C753" s="2">
        <v>2</v>
      </c>
    </row>
    <row r="754" spans="1:5" x14ac:dyDescent="0.25">
      <c r="A754">
        <v>753</v>
      </c>
      <c r="C754" s="2">
        <v>2</v>
      </c>
    </row>
    <row r="755" spans="1:5" x14ac:dyDescent="0.25">
      <c r="A755">
        <v>754</v>
      </c>
      <c r="C755" s="2">
        <v>2</v>
      </c>
    </row>
    <row r="756" spans="1:5" x14ac:dyDescent="0.25">
      <c r="A756">
        <v>755</v>
      </c>
      <c r="C756" s="2">
        <v>2</v>
      </c>
    </row>
    <row r="757" spans="1:5" x14ac:dyDescent="0.25">
      <c r="A757">
        <v>756</v>
      </c>
      <c r="C757" s="2">
        <v>2</v>
      </c>
    </row>
    <row r="758" spans="1:5" x14ac:dyDescent="0.25">
      <c r="A758">
        <v>757</v>
      </c>
      <c r="C758" s="2">
        <v>2</v>
      </c>
    </row>
    <row r="759" spans="1:5" x14ac:dyDescent="0.25">
      <c r="A759">
        <v>758</v>
      </c>
      <c r="C759" s="2">
        <v>2</v>
      </c>
      <c r="D759" s="3">
        <v>3</v>
      </c>
    </row>
    <row r="760" spans="1:5" x14ac:dyDescent="0.25">
      <c r="A760">
        <v>759</v>
      </c>
      <c r="D760" s="3">
        <v>3</v>
      </c>
      <c r="E760" s="4">
        <v>4</v>
      </c>
    </row>
    <row r="761" spans="1:5" x14ac:dyDescent="0.25">
      <c r="A761">
        <v>760</v>
      </c>
      <c r="D761" s="3">
        <v>3</v>
      </c>
      <c r="E761" s="4">
        <v>4</v>
      </c>
    </row>
    <row r="762" spans="1:5" x14ac:dyDescent="0.25">
      <c r="A762">
        <v>761</v>
      </c>
      <c r="D762" s="3">
        <v>3</v>
      </c>
      <c r="E762" s="4">
        <v>4</v>
      </c>
    </row>
    <row r="763" spans="1:5" x14ac:dyDescent="0.25">
      <c r="A763">
        <v>762</v>
      </c>
      <c r="D763" s="3">
        <v>3</v>
      </c>
      <c r="E763" s="4">
        <v>4</v>
      </c>
    </row>
    <row r="764" spans="1:5" x14ac:dyDescent="0.25">
      <c r="A764">
        <v>763</v>
      </c>
      <c r="D764" s="3">
        <v>3</v>
      </c>
      <c r="E764" s="4">
        <v>4</v>
      </c>
    </row>
    <row r="765" spans="1:5" x14ac:dyDescent="0.25">
      <c r="A765">
        <v>764</v>
      </c>
      <c r="D765" s="3">
        <v>3</v>
      </c>
      <c r="E765" s="4">
        <v>4</v>
      </c>
    </row>
    <row r="766" spans="1:5" x14ac:dyDescent="0.25">
      <c r="A766">
        <v>765</v>
      </c>
      <c r="B766" s="5">
        <v>1</v>
      </c>
      <c r="D766" s="3">
        <v>3</v>
      </c>
      <c r="E766" s="4">
        <v>4</v>
      </c>
    </row>
    <row r="767" spans="1:5" x14ac:dyDescent="0.25">
      <c r="A767">
        <v>766</v>
      </c>
      <c r="B767" s="5">
        <v>1</v>
      </c>
      <c r="D767" s="3">
        <v>3</v>
      </c>
      <c r="E767" s="4">
        <v>4</v>
      </c>
    </row>
    <row r="768" spans="1:5" x14ac:dyDescent="0.25">
      <c r="A768">
        <v>767</v>
      </c>
      <c r="B768" s="5">
        <v>1</v>
      </c>
      <c r="D768" s="3">
        <v>3</v>
      </c>
      <c r="E768" s="4">
        <v>4</v>
      </c>
    </row>
    <row r="769" spans="1:5" x14ac:dyDescent="0.25">
      <c r="A769">
        <v>768</v>
      </c>
      <c r="B769" s="5">
        <v>1</v>
      </c>
      <c r="D769" s="3">
        <v>3</v>
      </c>
      <c r="E769" s="4">
        <v>4</v>
      </c>
    </row>
    <row r="770" spans="1:5" x14ac:dyDescent="0.25">
      <c r="A770">
        <v>769</v>
      </c>
      <c r="B770" s="5">
        <v>1</v>
      </c>
      <c r="E770" s="4">
        <v>4</v>
      </c>
    </row>
    <row r="771" spans="1:5" x14ac:dyDescent="0.25">
      <c r="A771">
        <v>770</v>
      </c>
      <c r="B771" s="5">
        <v>1</v>
      </c>
      <c r="E771" s="4">
        <v>4</v>
      </c>
    </row>
    <row r="772" spans="1:5" x14ac:dyDescent="0.25">
      <c r="A772">
        <v>771</v>
      </c>
      <c r="B772" s="5">
        <v>1</v>
      </c>
      <c r="E772" s="4">
        <v>4</v>
      </c>
    </row>
    <row r="773" spans="1:5" x14ac:dyDescent="0.25">
      <c r="A773">
        <v>772</v>
      </c>
      <c r="B773" s="5">
        <v>1</v>
      </c>
      <c r="E773" s="4">
        <v>4</v>
      </c>
    </row>
    <row r="774" spans="1:5" x14ac:dyDescent="0.25">
      <c r="A774">
        <v>773</v>
      </c>
      <c r="B774" s="5">
        <v>1</v>
      </c>
    </row>
    <row r="775" spans="1:5" x14ac:dyDescent="0.25">
      <c r="A775">
        <v>774</v>
      </c>
      <c r="B775" s="5">
        <v>1</v>
      </c>
    </row>
    <row r="776" spans="1:5" x14ac:dyDescent="0.25">
      <c r="A776">
        <v>775</v>
      </c>
      <c r="B776" s="5">
        <v>1</v>
      </c>
      <c r="C776" s="2">
        <v>2</v>
      </c>
    </row>
    <row r="777" spans="1:5" x14ac:dyDescent="0.25">
      <c r="A777">
        <v>776</v>
      </c>
      <c r="B777" s="5">
        <v>1</v>
      </c>
      <c r="C777" s="2">
        <v>2</v>
      </c>
    </row>
    <row r="778" spans="1:5" x14ac:dyDescent="0.25">
      <c r="A778">
        <v>777</v>
      </c>
      <c r="B778" s="5">
        <v>1</v>
      </c>
      <c r="C778" s="2">
        <v>2</v>
      </c>
    </row>
    <row r="779" spans="1:5" x14ac:dyDescent="0.25">
      <c r="A779">
        <v>778</v>
      </c>
      <c r="B779" s="5">
        <v>1</v>
      </c>
      <c r="C779" s="2">
        <v>2</v>
      </c>
    </row>
    <row r="780" spans="1:5" x14ac:dyDescent="0.25">
      <c r="A780">
        <v>779</v>
      </c>
      <c r="C780" s="2">
        <v>2</v>
      </c>
    </row>
    <row r="781" spans="1:5" x14ac:dyDescent="0.25">
      <c r="A781">
        <v>780</v>
      </c>
      <c r="C781" s="2">
        <v>2</v>
      </c>
    </row>
    <row r="782" spans="1:5" x14ac:dyDescent="0.25">
      <c r="A782">
        <v>781</v>
      </c>
      <c r="C782" s="2">
        <v>2</v>
      </c>
    </row>
    <row r="783" spans="1:5" x14ac:dyDescent="0.25">
      <c r="A783">
        <v>782</v>
      </c>
      <c r="C783" s="2">
        <v>2</v>
      </c>
    </row>
    <row r="784" spans="1:5" x14ac:dyDescent="0.25">
      <c r="A784">
        <v>783</v>
      </c>
      <c r="C784" s="2">
        <v>2</v>
      </c>
      <c r="D784" s="3">
        <v>3</v>
      </c>
    </row>
    <row r="785" spans="1:5" x14ac:dyDescent="0.25">
      <c r="A785">
        <v>784</v>
      </c>
      <c r="C785" s="2">
        <v>2</v>
      </c>
      <c r="D785" s="3">
        <v>3</v>
      </c>
    </row>
    <row r="786" spans="1:5" x14ac:dyDescent="0.25">
      <c r="A786">
        <v>785</v>
      </c>
      <c r="C786" s="2">
        <v>2</v>
      </c>
      <c r="D786" s="3">
        <v>3</v>
      </c>
    </row>
    <row r="787" spans="1:5" x14ac:dyDescent="0.25">
      <c r="A787">
        <v>786</v>
      </c>
      <c r="C787" s="2">
        <v>2</v>
      </c>
      <c r="D787" s="3">
        <v>3</v>
      </c>
    </row>
    <row r="788" spans="1:5" x14ac:dyDescent="0.25">
      <c r="A788">
        <v>787</v>
      </c>
      <c r="C788" s="2">
        <v>2</v>
      </c>
      <c r="D788" s="3">
        <v>3</v>
      </c>
    </row>
    <row r="789" spans="1:5" x14ac:dyDescent="0.25">
      <c r="A789">
        <v>788</v>
      </c>
      <c r="D789" s="3">
        <v>3</v>
      </c>
      <c r="E789" s="4">
        <v>4</v>
      </c>
    </row>
    <row r="790" spans="1:5" x14ac:dyDescent="0.25">
      <c r="A790">
        <v>789</v>
      </c>
      <c r="D790" s="3">
        <v>3</v>
      </c>
      <c r="E790" s="4">
        <v>4</v>
      </c>
    </row>
    <row r="791" spans="1:5" x14ac:dyDescent="0.25">
      <c r="A791">
        <v>790</v>
      </c>
      <c r="D791" s="3">
        <v>3</v>
      </c>
      <c r="E791" s="4">
        <v>4</v>
      </c>
    </row>
    <row r="792" spans="1:5" x14ac:dyDescent="0.25">
      <c r="A792">
        <v>791</v>
      </c>
      <c r="B792" s="5">
        <v>1</v>
      </c>
      <c r="D792" s="3">
        <v>3</v>
      </c>
      <c r="E792" s="4">
        <v>4</v>
      </c>
    </row>
    <row r="793" spans="1:5" x14ac:dyDescent="0.25">
      <c r="A793">
        <v>792</v>
      </c>
      <c r="B793" s="5">
        <v>1</v>
      </c>
      <c r="D793" s="3">
        <v>3</v>
      </c>
      <c r="E793" s="4">
        <v>4</v>
      </c>
    </row>
    <row r="794" spans="1:5" x14ac:dyDescent="0.25">
      <c r="A794">
        <v>793</v>
      </c>
      <c r="B794" s="5">
        <v>1</v>
      </c>
      <c r="D794" s="3">
        <v>3</v>
      </c>
      <c r="E794" s="4">
        <v>4</v>
      </c>
    </row>
    <row r="795" spans="1:5" x14ac:dyDescent="0.25">
      <c r="A795">
        <v>794</v>
      </c>
      <c r="B795" s="5">
        <v>1</v>
      </c>
      <c r="D795" s="3">
        <v>3</v>
      </c>
      <c r="E795" s="4">
        <v>4</v>
      </c>
    </row>
    <row r="796" spans="1:5" x14ac:dyDescent="0.25">
      <c r="A796">
        <v>795</v>
      </c>
      <c r="B796" s="5">
        <v>1</v>
      </c>
      <c r="D796" s="3">
        <v>3</v>
      </c>
      <c r="E796" s="4">
        <v>4</v>
      </c>
    </row>
    <row r="797" spans="1:5" x14ac:dyDescent="0.25">
      <c r="A797">
        <v>796</v>
      </c>
      <c r="B797" s="5">
        <v>1</v>
      </c>
      <c r="E797" s="4">
        <v>4</v>
      </c>
    </row>
    <row r="798" spans="1:5" x14ac:dyDescent="0.25">
      <c r="A798">
        <v>797</v>
      </c>
      <c r="B798" s="5">
        <v>1</v>
      </c>
      <c r="E798" s="4">
        <v>4</v>
      </c>
    </row>
    <row r="799" spans="1:5" x14ac:dyDescent="0.25">
      <c r="A799">
        <v>798</v>
      </c>
      <c r="B799" s="5">
        <v>1</v>
      </c>
      <c r="E799" s="4">
        <v>4</v>
      </c>
    </row>
    <row r="800" spans="1:5" x14ac:dyDescent="0.25">
      <c r="A800">
        <v>799</v>
      </c>
      <c r="B800" s="5">
        <v>1</v>
      </c>
      <c r="E800" s="4">
        <v>4</v>
      </c>
    </row>
    <row r="801" spans="1:6" x14ac:dyDescent="0.25">
      <c r="A801">
        <v>800</v>
      </c>
      <c r="B801" s="5">
        <v>1</v>
      </c>
      <c r="E801" s="4">
        <v>4</v>
      </c>
    </row>
    <row r="802" spans="1:6" x14ac:dyDescent="0.25">
      <c r="A802">
        <v>801</v>
      </c>
      <c r="B802" s="5">
        <v>1</v>
      </c>
      <c r="E802" s="4">
        <v>4</v>
      </c>
    </row>
    <row r="803" spans="1:6" x14ac:dyDescent="0.25">
      <c r="A803">
        <v>802</v>
      </c>
      <c r="B803" s="5">
        <v>1</v>
      </c>
      <c r="E803" s="4">
        <v>4</v>
      </c>
    </row>
    <row r="804" spans="1:6" x14ac:dyDescent="0.25">
      <c r="A804">
        <v>803</v>
      </c>
      <c r="B804" s="5">
        <v>1</v>
      </c>
      <c r="E804" s="4">
        <v>4</v>
      </c>
    </row>
    <row r="805" spans="1:6" x14ac:dyDescent="0.25">
      <c r="A805">
        <v>804</v>
      </c>
      <c r="B805" s="5">
        <v>1</v>
      </c>
      <c r="C805" s="2">
        <v>2</v>
      </c>
      <c r="E805" s="4">
        <v>4</v>
      </c>
    </row>
    <row r="806" spans="1:6" x14ac:dyDescent="0.25">
      <c r="A806">
        <v>805</v>
      </c>
      <c r="B806" s="5">
        <v>1</v>
      </c>
      <c r="C806" s="2">
        <v>2</v>
      </c>
    </row>
    <row r="807" spans="1:6" x14ac:dyDescent="0.25">
      <c r="A807">
        <v>806</v>
      </c>
      <c r="B807" s="5">
        <v>1</v>
      </c>
      <c r="C807" s="2">
        <v>2</v>
      </c>
    </row>
    <row r="808" spans="1:6" x14ac:dyDescent="0.25">
      <c r="A808">
        <v>807</v>
      </c>
      <c r="B808" s="5">
        <v>1</v>
      </c>
      <c r="C808" s="2">
        <v>2</v>
      </c>
    </row>
    <row r="809" spans="1:6" x14ac:dyDescent="0.25">
      <c r="A809">
        <v>808</v>
      </c>
      <c r="B809" s="5">
        <v>1</v>
      </c>
      <c r="C809" s="2">
        <v>2</v>
      </c>
    </row>
    <row r="810" spans="1:6" x14ac:dyDescent="0.25">
      <c r="A810">
        <v>809</v>
      </c>
      <c r="B810" s="5">
        <v>1</v>
      </c>
      <c r="C810" s="2">
        <v>2</v>
      </c>
    </row>
    <row r="811" spans="1:6" x14ac:dyDescent="0.25">
      <c r="A811">
        <v>810</v>
      </c>
      <c r="C811" s="2">
        <v>2</v>
      </c>
    </row>
    <row r="812" spans="1:6" x14ac:dyDescent="0.25">
      <c r="A812">
        <v>811</v>
      </c>
      <c r="C812" s="2">
        <v>2</v>
      </c>
      <c r="D812" s="3">
        <v>3</v>
      </c>
      <c r="F812" t="s">
        <v>22</v>
      </c>
    </row>
    <row r="813" spans="1:6" x14ac:dyDescent="0.25">
      <c r="A813">
        <v>812</v>
      </c>
    </row>
    <row r="814" spans="1:6" x14ac:dyDescent="0.25">
      <c r="A814">
        <v>813</v>
      </c>
      <c r="F814" t="s">
        <v>22</v>
      </c>
    </row>
    <row r="815" spans="1:6" x14ac:dyDescent="0.25">
      <c r="A815">
        <v>814</v>
      </c>
      <c r="B815" s="5">
        <v>1</v>
      </c>
      <c r="E815" s="4">
        <v>4</v>
      </c>
    </row>
    <row r="816" spans="1:6" x14ac:dyDescent="0.25">
      <c r="A816">
        <v>815</v>
      </c>
      <c r="B816" s="5">
        <v>1</v>
      </c>
      <c r="E816" s="4">
        <v>4</v>
      </c>
    </row>
    <row r="817" spans="1:5" x14ac:dyDescent="0.25">
      <c r="A817">
        <v>816</v>
      </c>
      <c r="B817" s="5">
        <v>1</v>
      </c>
      <c r="E817" s="4">
        <v>4</v>
      </c>
    </row>
    <row r="818" spans="1:5" x14ac:dyDescent="0.25">
      <c r="A818">
        <v>817</v>
      </c>
      <c r="B818" s="5">
        <v>1</v>
      </c>
      <c r="E818" s="4">
        <v>4</v>
      </c>
    </row>
    <row r="819" spans="1:5" x14ac:dyDescent="0.25">
      <c r="A819">
        <v>818</v>
      </c>
      <c r="B819" s="5">
        <v>1</v>
      </c>
      <c r="E819" s="4">
        <v>4</v>
      </c>
    </row>
    <row r="820" spans="1:5" x14ac:dyDescent="0.25">
      <c r="A820">
        <v>819</v>
      </c>
      <c r="B820" s="5">
        <v>1</v>
      </c>
      <c r="E820" s="4">
        <v>4</v>
      </c>
    </row>
    <row r="821" spans="1:5" x14ac:dyDescent="0.25">
      <c r="A821">
        <v>820</v>
      </c>
      <c r="B821" s="5">
        <v>1</v>
      </c>
      <c r="E821" s="4">
        <v>4</v>
      </c>
    </row>
    <row r="822" spans="1:5" x14ac:dyDescent="0.25">
      <c r="A822">
        <v>821</v>
      </c>
      <c r="B822" s="5">
        <v>1</v>
      </c>
      <c r="E822" s="4">
        <v>4</v>
      </c>
    </row>
    <row r="823" spans="1:5" x14ac:dyDescent="0.25">
      <c r="A823">
        <v>822</v>
      </c>
      <c r="B823" s="5">
        <v>1</v>
      </c>
      <c r="E823" s="4">
        <v>4</v>
      </c>
    </row>
    <row r="824" spans="1:5" x14ac:dyDescent="0.25">
      <c r="A824">
        <v>823</v>
      </c>
      <c r="E824" s="4">
        <v>4</v>
      </c>
    </row>
    <row r="825" spans="1:5" x14ac:dyDescent="0.25">
      <c r="A825">
        <v>824</v>
      </c>
    </row>
    <row r="826" spans="1:5" x14ac:dyDescent="0.25">
      <c r="A826">
        <v>825</v>
      </c>
      <c r="C826" s="2">
        <v>2</v>
      </c>
    </row>
    <row r="827" spans="1:5" x14ac:dyDescent="0.25">
      <c r="A827">
        <v>826</v>
      </c>
      <c r="C827" s="2">
        <v>2</v>
      </c>
    </row>
    <row r="828" spans="1:5" x14ac:dyDescent="0.25">
      <c r="A828">
        <v>827</v>
      </c>
      <c r="C828" s="2">
        <v>2</v>
      </c>
      <c r="D828" s="3">
        <v>3</v>
      </c>
    </row>
    <row r="829" spans="1:5" x14ac:dyDescent="0.25">
      <c r="A829">
        <v>828</v>
      </c>
      <c r="C829" s="2">
        <v>2</v>
      </c>
      <c r="D829" s="3">
        <v>3</v>
      </c>
    </row>
    <row r="830" spans="1:5" x14ac:dyDescent="0.25">
      <c r="A830">
        <v>829</v>
      </c>
      <c r="C830" s="2">
        <v>2</v>
      </c>
      <c r="D830" s="3">
        <v>3</v>
      </c>
    </row>
    <row r="831" spans="1:5" x14ac:dyDescent="0.25">
      <c r="A831">
        <v>830</v>
      </c>
      <c r="C831" s="2">
        <v>2</v>
      </c>
      <c r="D831" s="3">
        <v>3</v>
      </c>
    </row>
    <row r="832" spans="1:5" x14ac:dyDescent="0.25">
      <c r="A832">
        <v>831</v>
      </c>
      <c r="C832" s="2">
        <v>2</v>
      </c>
      <c r="D832" s="3">
        <v>3</v>
      </c>
    </row>
    <row r="833" spans="1:5" x14ac:dyDescent="0.25">
      <c r="A833">
        <v>832</v>
      </c>
      <c r="C833" s="2">
        <v>2</v>
      </c>
      <c r="D833" s="3">
        <v>3</v>
      </c>
    </row>
    <row r="834" spans="1:5" x14ac:dyDescent="0.25">
      <c r="A834">
        <v>833</v>
      </c>
      <c r="C834" s="2">
        <v>2</v>
      </c>
      <c r="D834" s="3">
        <v>3</v>
      </c>
    </row>
    <row r="835" spans="1:5" x14ac:dyDescent="0.25">
      <c r="A835">
        <v>834</v>
      </c>
      <c r="D835" s="3">
        <v>3</v>
      </c>
    </row>
    <row r="836" spans="1:5" x14ac:dyDescent="0.25">
      <c r="A836">
        <v>835</v>
      </c>
    </row>
    <row r="837" spans="1:5" x14ac:dyDescent="0.25">
      <c r="A837">
        <v>836</v>
      </c>
      <c r="E837" s="4">
        <v>4</v>
      </c>
    </row>
    <row r="838" spans="1:5" x14ac:dyDescent="0.25">
      <c r="A838">
        <v>837</v>
      </c>
      <c r="E838" s="4">
        <v>4</v>
      </c>
    </row>
    <row r="839" spans="1:5" x14ac:dyDescent="0.25">
      <c r="A839">
        <v>838</v>
      </c>
      <c r="E839" s="4">
        <v>4</v>
      </c>
    </row>
    <row r="840" spans="1:5" x14ac:dyDescent="0.25">
      <c r="A840">
        <v>839</v>
      </c>
      <c r="E840" s="4">
        <v>4</v>
      </c>
    </row>
    <row r="841" spans="1:5" x14ac:dyDescent="0.25">
      <c r="A841">
        <v>840</v>
      </c>
      <c r="B841" s="5">
        <v>1</v>
      </c>
      <c r="E841" s="4">
        <v>4</v>
      </c>
    </row>
    <row r="842" spans="1:5" x14ac:dyDescent="0.25">
      <c r="A842">
        <v>841</v>
      </c>
      <c r="B842" s="5">
        <v>1</v>
      </c>
      <c r="E842" s="4">
        <v>4</v>
      </c>
    </row>
    <row r="843" spans="1:5" x14ac:dyDescent="0.25">
      <c r="A843">
        <v>842</v>
      </c>
      <c r="B843" s="5">
        <v>1</v>
      </c>
      <c r="E843" s="4">
        <v>4</v>
      </c>
    </row>
    <row r="844" spans="1:5" x14ac:dyDescent="0.25">
      <c r="A844">
        <v>843</v>
      </c>
      <c r="B844" s="5">
        <v>1</v>
      </c>
    </row>
    <row r="845" spans="1:5" x14ac:dyDescent="0.25">
      <c r="A845">
        <v>844</v>
      </c>
      <c r="B845" s="5">
        <v>1</v>
      </c>
    </row>
    <row r="846" spans="1:5" x14ac:dyDescent="0.25">
      <c r="A846">
        <v>845</v>
      </c>
      <c r="B846" s="5">
        <v>1</v>
      </c>
    </row>
    <row r="847" spans="1:5" x14ac:dyDescent="0.25">
      <c r="A847">
        <v>846</v>
      </c>
      <c r="B847" s="5">
        <v>1</v>
      </c>
      <c r="C847" s="2">
        <v>2</v>
      </c>
    </row>
    <row r="848" spans="1:5" x14ac:dyDescent="0.25">
      <c r="A848">
        <v>847</v>
      </c>
      <c r="B848" s="5">
        <v>1</v>
      </c>
      <c r="C848" s="2">
        <v>2</v>
      </c>
    </row>
    <row r="849" spans="1:5" x14ac:dyDescent="0.25">
      <c r="A849">
        <v>848</v>
      </c>
      <c r="C849" s="2">
        <v>2</v>
      </c>
    </row>
    <row r="850" spans="1:5" x14ac:dyDescent="0.25">
      <c r="A850">
        <v>849</v>
      </c>
      <c r="C850" s="2">
        <v>2</v>
      </c>
    </row>
    <row r="851" spans="1:5" x14ac:dyDescent="0.25">
      <c r="A851">
        <v>850</v>
      </c>
      <c r="C851" s="2">
        <v>2</v>
      </c>
    </row>
    <row r="852" spans="1:5" x14ac:dyDescent="0.25">
      <c r="A852">
        <v>851</v>
      </c>
      <c r="C852" s="2">
        <v>2</v>
      </c>
    </row>
    <row r="853" spans="1:5" x14ac:dyDescent="0.25">
      <c r="A853">
        <v>852</v>
      </c>
      <c r="C853" s="2">
        <v>2</v>
      </c>
    </row>
    <row r="854" spans="1:5" x14ac:dyDescent="0.25">
      <c r="A854">
        <v>853</v>
      </c>
      <c r="C854" s="2">
        <v>2</v>
      </c>
      <c r="D854" s="3">
        <v>3</v>
      </c>
    </row>
    <row r="855" spans="1:5" x14ac:dyDescent="0.25">
      <c r="A855">
        <v>854</v>
      </c>
      <c r="D855" s="3">
        <v>3</v>
      </c>
    </row>
    <row r="856" spans="1:5" x14ac:dyDescent="0.25">
      <c r="A856">
        <v>855</v>
      </c>
      <c r="D856" s="3">
        <v>3</v>
      </c>
      <c r="E856" s="4">
        <v>4</v>
      </c>
    </row>
    <row r="857" spans="1:5" x14ac:dyDescent="0.25">
      <c r="A857">
        <v>856</v>
      </c>
      <c r="D857" s="3">
        <v>3</v>
      </c>
      <c r="E857" s="4">
        <v>4</v>
      </c>
    </row>
    <row r="858" spans="1:5" x14ac:dyDescent="0.25">
      <c r="A858">
        <v>857</v>
      </c>
      <c r="D858" s="3">
        <v>3</v>
      </c>
      <c r="E858" s="4">
        <v>4</v>
      </c>
    </row>
    <row r="859" spans="1:5" x14ac:dyDescent="0.25">
      <c r="A859">
        <v>858</v>
      </c>
      <c r="D859" s="3">
        <v>3</v>
      </c>
      <c r="E859" s="4">
        <v>4</v>
      </c>
    </row>
    <row r="860" spans="1:5" x14ac:dyDescent="0.25">
      <c r="A860">
        <v>859</v>
      </c>
      <c r="D860" s="3">
        <v>3</v>
      </c>
      <c r="E860" s="4">
        <v>4</v>
      </c>
    </row>
    <row r="861" spans="1:5" x14ac:dyDescent="0.25">
      <c r="A861">
        <v>860</v>
      </c>
      <c r="B861" s="5">
        <v>1</v>
      </c>
      <c r="D861" s="3">
        <v>3</v>
      </c>
      <c r="E861" s="4">
        <v>4</v>
      </c>
    </row>
    <row r="862" spans="1:5" x14ac:dyDescent="0.25">
      <c r="A862">
        <v>861</v>
      </c>
      <c r="B862" s="5">
        <v>1</v>
      </c>
      <c r="E862" s="4">
        <v>4</v>
      </c>
    </row>
    <row r="863" spans="1:5" x14ac:dyDescent="0.25">
      <c r="A863">
        <v>862</v>
      </c>
      <c r="B863" s="5">
        <v>1</v>
      </c>
      <c r="E863" s="4">
        <v>4</v>
      </c>
    </row>
    <row r="864" spans="1:5" x14ac:dyDescent="0.25">
      <c r="A864">
        <v>863</v>
      </c>
      <c r="B864" s="5">
        <v>1</v>
      </c>
    </row>
    <row r="865" spans="1:5" x14ac:dyDescent="0.25">
      <c r="A865">
        <v>864</v>
      </c>
      <c r="B865" s="5">
        <v>1</v>
      </c>
    </row>
    <row r="866" spans="1:5" x14ac:dyDescent="0.25">
      <c r="A866">
        <v>865</v>
      </c>
      <c r="B866" s="5">
        <v>1</v>
      </c>
    </row>
    <row r="867" spans="1:5" x14ac:dyDescent="0.25">
      <c r="A867">
        <v>866</v>
      </c>
      <c r="B867" s="5">
        <v>1</v>
      </c>
      <c r="C867" s="2">
        <v>2</v>
      </c>
    </row>
    <row r="868" spans="1:5" x14ac:dyDescent="0.25">
      <c r="A868">
        <v>867</v>
      </c>
      <c r="B868" s="5">
        <v>1</v>
      </c>
      <c r="C868" s="2">
        <v>2</v>
      </c>
    </row>
    <row r="869" spans="1:5" x14ac:dyDescent="0.25">
      <c r="A869">
        <v>868</v>
      </c>
      <c r="B869" s="5">
        <v>1</v>
      </c>
      <c r="C869" s="2">
        <v>2</v>
      </c>
    </row>
    <row r="870" spans="1:5" x14ac:dyDescent="0.25">
      <c r="A870">
        <v>869</v>
      </c>
      <c r="B870" s="5">
        <v>1</v>
      </c>
      <c r="C870" s="2">
        <v>2</v>
      </c>
    </row>
    <row r="871" spans="1:5" x14ac:dyDescent="0.25">
      <c r="A871">
        <v>870</v>
      </c>
      <c r="C871" s="2">
        <v>2</v>
      </c>
    </row>
    <row r="872" spans="1:5" x14ac:dyDescent="0.25">
      <c r="A872">
        <v>871</v>
      </c>
      <c r="C872" s="2">
        <v>2</v>
      </c>
    </row>
    <row r="873" spans="1:5" x14ac:dyDescent="0.25">
      <c r="A873">
        <v>872</v>
      </c>
      <c r="C873" s="2">
        <v>2</v>
      </c>
    </row>
    <row r="874" spans="1:5" x14ac:dyDescent="0.25">
      <c r="A874">
        <v>873</v>
      </c>
      <c r="C874" s="2">
        <v>2</v>
      </c>
    </row>
    <row r="875" spans="1:5" x14ac:dyDescent="0.25">
      <c r="A875">
        <v>874</v>
      </c>
    </row>
    <row r="876" spans="1:5" x14ac:dyDescent="0.25">
      <c r="A876">
        <v>875</v>
      </c>
      <c r="D876" s="3">
        <v>3</v>
      </c>
      <c r="E876" s="4">
        <v>4</v>
      </c>
    </row>
    <row r="877" spans="1:5" x14ac:dyDescent="0.25">
      <c r="A877">
        <v>876</v>
      </c>
      <c r="D877" s="3">
        <v>3</v>
      </c>
      <c r="E877" s="4">
        <v>4</v>
      </c>
    </row>
    <row r="878" spans="1:5" x14ac:dyDescent="0.25">
      <c r="A878">
        <v>877</v>
      </c>
      <c r="D878" s="3">
        <v>3</v>
      </c>
      <c r="E878" s="4">
        <v>4</v>
      </c>
    </row>
    <row r="879" spans="1:5" x14ac:dyDescent="0.25">
      <c r="A879">
        <v>878</v>
      </c>
      <c r="D879" s="3">
        <v>3</v>
      </c>
      <c r="E879" s="4">
        <v>4</v>
      </c>
    </row>
    <row r="880" spans="1:5" x14ac:dyDescent="0.25">
      <c r="A880">
        <v>879</v>
      </c>
      <c r="D880" s="3">
        <v>3</v>
      </c>
      <c r="E880" s="4">
        <v>4</v>
      </c>
    </row>
    <row r="881" spans="1:5" x14ac:dyDescent="0.25">
      <c r="A881">
        <v>880</v>
      </c>
      <c r="D881" s="3">
        <v>3</v>
      </c>
      <c r="E881" s="4">
        <v>4</v>
      </c>
    </row>
    <row r="882" spans="1:5" x14ac:dyDescent="0.25">
      <c r="A882">
        <v>881</v>
      </c>
      <c r="D882" s="3">
        <v>3</v>
      </c>
      <c r="E882" s="4">
        <v>4</v>
      </c>
    </row>
    <row r="883" spans="1:5" x14ac:dyDescent="0.25">
      <c r="A883">
        <v>882</v>
      </c>
      <c r="D883" s="3">
        <v>3</v>
      </c>
      <c r="E883" s="4">
        <v>4</v>
      </c>
    </row>
    <row r="884" spans="1:5" x14ac:dyDescent="0.25">
      <c r="A884">
        <v>883</v>
      </c>
      <c r="B884" s="5">
        <v>1</v>
      </c>
      <c r="E884" s="4">
        <v>4</v>
      </c>
    </row>
    <row r="885" spans="1:5" x14ac:dyDescent="0.25">
      <c r="A885">
        <v>884</v>
      </c>
      <c r="B885" s="5">
        <v>1</v>
      </c>
    </row>
    <row r="886" spans="1:5" x14ac:dyDescent="0.25">
      <c r="A886">
        <v>885</v>
      </c>
      <c r="B886" s="5">
        <v>1</v>
      </c>
    </row>
    <row r="887" spans="1:5" x14ac:dyDescent="0.25">
      <c r="A887">
        <v>886</v>
      </c>
      <c r="B887" s="5">
        <v>1</v>
      </c>
    </row>
    <row r="888" spans="1:5" x14ac:dyDescent="0.25">
      <c r="A888">
        <v>887</v>
      </c>
      <c r="B888" s="5">
        <v>1</v>
      </c>
    </row>
    <row r="889" spans="1:5" x14ac:dyDescent="0.25">
      <c r="A889">
        <v>888</v>
      </c>
      <c r="B889" s="5">
        <v>1</v>
      </c>
    </row>
    <row r="890" spans="1:5" x14ac:dyDescent="0.25">
      <c r="A890">
        <v>889</v>
      </c>
      <c r="B890" s="5">
        <v>1</v>
      </c>
    </row>
    <row r="891" spans="1:5" x14ac:dyDescent="0.25">
      <c r="A891">
        <v>890</v>
      </c>
      <c r="B891" s="5">
        <v>1</v>
      </c>
      <c r="C891" s="2">
        <v>2</v>
      </c>
    </row>
    <row r="892" spans="1:5" x14ac:dyDescent="0.25">
      <c r="A892">
        <v>891</v>
      </c>
      <c r="B892" s="5">
        <v>1</v>
      </c>
      <c r="C892" s="2">
        <v>2</v>
      </c>
    </row>
    <row r="893" spans="1:5" x14ac:dyDescent="0.25">
      <c r="A893">
        <v>892</v>
      </c>
      <c r="C893" s="2">
        <v>2</v>
      </c>
    </row>
    <row r="894" spans="1:5" x14ac:dyDescent="0.25">
      <c r="A894">
        <v>893</v>
      </c>
      <c r="C894" s="2">
        <v>2</v>
      </c>
    </row>
    <row r="895" spans="1:5" x14ac:dyDescent="0.25">
      <c r="A895">
        <v>894</v>
      </c>
      <c r="C895" s="2">
        <v>2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  <c r="D898" s="3">
        <v>3</v>
      </c>
    </row>
    <row r="899" spans="1:5" x14ac:dyDescent="0.25">
      <c r="A899">
        <v>898</v>
      </c>
      <c r="D899" s="3">
        <v>3</v>
      </c>
      <c r="E899" s="4">
        <v>4</v>
      </c>
    </row>
    <row r="900" spans="1:5" x14ac:dyDescent="0.25">
      <c r="A900">
        <v>899</v>
      </c>
      <c r="D900" s="3">
        <v>3</v>
      </c>
      <c r="E900" s="4">
        <v>4</v>
      </c>
    </row>
    <row r="901" spans="1:5" x14ac:dyDescent="0.25">
      <c r="A901">
        <v>900</v>
      </c>
      <c r="D901" s="3">
        <v>3</v>
      </c>
      <c r="E901" s="4">
        <v>4</v>
      </c>
    </row>
    <row r="902" spans="1:5" x14ac:dyDescent="0.25">
      <c r="A902">
        <v>901</v>
      </c>
      <c r="D902" s="3">
        <v>3</v>
      </c>
      <c r="E902" s="4">
        <v>4</v>
      </c>
    </row>
    <row r="903" spans="1:5" x14ac:dyDescent="0.25">
      <c r="A903">
        <v>902</v>
      </c>
      <c r="D903" s="3">
        <v>3</v>
      </c>
      <c r="E903" s="4">
        <v>4</v>
      </c>
    </row>
    <row r="904" spans="1:5" x14ac:dyDescent="0.25">
      <c r="A904">
        <v>903</v>
      </c>
      <c r="D904" s="3">
        <v>3</v>
      </c>
      <c r="E904" s="4">
        <v>4</v>
      </c>
    </row>
    <row r="905" spans="1:5" x14ac:dyDescent="0.25">
      <c r="A905">
        <v>904</v>
      </c>
      <c r="B905" s="5">
        <v>1</v>
      </c>
      <c r="D905" s="3">
        <v>3</v>
      </c>
      <c r="E905" s="4">
        <v>4</v>
      </c>
    </row>
    <row r="906" spans="1:5" x14ac:dyDescent="0.25">
      <c r="A906">
        <v>905</v>
      </c>
      <c r="B906" s="5">
        <v>1</v>
      </c>
      <c r="D906" s="3">
        <v>3</v>
      </c>
    </row>
    <row r="907" spans="1:5" x14ac:dyDescent="0.25">
      <c r="A907">
        <v>906</v>
      </c>
      <c r="B907" s="5">
        <v>1</v>
      </c>
    </row>
    <row r="908" spans="1:5" x14ac:dyDescent="0.25">
      <c r="A908">
        <v>907</v>
      </c>
      <c r="B908" s="5">
        <v>1</v>
      </c>
    </row>
    <row r="909" spans="1:5" x14ac:dyDescent="0.25">
      <c r="A909">
        <v>908</v>
      </c>
      <c r="B909" s="5">
        <v>1</v>
      </c>
    </row>
    <row r="910" spans="1:5" x14ac:dyDescent="0.25">
      <c r="A910">
        <v>909</v>
      </c>
      <c r="B910" s="5">
        <v>1</v>
      </c>
      <c r="C910" s="2">
        <v>2</v>
      </c>
    </row>
    <row r="911" spans="1:5" x14ac:dyDescent="0.25">
      <c r="A911">
        <v>910</v>
      </c>
      <c r="B911" s="5">
        <v>1</v>
      </c>
      <c r="C911" s="2">
        <v>2</v>
      </c>
    </row>
    <row r="912" spans="1:5" x14ac:dyDescent="0.25">
      <c r="A912">
        <v>911</v>
      </c>
      <c r="B912" s="5">
        <v>1</v>
      </c>
      <c r="C912" s="2">
        <v>2</v>
      </c>
    </row>
    <row r="913" spans="1:5" x14ac:dyDescent="0.25">
      <c r="A913">
        <v>912</v>
      </c>
      <c r="B913" s="5">
        <v>1</v>
      </c>
      <c r="C913" s="2">
        <v>2</v>
      </c>
    </row>
    <row r="914" spans="1:5" x14ac:dyDescent="0.25">
      <c r="A914">
        <v>913</v>
      </c>
      <c r="C914" s="2">
        <v>2</v>
      </c>
    </row>
    <row r="915" spans="1:5" x14ac:dyDescent="0.25">
      <c r="A915">
        <v>914</v>
      </c>
      <c r="C915" s="2">
        <v>2</v>
      </c>
    </row>
    <row r="916" spans="1:5" x14ac:dyDescent="0.25">
      <c r="A916">
        <v>915</v>
      </c>
      <c r="C916" s="2">
        <v>2</v>
      </c>
    </row>
    <row r="917" spans="1:5" x14ac:dyDescent="0.25">
      <c r="A917">
        <v>916</v>
      </c>
    </row>
    <row r="918" spans="1:5" x14ac:dyDescent="0.25">
      <c r="A918">
        <v>917</v>
      </c>
    </row>
    <row r="919" spans="1:5" x14ac:dyDescent="0.25">
      <c r="A919">
        <v>918</v>
      </c>
    </row>
    <row r="920" spans="1:5" x14ac:dyDescent="0.25">
      <c r="A920">
        <v>919</v>
      </c>
      <c r="D920" s="3">
        <v>3</v>
      </c>
      <c r="E920" s="4">
        <v>4</v>
      </c>
    </row>
    <row r="921" spans="1:5" x14ac:dyDescent="0.25">
      <c r="A921">
        <v>920</v>
      </c>
      <c r="D921" s="3">
        <v>3</v>
      </c>
      <c r="E921" s="4">
        <v>4</v>
      </c>
    </row>
    <row r="922" spans="1:5" x14ac:dyDescent="0.25">
      <c r="A922">
        <v>921</v>
      </c>
      <c r="D922" s="3">
        <v>3</v>
      </c>
      <c r="E922" s="4">
        <v>4</v>
      </c>
    </row>
    <row r="923" spans="1:5" x14ac:dyDescent="0.25">
      <c r="A923">
        <v>922</v>
      </c>
      <c r="D923" s="3">
        <v>3</v>
      </c>
      <c r="E923" s="4">
        <v>4</v>
      </c>
    </row>
    <row r="924" spans="1:5" x14ac:dyDescent="0.25">
      <c r="A924">
        <v>923</v>
      </c>
      <c r="D924" s="3">
        <v>3</v>
      </c>
      <c r="E924" s="4">
        <v>4</v>
      </c>
    </row>
    <row r="925" spans="1:5" x14ac:dyDescent="0.25">
      <c r="A925">
        <v>924</v>
      </c>
      <c r="D925" s="3">
        <v>3</v>
      </c>
      <c r="E925" s="4">
        <v>4</v>
      </c>
    </row>
    <row r="926" spans="1:5" x14ac:dyDescent="0.25">
      <c r="A926">
        <v>925</v>
      </c>
      <c r="D926" s="3">
        <v>3</v>
      </c>
      <c r="E926" s="4">
        <v>4</v>
      </c>
    </row>
    <row r="927" spans="1:5" x14ac:dyDescent="0.25">
      <c r="A927">
        <v>926</v>
      </c>
      <c r="B927" s="5">
        <v>1</v>
      </c>
      <c r="D927" s="3">
        <v>3</v>
      </c>
    </row>
    <row r="928" spans="1:5" x14ac:dyDescent="0.25">
      <c r="A928">
        <v>927</v>
      </c>
      <c r="B928" s="5">
        <v>1</v>
      </c>
    </row>
    <row r="929" spans="1:5" x14ac:dyDescent="0.25">
      <c r="A929">
        <v>928</v>
      </c>
      <c r="B929" s="5">
        <v>1</v>
      </c>
    </row>
    <row r="930" spans="1:5" x14ac:dyDescent="0.25">
      <c r="A930">
        <v>929</v>
      </c>
      <c r="B930" s="5">
        <v>1</v>
      </c>
    </row>
    <row r="931" spans="1:5" x14ac:dyDescent="0.25">
      <c r="A931">
        <v>930</v>
      </c>
      <c r="B931" s="5">
        <v>1</v>
      </c>
    </row>
    <row r="932" spans="1:5" x14ac:dyDescent="0.25">
      <c r="A932">
        <v>931</v>
      </c>
      <c r="B932" s="5">
        <v>1</v>
      </c>
    </row>
    <row r="933" spans="1:5" x14ac:dyDescent="0.25">
      <c r="A933">
        <v>932</v>
      </c>
      <c r="B933" s="5">
        <v>1</v>
      </c>
    </row>
    <row r="934" spans="1:5" x14ac:dyDescent="0.25">
      <c r="A934">
        <v>933</v>
      </c>
      <c r="B934" s="5">
        <v>1</v>
      </c>
      <c r="C934" s="2">
        <v>2</v>
      </c>
    </row>
    <row r="935" spans="1:5" x14ac:dyDescent="0.25">
      <c r="A935">
        <v>934</v>
      </c>
      <c r="B935" s="5">
        <v>1</v>
      </c>
      <c r="C935" s="2">
        <v>2</v>
      </c>
    </row>
    <row r="936" spans="1:5" x14ac:dyDescent="0.25">
      <c r="A936">
        <v>935</v>
      </c>
      <c r="C936" s="2">
        <v>2</v>
      </c>
    </row>
    <row r="937" spans="1:5" x14ac:dyDescent="0.25">
      <c r="A937">
        <v>936</v>
      </c>
      <c r="C937" s="2">
        <v>2</v>
      </c>
    </row>
    <row r="938" spans="1:5" x14ac:dyDescent="0.25">
      <c r="A938">
        <v>937</v>
      </c>
      <c r="C938" s="2">
        <v>2</v>
      </c>
    </row>
    <row r="939" spans="1:5" x14ac:dyDescent="0.25">
      <c r="A939">
        <v>938</v>
      </c>
      <c r="C939" s="2">
        <v>2</v>
      </c>
    </row>
    <row r="940" spans="1:5" x14ac:dyDescent="0.25">
      <c r="A940">
        <v>939</v>
      </c>
      <c r="C940" s="2">
        <v>2</v>
      </c>
    </row>
    <row r="941" spans="1:5" x14ac:dyDescent="0.25">
      <c r="A941">
        <v>940</v>
      </c>
    </row>
    <row r="942" spans="1:5" x14ac:dyDescent="0.25">
      <c r="A942">
        <v>941</v>
      </c>
      <c r="D942" s="3">
        <v>3</v>
      </c>
    </row>
    <row r="943" spans="1:5" x14ac:dyDescent="0.25">
      <c r="A943">
        <v>942</v>
      </c>
      <c r="D943" s="3">
        <v>3</v>
      </c>
      <c r="E943" s="4">
        <v>4</v>
      </c>
    </row>
    <row r="944" spans="1:5" x14ac:dyDescent="0.25">
      <c r="A944">
        <v>943</v>
      </c>
      <c r="D944" s="3">
        <v>3</v>
      </c>
      <c r="E944" s="4">
        <v>4</v>
      </c>
    </row>
    <row r="945" spans="1:5" x14ac:dyDescent="0.25">
      <c r="A945">
        <v>944</v>
      </c>
      <c r="D945" s="3">
        <v>3</v>
      </c>
      <c r="E945" s="4">
        <v>4</v>
      </c>
    </row>
    <row r="946" spans="1:5" x14ac:dyDescent="0.25">
      <c r="A946">
        <v>945</v>
      </c>
      <c r="D946" s="3">
        <v>3</v>
      </c>
      <c r="E946" s="4">
        <v>4</v>
      </c>
    </row>
    <row r="947" spans="1:5" x14ac:dyDescent="0.25">
      <c r="A947">
        <v>946</v>
      </c>
      <c r="D947" s="3">
        <v>3</v>
      </c>
      <c r="E947" s="4">
        <v>4</v>
      </c>
    </row>
    <row r="948" spans="1:5" x14ac:dyDescent="0.25">
      <c r="A948">
        <v>947</v>
      </c>
      <c r="B948" s="5">
        <v>1</v>
      </c>
      <c r="D948" s="3">
        <v>3</v>
      </c>
      <c r="E948" s="4">
        <v>4</v>
      </c>
    </row>
    <row r="949" spans="1:5" x14ac:dyDescent="0.25">
      <c r="A949">
        <v>948</v>
      </c>
      <c r="B949" s="5">
        <v>1</v>
      </c>
      <c r="D949" s="3">
        <v>3</v>
      </c>
      <c r="E949" s="4">
        <v>4</v>
      </c>
    </row>
    <row r="950" spans="1:5" x14ac:dyDescent="0.25">
      <c r="A950">
        <v>949</v>
      </c>
      <c r="B950" s="5">
        <v>1</v>
      </c>
      <c r="D950" s="3">
        <v>3</v>
      </c>
      <c r="E950" s="4">
        <v>4</v>
      </c>
    </row>
    <row r="951" spans="1:5" x14ac:dyDescent="0.25">
      <c r="A951">
        <v>950</v>
      </c>
      <c r="B951" s="5">
        <v>1</v>
      </c>
    </row>
    <row r="952" spans="1:5" x14ac:dyDescent="0.25">
      <c r="A952">
        <v>951</v>
      </c>
      <c r="B952" s="5">
        <v>1</v>
      </c>
    </row>
    <row r="953" spans="1:5" x14ac:dyDescent="0.25">
      <c r="A953">
        <v>952</v>
      </c>
      <c r="B953" s="5">
        <v>1</v>
      </c>
    </row>
    <row r="954" spans="1:5" x14ac:dyDescent="0.25">
      <c r="A954">
        <v>953</v>
      </c>
      <c r="B954" s="5">
        <v>1</v>
      </c>
    </row>
    <row r="955" spans="1:5" x14ac:dyDescent="0.25">
      <c r="A955">
        <v>954</v>
      </c>
      <c r="B955" s="5">
        <v>1</v>
      </c>
    </row>
    <row r="956" spans="1:5" x14ac:dyDescent="0.25">
      <c r="A956">
        <v>955</v>
      </c>
      <c r="B956" s="5">
        <v>1</v>
      </c>
      <c r="C956" s="2">
        <v>2</v>
      </c>
    </row>
    <row r="957" spans="1:5" x14ac:dyDescent="0.25">
      <c r="A957">
        <v>956</v>
      </c>
      <c r="B957" s="5">
        <v>1</v>
      </c>
      <c r="C957" s="2">
        <v>2</v>
      </c>
    </row>
    <row r="958" spans="1:5" x14ac:dyDescent="0.25">
      <c r="A958">
        <v>957</v>
      </c>
      <c r="C958" s="2">
        <v>2</v>
      </c>
    </row>
    <row r="959" spans="1:5" x14ac:dyDescent="0.25">
      <c r="A959">
        <v>958</v>
      </c>
      <c r="C959" s="2">
        <v>2</v>
      </c>
    </row>
    <row r="960" spans="1:5" x14ac:dyDescent="0.25">
      <c r="A960">
        <v>959</v>
      </c>
      <c r="C960" s="2">
        <v>2</v>
      </c>
    </row>
    <row r="961" spans="1:5" x14ac:dyDescent="0.25">
      <c r="A961">
        <v>960</v>
      </c>
      <c r="C961" s="2">
        <v>2</v>
      </c>
    </row>
    <row r="962" spans="1:5" x14ac:dyDescent="0.25">
      <c r="A962">
        <v>961</v>
      </c>
      <c r="C962" s="2">
        <v>2</v>
      </c>
    </row>
    <row r="963" spans="1:5" x14ac:dyDescent="0.25">
      <c r="A963">
        <v>962</v>
      </c>
      <c r="C963" s="2">
        <v>2</v>
      </c>
    </row>
    <row r="964" spans="1:5" x14ac:dyDescent="0.25">
      <c r="A964">
        <v>963</v>
      </c>
      <c r="C964" s="2">
        <v>2</v>
      </c>
    </row>
    <row r="965" spans="1:5" x14ac:dyDescent="0.25">
      <c r="A965">
        <v>964</v>
      </c>
      <c r="D965" s="3">
        <v>3</v>
      </c>
      <c r="E965" s="4">
        <v>4</v>
      </c>
    </row>
    <row r="966" spans="1:5" x14ac:dyDescent="0.25">
      <c r="A966">
        <v>965</v>
      </c>
      <c r="D966" s="3">
        <v>3</v>
      </c>
      <c r="E966" s="4">
        <v>4</v>
      </c>
    </row>
    <row r="967" spans="1:5" x14ac:dyDescent="0.25">
      <c r="A967">
        <v>966</v>
      </c>
      <c r="D967" s="3">
        <v>3</v>
      </c>
      <c r="E967" s="4">
        <v>4</v>
      </c>
    </row>
    <row r="968" spans="1:5" x14ac:dyDescent="0.25">
      <c r="A968">
        <v>967</v>
      </c>
      <c r="D968" s="3">
        <v>3</v>
      </c>
      <c r="E968" s="4">
        <v>4</v>
      </c>
    </row>
    <row r="969" spans="1:5" x14ac:dyDescent="0.25">
      <c r="A969">
        <v>968</v>
      </c>
      <c r="B969" s="5">
        <v>1</v>
      </c>
      <c r="D969" s="3">
        <v>3</v>
      </c>
      <c r="E969" s="4">
        <v>4</v>
      </c>
    </row>
    <row r="970" spans="1:5" x14ac:dyDescent="0.25">
      <c r="A970">
        <v>969</v>
      </c>
      <c r="B970" s="5">
        <v>1</v>
      </c>
      <c r="D970" s="3">
        <v>3</v>
      </c>
      <c r="E970" s="4">
        <v>4</v>
      </c>
    </row>
    <row r="971" spans="1:5" x14ac:dyDescent="0.25">
      <c r="A971">
        <v>970</v>
      </c>
      <c r="B971" s="5">
        <v>1</v>
      </c>
      <c r="D971" s="3">
        <v>3</v>
      </c>
      <c r="E971" s="4">
        <v>4</v>
      </c>
    </row>
    <row r="972" spans="1:5" x14ac:dyDescent="0.25">
      <c r="A972">
        <v>971</v>
      </c>
      <c r="B972" s="5">
        <v>1</v>
      </c>
      <c r="D972" s="3">
        <v>3</v>
      </c>
      <c r="E972" s="4">
        <v>4</v>
      </c>
    </row>
    <row r="973" spans="1:5" x14ac:dyDescent="0.25">
      <c r="A973">
        <v>972</v>
      </c>
      <c r="B973" s="5">
        <v>1</v>
      </c>
      <c r="D973" s="3">
        <v>3</v>
      </c>
      <c r="E973" s="4">
        <v>4</v>
      </c>
    </row>
    <row r="974" spans="1:5" x14ac:dyDescent="0.25">
      <c r="A974">
        <v>973</v>
      </c>
      <c r="B974" s="5">
        <v>1</v>
      </c>
      <c r="E974" s="4">
        <v>4</v>
      </c>
    </row>
    <row r="975" spans="1:5" x14ac:dyDescent="0.25">
      <c r="A975">
        <v>974</v>
      </c>
      <c r="B975" s="5">
        <v>1</v>
      </c>
    </row>
    <row r="976" spans="1:5" x14ac:dyDescent="0.25">
      <c r="A976">
        <v>975</v>
      </c>
      <c r="B976" s="5">
        <v>1</v>
      </c>
      <c r="C976" s="2">
        <v>2</v>
      </c>
    </row>
    <row r="977" spans="1:5" x14ac:dyDescent="0.25">
      <c r="A977">
        <v>976</v>
      </c>
      <c r="B977" s="5">
        <v>1</v>
      </c>
      <c r="C977" s="2">
        <v>2</v>
      </c>
    </row>
    <row r="978" spans="1:5" x14ac:dyDescent="0.25">
      <c r="A978">
        <v>977</v>
      </c>
      <c r="B978" s="5">
        <v>1</v>
      </c>
      <c r="C978" s="2">
        <v>2</v>
      </c>
    </row>
    <row r="979" spans="1:5" x14ac:dyDescent="0.25">
      <c r="A979">
        <v>978</v>
      </c>
      <c r="B979" s="5">
        <v>1</v>
      </c>
      <c r="C979" s="2">
        <v>2</v>
      </c>
    </row>
    <row r="980" spans="1:5" x14ac:dyDescent="0.25">
      <c r="A980">
        <v>979</v>
      </c>
      <c r="C980" s="2">
        <v>2</v>
      </c>
    </row>
    <row r="981" spans="1:5" x14ac:dyDescent="0.25">
      <c r="A981">
        <v>980</v>
      </c>
      <c r="C981" s="2">
        <v>2</v>
      </c>
    </row>
    <row r="982" spans="1:5" x14ac:dyDescent="0.25">
      <c r="A982">
        <v>981</v>
      </c>
      <c r="C982" s="2">
        <v>2</v>
      </c>
    </row>
    <row r="983" spans="1:5" x14ac:dyDescent="0.25">
      <c r="A983">
        <v>982</v>
      </c>
      <c r="C983" s="2">
        <v>2</v>
      </c>
    </row>
    <row r="984" spans="1:5" x14ac:dyDescent="0.25">
      <c r="A984">
        <v>983</v>
      </c>
      <c r="C984" s="2">
        <v>2</v>
      </c>
    </row>
    <row r="985" spans="1:5" x14ac:dyDescent="0.25">
      <c r="A985">
        <v>984</v>
      </c>
      <c r="C985" s="2">
        <v>2</v>
      </c>
    </row>
    <row r="986" spans="1:5" x14ac:dyDescent="0.25">
      <c r="A986">
        <v>985</v>
      </c>
    </row>
    <row r="987" spans="1:5" x14ac:dyDescent="0.25">
      <c r="A987">
        <v>986</v>
      </c>
      <c r="E987" s="4">
        <v>4</v>
      </c>
    </row>
    <row r="988" spans="1:5" x14ac:dyDescent="0.25">
      <c r="A988">
        <v>987</v>
      </c>
      <c r="E988" s="4">
        <v>4</v>
      </c>
    </row>
    <row r="989" spans="1:5" x14ac:dyDescent="0.25">
      <c r="A989">
        <v>988</v>
      </c>
      <c r="E989" s="4">
        <v>4</v>
      </c>
    </row>
    <row r="990" spans="1:5" x14ac:dyDescent="0.25">
      <c r="A990">
        <v>989</v>
      </c>
      <c r="B990" s="5">
        <v>1</v>
      </c>
      <c r="E990" s="4">
        <v>4</v>
      </c>
    </row>
    <row r="991" spans="1:5" x14ac:dyDescent="0.25">
      <c r="A991">
        <v>990</v>
      </c>
      <c r="B991" s="5">
        <v>1</v>
      </c>
      <c r="E991" s="4">
        <v>4</v>
      </c>
    </row>
    <row r="992" spans="1:5" x14ac:dyDescent="0.25">
      <c r="A992">
        <v>991</v>
      </c>
      <c r="B992" s="5">
        <v>1</v>
      </c>
      <c r="D992" s="3">
        <v>3</v>
      </c>
      <c r="E992" s="4">
        <v>4</v>
      </c>
    </row>
    <row r="993" spans="1:6" x14ac:dyDescent="0.25">
      <c r="A993">
        <v>992</v>
      </c>
      <c r="B993" s="5">
        <v>1</v>
      </c>
      <c r="D993" s="3">
        <v>3</v>
      </c>
      <c r="E993" s="4">
        <v>4</v>
      </c>
    </row>
    <row r="994" spans="1:6" x14ac:dyDescent="0.25">
      <c r="A994">
        <v>993</v>
      </c>
      <c r="B994" s="5">
        <v>1</v>
      </c>
      <c r="E994" s="4">
        <v>4</v>
      </c>
    </row>
    <row r="995" spans="1:6" x14ac:dyDescent="0.25">
      <c r="A995">
        <v>994</v>
      </c>
      <c r="B995" s="5">
        <v>1</v>
      </c>
      <c r="E995" s="4">
        <v>4</v>
      </c>
    </row>
    <row r="996" spans="1:6" x14ac:dyDescent="0.25">
      <c r="A996">
        <v>995</v>
      </c>
      <c r="B996" s="5">
        <v>1</v>
      </c>
      <c r="E996" s="4">
        <v>4</v>
      </c>
    </row>
    <row r="997" spans="1:6" x14ac:dyDescent="0.25">
      <c r="A997">
        <v>996</v>
      </c>
      <c r="B997" s="5">
        <v>1</v>
      </c>
      <c r="E997" s="4">
        <v>4</v>
      </c>
    </row>
    <row r="998" spans="1:6" x14ac:dyDescent="0.25">
      <c r="A998">
        <v>997</v>
      </c>
      <c r="B998" s="5">
        <v>1</v>
      </c>
      <c r="E998" s="4">
        <v>4</v>
      </c>
    </row>
    <row r="999" spans="1:6" x14ac:dyDescent="0.25">
      <c r="A999">
        <v>998</v>
      </c>
      <c r="B999" s="5">
        <v>1</v>
      </c>
      <c r="C999" s="2">
        <v>2</v>
      </c>
      <c r="E999" s="4">
        <v>4</v>
      </c>
    </row>
    <row r="1000" spans="1:6" x14ac:dyDescent="0.25">
      <c r="A1000">
        <v>999</v>
      </c>
      <c r="B1000" s="5">
        <v>1</v>
      </c>
      <c r="C1000" s="2">
        <v>2</v>
      </c>
      <c r="E1000" s="4">
        <v>4</v>
      </c>
    </row>
    <row r="1001" spans="1:6" x14ac:dyDescent="0.25">
      <c r="A1001">
        <v>1000</v>
      </c>
      <c r="B1001" s="5">
        <v>1</v>
      </c>
      <c r="C1001" s="2">
        <v>2</v>
      </c>
      <c r="E1001" s="4">
        <v>4</v>
      </c>
    </row>
    <row r="1002" spans="1:6" x14ac:dyDescent="0.25">
      <c r="A1002">
        <v>1001</v>
      </c>
      <c r="B1002" s="5">
        <v>1</v>
      </c>
      <c r="C1002" s="2">
        <v>2</v>
      </c>
    </row>
    <row r="1003" spans="1:6" x14ac:dyDescent="0.25">
      <c r="A1003">
        <v>1002</v>
      </c>
      <c r="B1003" s="5">
        <v>1</v>
      </c>
      <c r="C1003" s="2">
        <v>2</v>
      </c>
    </row>
    <row r="1004" spans="1:6" x14ac:dyDescent="0.25">
      <c r="A1004">
        <v>1003</v>
      </c>
      <c r="C1004" s="2">
        <v>2</v>
      </c>
      <c r="D1004" s="3">
        <v>3</v>
      </c>
    </row>
    <row r="1005" spans="1:6" x14ac:dyDescent="0.25">
      <c r="A1005">
        <v>1004</v>
      </c>
      <c r="C1005" s="2">
        <v>2</v>
      </c>
      <c r="D1005" s="3">
        <v>3</v>
      </c>
      <c r="F100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AA83-2358-428A-A3BC-147FBDC6B327}">
  <dimension ref="A1:EA53"/>
  <sheetViews>
    <sheetView tabSelected="1" topLeftCell="AG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306</v>
      </c>
      <c r="AP1" t="s">
        <v>307</v>
      </c>
      <c r="AQ1" t="s">
        <v>308</v>
      </c>
      <c r="AR1" t="s">
        <v>309</v>
      </c>
      <c r="AT1" t="s">
        <v>310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328</v>
      </c>
      <c r="BS1" t="s">
        <v>329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234.114543</v>
      </c>
      <c r="B2">
        <v>8.6689939999999996</v>
      </c>
      <c r="C2">
        <v>249.45863800000001</v>
      </c>
      <c r="D2">
        <v>9.8749269999999996</v>
      </c>
      <c r="E2">
        <v>261.08257400000002</v>
      </c>
      <c r="F2">
        <v>8.1490760000000009</v>
      </c>
      <c r="G2">
        <v>249.55052699999999</v>
      </c>
      <c r="H2">
        <v>9.7719330000000006</v>
      </c>
      <c r="K2">
        <f>(15/200)</f>
        <v>7.4999999999999997E-2</v>
      </c>
      <c r="L2">
        <f>(11/200)</f>
        <v>5.5E-2</v>
      </c>
      <c r="M2">
        <f>(16/200)</f>
        <v>0.08</v>
      </c>
      <c r="N2">
        <f>(9/200)</f>
        <v>4.4999999999999998E-2</v>
      </c>
      <c r="P2">
        <f>(9/200)</f>
        <v>4.4999999999999998E-2</v>
      </c>
      <c r="Q2">
        <f>(10/200)</f>
        <v>0.05</v>
      </c>
      <c r="R2">
        <f>(10/200)</f>
        <v>0.05</v>
      </c>
      <c r="S2">
        <f>(7/200)</f>
        <v>3.5000000000000003E-2</v>
      </c>
      <c r="U2">
        <f>0.075+0.045</f>
        <v>0.12</v>
      </c>
      <c r="V2">
        <f>0.055+0.05</f>
        <v>0.10500000000000001</v>
      </c>
      <c r="W2">
        <f>0.08+0.05</f>
        <v>0.13</v>
      </c>
      <c r="X2">
        <f>0.045+0.035</f>
        <v>0.08</v>
      </c>
      <c r="Z2">
        <f>SQRT((ABS($A$3-$A$2)^2+(ABS($B$3-$B$2)^2)))</f>
        <v>29.066306564611295</v>
      </c>
      <c r="AA2">
        <f>SQRT((ABS($C$3-$C$2)^2+(ABS($D$3-$D$2)^2)))</f>
        <v>23.265044105944902</v>
      </c>
      <c r="AB2">
        <f>SQRT((ABS($E$3-$E$2)^2+(ABS($F$3-$F$2)^2)))</f>
        <v>32.958653557066157</v>
      </c>
      <c r="AC2">
        <f>SQRT((ABS($G$3-$G$2)^2+(ABS($H$3-$H$2)^2)))</f>
        <v>22.004304196756276</v>
      </c>
      <c r="AE2">
        <f>(COUNTA(U2:U12)/SUM(U2:U12))</f>
        <v>9.5808383233532943</v>
      </c>
      <c r="AF2">
        <f>(COUNTA(V2:V12)/SUM(V2:V12))</f>
        <v>9.375</v>
      </c>
      <c r="AG2">
        <f>(COUNTA(W2:W12)/SUM(W2:W12))</f>
        <v>9.1428571428571423</v>
      </c>
      <c r="AH2">
        <f>(COUNTA(X2:X12)/SUM(X2:X12))</f>
        <v>9.4674556213017755</v>
      </c>
      <c r="AJ2">
        <f>1/0.12</f>
        <v>8.3333333333333339</v>
      </c>
      <c r="AK2">
        <f>1/0.105</f>
        <v>9.5238095238095237</v>
      </c>
      <c r="AL2">
        <f>1/0.13</f>
        <v>7.6923076923076916</v>
      </c>
      <c r="AM2">
        <f>1/0.08</f>
        <v>12.5</v>
      </c>
      <c r="AO2">
        <f>$Z2/$U2</f>
        <v>242.2192213717608</v>
      </c>
      <c r="AP2">
        <f>$AA2/$V2</f>
        <v>221.57184862804667</v>
      </c>
      <c r="AQ2">
        <f>$AB2/$W2</f>
        <v>253.52810428512427</v>
      </c>
      <c r="AR2">
        <f>$AC2/$X2</f>
        <v>275.05380245945344</v>
      </c>
      <c r="AT2">
        <f>AT4/AT6</f>
        <v>218.51678612426147</v>
      </c>
      <c r="AV2">
        <f>((0.075/0.12)*100)</f>
        <v>62.5</v>
      </c>
      <c r="AW2">
        <f>((0.055/0.105)*100)</f>
        <v>52.380952380952387</v>
      </c>
      <c r="AX2">
        <f>((0.08/0.13)*100)</f>
        <v>61.53846153846154</v>
      </c>
      <c r="AY2">
        <f>((0.045/0.08)*100)</f>
        <v>56.25</v>
      </c>
      <c r="BA2">
        <f>((0.045/0.12)*100)</f>
        <v>37.5</v>
      </c>
      <c r="BB2">
        <f>((0.05/0.105)*100)</f>
        <v>47.61904761904762</v>
      </c>
      <c r="BC2">
        <f>((0.05/0.13)*100)</f>
        <v>38.461538461538467</v>
      </c>
      <c r="BD2">
        <f>((0.035/0.08)*100)</f>
        <v>43.750000000000007</v>
      </c>
      <c r="BF2">
        <f>ABS($B$2-$D$2)</f>
        <v>1.2059329999999999</v>
      </c>
      <c r="BG2">
        <f>ABS($F$2-$H$2)</f>
        <v>1.6228569999999998</v>
      </c>
      <c r="BL2">
        <f>SQRT((ABS($A$2-$E$3)^2+(ABS($B$2-$F$3)^2)))</f>
        <v>6.0149684289046652</v>
      </c>
      <c r="BM2">
        <f>SQRT((ABS($C$2-$G$2)^2+(ABS($D$2-$H$2)^2)))</f>
        <v>0.13802663640397894</v>
      </c>
      <c r="BO2">
        <f>SQRT((ABS($A$2-$G$3)^2+(ABS($B$2-$H$3)^2)))</f>
        <v>6.8744945306459488</v>
      </c>
      <c r="BP2">
        <f>SQRT((ABS($C$2-$E$2)^2+(ABS($D$2-$F$2)^2)))</f>
        <v>11.751359487578334</v>
      </c>
      <c r="BR2">
        <f>DEGREES(ACOS((11.6456761440742^2+32.9586535570662^2-21.4895500888364^2)/(2*11.6456761440742*32.9586535570662)))</f>
        <v>8.0465360654438065</v>
      </c>
      <c r="BS2">
        <f>DEGREES(ACOS((21.4895500888364^2+22.0043041967563^2-2.69902238953459^2)/(2*21.4895500888364*22.0043041967563)))</f>
        <v>6.9852985933161209</v>
      </c>
      <c r="BU2">
        <v>15</v>
      </c>
      <c r="BV2">
        <v>10</v>
      </c>
      <c r="BW2">
        <v>8</v>
      </c>
      <c r="BX2">
        <v>8</v>
      </c>
      <c r="BY2">
        <v>11</v>
      </c>
      <c r="BZ2">
        <v>4</v>
      </c>
      <c r="CA2">
        <v>10</v>
      </c>
      <c r="CB2">
        <v>4</v>
      </c>
      <c r="CC2">
        <v>16</v>
      </c>
      <c r="CD2">
        <v>7</v>
      </c>
      <c r="CE2">
        <v>10</v>
      </c>
      <c r="CF2">
        <v>9</v>
      </c>
      <c r="CG2">
        <v>9</v>
      </c>
      <c r="CH2">
        <v>5</v>
      </c>
      <c r="CI2">
        <v>2</v>
      </c>
      <c r="CJ2">
        <v>8</v>
      </c>
      <c r="CL2">
        <v>9</v>
      </c>
      <c r="CM2">
        <v>2</v>
      </c>
      <c r="CN2">
        <v>0</v>
      </c>
      <c r="CO2">
        <v>5</v>
      </c>
      <c r="CP2">
        <v>10</v>
      </c>
      <c r="CQ2">
        <v>0</v>
      </c>
      <c r="CR2">
        <v>9</v>
      </c>
      <c r="CS2">
        <v>0</v>
      </c>
      <c r="CT2">
        <v>10</v>
      </c>
      <c r="CU2">
        <v>0</v>
      </c>
      <c r="CV2">
        <v>9</v>
      </c>
      <c r="CW2">
        <v>0</v>
      </c>
      <c r="CX2">
        <v>7</v>
      </c>
      <c r="CY2">
        <v>5</v>
      </c>
      <c r="CZ2">
        <v>0</v>
      </c>
      <c r="DA2">
        <v>0</v>
      </c>
      <c r="DC2">
        <f>((10/15)*100)</f>
        <v>66.666666666666657</v>
      </c>
      <c r="DD2">
        <f>((8/15)*100)</f>
        <v>53.333333333333336</v>
      </c>
      <c r="DE2">
        <f>((8/15)*100)</f>
        <v>53.333333333333336</v>
      </c>
      <c r="DF2">
        <f>((4/11)*100)</f>
        <v>36.363636363636367</v>
      </c>
      <c r="DG2">
        <f>((10/11)*100)</f>
        <v>90.909090909090907</v>
      </c>
      <c r="DH2">
        <f>((4/11)*100)</f>
        <v>36.363636363636367</v>
      </c>
      <c r="DI2">
        <f>((7/16)*100)</f>
        <v>43.75</v>
      </c>
      <c r="DJ2">
        <f>((10/16)*100)</f>
        <v>62.5</v>
      </c>
      <c r="DK2">
        <f>((9/16)*100)</f>
        <v>56.25</v>
      </c>
      <c r="DL2">
        <f>((5/9)*100)</f>
        <v>55.555555555555557</v>
      </c>
      <c r="DM2">
        <f>((2/9)*100)</f>
        <v>22.222222222222221</v>
      </c>
      <c r="DN2">
        <f>((8/9)*100)</f>
        <v>88.888888888888886</v>
      </c>
      <c r="DP2">
        <f>((2/9)*100)</f>
        <v>22.222222222222221</v>
      </c>
      <c r="DQ2">
        <f>((0/9)*100)</f>
        <v>0</v>
      </c>
      <c r="DR2">
        <f>((5/9)*100)</f>
        <v>55.555555555555557</v>
      </c>
      <c r="DS2">
        <f>((0/10)*100)</f>
        <v>0</v>
      </c>
      <c r="DT2">
        <f>((9/10)*100)</f>
        <v>90</v>
      </c>
      <c r="DU2">
        <f>((0/10)*100)</f>
        <v>0</v>
      </c>
      <c r="DV2">
        <f>((0/10)*100)</f>
        <v>0</v>
      </c>
      <c r="DW2">
        <f>((9/10)*100)</f>
        <v>90</v>
      </c>
      <c r="DX2">
        <f>((0/10)*100)</f>
        <v>0</v>
      </c>
      <c r="DY2">
        <f>((5/7)*100)</f>
        <v>71.428571428571431</v>
      </c>
      <c r="DZ2">
        <f>((0/7)*100)</f>
        <v>0</v>
      </c>
      <c r="EA2">
        <f>((0/7)*100)</f>
        <v>0</v>
      </c>
    </row>
    <row r="3" spans="1:131" x14ac:dyDescent="0.25">
      <c r="A3">
        <v>205.05973699999998</v>
      </c>
      <c r="B3">
        <v>7.8514210000000002</v>
      </c>
      <c r="C3">
        <v>226.203138</v>
      </c>
      <c r="D3">
        <v>10.541257999999999</v>
      </c>
      <c r="E3">
        <v>228.12392700000001</v>
      </c>
      <c r="F3">
        <v>8.1282859999999992</v>
      </c>
      <c r="G3">
        <v>227.56885199999999</v>
      </c>
      <c r="H3">
        <v>10.769614000000001</v>
      </c>
      <c r="K3">
        <f>(12/200)</f>
        <v>0.06</v>
      </c>
      <c r="L3">
        <f>(13/200)</f>
        <v>6.5000000000000002E-2</v>
      </c>
      <c r="M3">
        <f>(14/200)</f>
        <v>7.0000000000000007E-2</v>
      </c>
      <c r="N3">
        <f>(12/200)</f>
        <v>0.06</v>
      </c>
      <c r="P3">
        <f>(7/200)</f>
        <v>3.5000000000000003E-2</v>
      </c>
      <c r="Q3">
        <f>(7/200)</f>
        <v>3.5000000000000003E-2</v>
      </c>
      <c r="R3">
        <f>(7/200)</f>
        <v>3.5000000000000003E-2</v>
      </c>
      <c r="S3">
        <f>(7/200)</f>
        <v>3.5000000000000003E-2</v>
      </c>
      <c r="U3">
        <f>0.06+0.035</f>
        <v>9.5000000000000001E-2</v>
      </c>
      <c r="V3">
        <f>0.065+0.035</f>
        <v>0.1</v>
      </c>
      <c r="W3">
        <f>0.07+0.035</f>
        <v>0.10500000000000001</v>
      </c>
      <c r="X3">
        <f>0.06+0.035</f>
        <v>9.5000000000000001E-2</v>
      </c>
      <c r="Z3">
        <f>SQRT((ABS($A$4-$A$3)^2+(ABS($B$4-$B$3)^2)))</f>
        <v>28.82587653916573</v>
      </c>
      <c r="AA3">
        <f>SQRT((ABS($C$4-$C$3)^2+(ABS($D$4-$D$3)^2)))</f>
        <v>25.280007026759943</v>
      </c>
      <c r="AB3">
        <f>SQRT((ABS($E$4-$E$3)^2+(ABS($F$4-$F$3)^2)))</f>
        <v>27.087956498324584</v>
      </c>
      <c r="AC3">
        <f>SQRT((ABS($G$4-$G$3)^2+(ABS($H$4-$H$3)^2)))</f>
        <v>25.70322886970159</v>
      </c>
      <c r="AJ3">
        <f>1/0.095</f>
        <v>10.526315789473685</v>
      </c>
      <c r="AK3">
        <f>1/0.1</f>
        <v>10</v>
      </c>
      <c r="AL3">
        <f>1/0.105</f>
        <v>9.5238095238095237</v>
      </c>
      <c r="AM3">
        <f>1/0.095</f>
        <v>10.526315789473685</v>
      </c>
      <c r="AO3">
        <f>$Z3/$U3</f>
        <v>303.43027935963926</v>
      </c>
      <c r="AP3">
        <f>$AA3/$V3</f>
        <v>252.80007026759941</v>
      </c>
      <c r="AQ3">
        <f>$AB3/$W3</f>
        <v>257.9805380792817</v>
      </c>
      <c r="AR3">
        <f>$AC3/$X3</f>
        <v>270.56030389159571</v>
      </c>
      <c r="AT3" t="s">
        <v>311</v>
      </c>
      <c r="AV3">
        <f>((0.06/0.095)*100)</f>
        <v>63.157894736842103</v>
      </c>
      <c r="AW3">
        <f>((0.065/0.1)*100)</f>
        <v>65</v>
      </c>
      <c r="AX3">
        <f>((0.07/0.105)*100)</f>
        <v>66.666666666666671</v>
      </c>
      <c r="AY3">
        <f>((0.06/0.095)*100)</f>
        <v>63.157894736842103</v>
      </c>
      <c r="BA3">
        <f>((0.035/0.095)*100)</f>
        <v>36.842105263157897</v>
      </c>
      <c r="BB3">
        <f>((0.035/0.1)*100)</f>
        <v>35</v>
      </c>
      <c r="BC3">
        <f>((0.035/0.105)*100)</f>
        <v>33.333333333333336</v>
      </c>
      <c r="BD3">
        <f>((0.035/0.095)*100)</f>
        <v>36.842105263157897</v>
      </c>
      <c r="BF3">
        <f>ABS($B$3-$D$3)</f>
        <v>2.6898369999999989</v>
      </c>
      <c r="BG3">
        <f>ABS($F$3-$H$3)</f>
        <v>2.6413280000000015</v>
      </c>
      <c r="BL3">
        <f>SQRT((ABS($A$3-$E$4)^2+(ABS($B$3-$F$4)^2)))</f>
        <v>4.0424167900032053</v>
      </c>
      <c r="BM3">
        <f>SQRT((ABS($C$3-$G$3)^2+(ABS($D$3-$H$3)^2)))</f>
        <v>1.3846736772727328</v>
      </c>
      <c r="BO3">
        <f>SQRT((ABS($A$3-$G$4)^2+(ABS($B$3-$H$4)^2)))</f>
        <v>3.9477548228233448</v>
      </c>
      <c r="BP3">
        <f>SQRT((ABS($C$3-$E$3)^2+(ABS($D$3-$F$3)^2)))</f>
        <v>3.0841310373110042</v>
      </c>
      <c r="BR3">
        <f>DEGREES(ACOS((2.69902238953459^2+27.0879564983246^2-26.7397923197528^2)/(2*2.69902238953459*27.0879564983246)))</f>
        <v>79.747469724681338</v>
      </c>
      <c r="BS3">
        <f>DEGREES(ACOS((26.7397923197528^2+25.7032288697016^2-2.93459128342687^2)/(2*26.7397923197528*25.7032288697016)))</f>
        <v>6.0028586443907201</v>
      </c>
      <c r="BU3">
        <v>12</v>
      </c>
      <c r="BV3">
        <v>10</v>
      </c>
      <c r="BW3">
        <v>5</v>
      </c>
      <c r="BX3">
        <v>5</v>
      </c>
      <c r="BY3">
        <v>13</v>
      </c>
      <c r="BZ3">
        <v>10</v>
      </c>
      <c r="CA3">
        <v>7</v>
      </c>
      <c r="CB3">
        <v>6</v>
      </c>
      <c r="CC3">
        <v>14</v>
      </c>
      <c r="CD3">
        <v>7</v>
      </c>
      <c r="CE3">
        <v>8</v>
      </c>
      <c r="CF3">
        <v>12</v>
      </c>
      <c r="CG3">
        <v>12</v>
      </c>
      <c r="CH3">
        <v>5</v>
      </c>
      <c r="CI3">
        <v>6</v>
      </c>
      <c r="CJ3">
        <v>12</v>
      </c>
      <c r="CL3">
        <v>7</v>
      </c>
      <c r="CM3">
        <v>4</v>
      </c>
      <c r="CN3">
        <v>0</v>
      </c>
      <c r="CO3">
        <v>0</v>
      </c>
      <c r="CP3">
        <v>7</v>
      </c>
      <c r="CQ3">
        <v>2</v>
      </c>
      <c r="CR3">
        <v>1</v>
      </c>
      <c r="CS3">
        <v>0</v>
      </c>
      <c r="CT3">
        <v>7</v>
      </c>
      <c r="CU3">
        <v>0</v>
      </c>
      <c r="CV3">
        <v>1</v>
      </c>
      <c r="CW3">
        <v>6</v>
      </c>
      <c r="CX3">
        <v>7</v>
      </c>
      <c r="CY3">
        <v>0</v>
      </c>
      <c r="CZ3">
        <v>0</v>
      </c>
      <c r="DA3">
        <v>6</v>
      </c>
      <c r="DC3">
        <f>((10/12)*100)</f>
        <v>83.333333333333343</v>
      </c>
      <c r="DD3">
        <f>((5/12)*100)</f>
        <v>41.666666666666671</v>
      </c>
      <c r="DE3">
        <f>((5/12)*100)</f>
        <v>41.666666666666671</v>
      </c>
      <c r="DF3">
        <f>((10/13)*100)</f>
        <v>76.923076923076934</v>
      </c>
      <c r="DG3">
        <f>((7/13)*100)</f>
        <v>53.846153846153847</v>
      </c>
      <c r="DH3">
        <f>((6/13)*100)</f>
        <v>46.153846153846153</v>
      </c>
      <c r="DI3">
        <f>((7/14)*100)</f>
        <v>50</v>
      </c>
      <c r="DJ3">
        <f>((8/14)*100)</f>
        <v>57.142857142857139</v>
      </c>
      <c r="DK3">
        <f>((12/14)*100)</f>
        <v>85.714285714285708</v>
      </c>
      <c r="DL3">
        <f>((5/12)*100)</f>
        <v>41.666666666666671</v>
      </c>
      <c r="DM3">
        <f>((6/12)*100)</f>
        <v>50</v>
      </c>
      <c r="DN3">
        <f>((12/12)*100)</f>
        <v>100</v>
      </c>
      <c r="DP3">
        <f>((4/7)*100)</f>
        <v>57.142857142857139</v>
      </c>
      <c r="DQ3">
        <f>((0/7)*100)</f>
        <v>0</v>
      </c>
      <c r="DR3">
        <f>((0/7)*100)</f>
        <v>0</v>
      </c>
      <c r="DS3">
        <f>((2/7)*100)</f>
        <v>28.571428571428569</v>
      </c>
      <c r="DT3">
        <f>((1/7)*100)</f>
        <v>14.285714285714285</v>
      </c>
      <c r="DU3">
        <f>((0/7)*100)</f>
        <v>0</v>
      </c>
      <c r="DV3">
        <f>((0/7)*100)</f>
        <v>0</v>
      </c>
      <c r="DW3">
        <f>((1/7)*100)</f>
        <v>14.285714285714285</v>
      </c>
      <c r="DX3">
        <f>((6/7)*100)</f>
        <v>85.714285714285708</v>
      </c>
      <c r="DY3">
        <f>((0/7)*100)</f>
        <v>0</v>
      </c>
      <c r="DZ3">
        <f>((0/7)*100)</f>
        <v>0</v>
      </c>
      <c r="EA3">
        <f>((6/7)*100)</f>
        <v>85.714285714285708</v>
      </c>
    </row>
    <row r="4" spans="1:131" x14ac:dyDescent="0.25">
      <c r="A4">
        <v>176.27294999999998</v>
      </c>
      <c r="B4">
        <v>6.3507369999999996</v>
      </c>
      <c r="C4">
        <v>200.945472</v>
      </c>
      <c r="D4">
        <v>9.4786839999999994</v>
      </c>
      <c r="E4">
        <v>201.04673700000001</v>
      </c>
      <c r="F4">
        <v>7.3646310000000001</v>
      </c>
      <c r="G4">
        <v>201.87237099999999</v>
      </c>
      <c r="H4">
        <v>10.180683999999999</v>
      </c>
      <c r="K4">
        <f>(11/200)</f>
        <v>5.5E-2</v>
      </c>
      <c r="L4">
        <f>(14/200)</f>
        <v>7.0000000000000007E-2</v>
      </c>
      <c r="M4">
        <f>(13/200)</f>
        <v>6.5000000000000002E-2</v>
      </c>
      <c r="N4">
        <f>(14/200)</f>
        <v>7.0000000000000007E-2</v>
      </c>
      <c r="P4">
        <f>(8/200)</f>
        <v>0.04</v>
      </c>
      <c r="Q4">
        <f>(6/200)</f>
        <v>0.03</v>
      </c>
      <c r="R4">
        <f>(7/200)</f>
        <v>3.5000000000000003E-2</v>
      </c>
      <c r="S4">
        <f>(7/200)</f>
        <v>3.5000000000000003E-2</v>
      </c>
      <c r="U4">
        <f>0.055+0.04</f>
        <v>9.5000000000000001E-2</v>
      </c>
      <c r="V4">
        <f>0.07+0.03</f>
        <v>0.1</v>
      </c>
      <c r="W4">
        <f>0.065+0.035</f>
        <v>0.1</v>
      </c>
      <c r="X4">
        <f>0.07+0.035</f>
        <v>0.10500000000000001</v>
      </c>
      <c r="Z4">
        <f>SQRT((ABS($A$5-$A$4)^2+(ABS($B$5-$B$4)^2)))</f>
        <v>22.626902533835104</v>
      </c>
      <c r="AA4">
        <f>SQRT((ABS($C$5-$C$4)^2+(ABS($D$5-$D$4)^2)))</f>
        <v>30.232761255876454</v>
      </c>
      <c r="AB4">
        <f>SQRT((ABS($E$5-$E$4)^2+(ABS($F$5-$F$4)^2)))</f>
        <v>30.328082095670442</v>
      </c>
      <c r="AC4">
        <f>SQRT((ABS($G$5-$G$4)^2+(ABS($H$5-$H$4)^2)))</f>
        <v>31.393157066618105</v>
      </c>
      <c r="AJ4">
        <f>1/0.095</f>
        <v>10.526315789473685</v>
      </c>
      <c r="AK4">
        <f>1/0.1</f>
        <v>10</v>
      </c>
      <c r="AL4">
        <f>1/0.1</f>
        <v>10</v>
      </c>
      <c r="AM4">
        <f>1/0.105</f>
        <v>9.5238095238095237</v>
      </c>
      <c r="AO4">
        <f>$Z4/$U4</f>
        <v>238.17792140879055</v>
      </c>
      <c r="AP4">
        <f>$AA4/$V4</f>
        <v>302.32761255876454</v>
      </c>
      <c r="AQ4">
        <f>$AB4/$W4</f>
        <v>303.28082095670442</v>
      </c>
      <c r="AR4">
        <f>$AC4/$X4</f>
        <v>298.98244825350571</v>
      </c>
      <c r="AT4">
        <f>SUM(Z:AC)</f>
        <v>3849.1731875788646</v>
      </c>
      <c r="AV4">
        <f>((0.055/0.095)*100)</f>
        <v>57.894736842105267</v>
      </c>
      <c r="AW4">
        <f>((0.07/0.1)*100)</f>
        <v>70</v>
      </c>
      <c r="AX4">
        <f>((0.065/0.1)*100)</f>
        <v>65</v>
      </c>
      <c r="AY4">
        <f>((0.07/0.105)*100)</f>
        <v>66.666666666666671</v>
      </c>
      <c r="BA4">
        <f>((0.04/0.095)*100)</f>
        <v>42.105263157894733</v>
      </c>
      <c r="BB4">
        <f>((0.03/0.1)*100)</f>
        <v>30</v>
      </c>
      <c r="BC4">
        <f>((0.035/0.1)*100)</f>
        <v>35</v>
      </c>
      <c r="BD4">
        <f>((0.035/0.105)*100)</f>
        <v>33.333333333333336</v>
      </c>
      <c r="BF4">
        <f>ABS($B$4-$D$4)</f>
        <v>3.1279469999999998</v>
      </c>
      <c r="BG4">
        <f>ABS($F$4-$H$4)</f>
        <v>2.8160529999999993</v>
      </c>
      <c r="BL4">
        <f>SQRT((ABS($A$4-$E$5)^2+(ABS($B$4-$F$5)^2)))</f>
        <v>5.6911362912945496</v>
      </c>
      <c r="BM4">
        <f>SQRT((ABS($C$4-$G$4)^2+(ABS($D$4-$H$4)^2)))</f>
        <v>1.1627320225232403</v>
      </c>
      <c r="BO4">
        <f>SQRT((ABS($A$4-$G$5)^2+(ABS($B$4-$H$5)^2)))</f>
        <v>5.7509797947233281</v>
      </c>
      <c r="BP4">
        <f>SQRT((ABS($C$4-$E$4)^2+(ABS($D$4-$F$4)^2)))</f>
        <v>2.1164769516897652</v>
      </c>
      <c r="BR4">
        <f>DEGREES(ACOS((30.4388500514056^2+30.3280820956704^2-2.69447037073225^2)/(2*30.4388500514056*30.3280820956704)))</f>
        <v>5.0784869561027213</v>
      </c>
      <c r="BS4">
        <f>DEGREES(ACOS((21.0030676617075^2+21.5888225347022^2-2.29864174671848^2)/(2*21.0030676617075*21.5888225347022)))</f>
        <v>5.9835095325038372</v>
      </c>
      <c r="BU4">
        <v>11</v>
      </c>
      <c r="BV4">
        <v>8</v>
      </c>
      <c r="BW4">
        <v>3</v>
      </c>
      <c r="BX4">
        <v>4</v>
      </c>
      <c r="BY4">
        <v>14</v>
      </c>
      <c r="BZ4">
        <v>10</v>
      </c>
      <c r="CA4">
        <v>7</v>
      </c>
      <c r="CB4">
        <v>7</v>
      </c>
      <c r="CC4">
        <v>13</v>
      </c>
      <c r="CD4">
        <v>5</v>
      </c>
      <c r="CE4">
        <v>6</v>
      </c>
      <c r="CF4">
        <v>13</v>
      </c>
      <c r="CG4">
        <v>14</v>
      </c>
      <c r="CH4">
        <v>6</v>
      </c>
      <c r="CI4">
        <v>7</v>
      </c>
      <c r="CJ4">
        <v>13</v>
      </c>
      <c r="CL4">
        <v>8</v>
      </c>
      <c r="CM4">
        <v>4</v>
      </c>
      <c r="CN4">
        <v>0</v>
      </c>
      <c r="CO4">
        <v>0</v>
      </c>
      <c r="CP4">
        <v>6</v>
      </c>
      <c r="CQ4">
        <v>4</v>
      </c>
      <c r="CR4">
        <v>0</v>
      </c>
      <c r="CS4">
        <v>0</v>
      </c>
      <c r="CT4">
        <v>7</v>
      </c>
      <c r="CU4">
        <v>0</v>
      </c>
      <c r="CV4">
        <v>0</v>
      </c>
      <c r="CW4">
        <v>6</v>
      </c>
      <c r="CX4">
        <v>7</v>
      </c>
      <c r="CY4">
        <v>0</v>
      </c>
      <c r="CZ4">
        <v>0</v>
      </c>
      <c r="DA4">
        <v>6</v>
      </c>
      <c r="DC4">
        <f>((8/11)*100)</f>
        <v>72.727272727272734</v>
      </c>
      <c r="DD4">
        <f>((3/11)*100)</f>
        <v>27.27272727272727</v>
      </c>
      <c r="DE4">
        <f>((4/11)*100)</f>
        <v>36.363636363636367</v>
      </c>
      <c r="DF4">
        <f>((10/14)*100)</f>
        <v>71.428571428571431</v>
      </c>
      <c r="DG4">
        <f>((7/14)*100)</f>
        <v>50</v>
      </c>
      <c r="DH4">
        <f>((7/14)*100)</f>
        <v>50</v>
      </c>
      <c r="DI4">
        <f>((5/13)*100)</f>
        <v>38.461538461538467</v>
      </c>
      <c r="DJ4">
        <f>((6/13)*100)</f>
        <v>46.153846153846153</v>
      </c>
      <c r="DK4">
        <f>((13/13)*100)</f>
        <v>100</v>
      </c>
      <c r="DL4">
        <f>((6/14)*100)</f>
        <v>42.857142857142854</v>
      </c>
      <c r="DM4">
        <f>((7/14)*100)</f>
        <v>50</v>
      </c>
      <c r="DN4">
        <f>((13/14)*100)</f>
        <v>92.857142857142861</v>
      </c>
      <c r="DP4">
        <f>((4/8)*100)</f>
        <v>50</v>
      </c>
      <c r="DQ4">
        <f>((0/8)*100)</f>
        <v>0</v>
      </c>
      <c r="DR4">
        <f>((0/8)*100)</f>
        <v>0</v>
      </c>
      <c r="DS4">
        <f>((4/6)*100)</f>
        <v>66.666666666666657</v>
      </c>
      <c r="DT4">
        <f>((0/6)*100)</f>
        <v>0</v>
      </c>
      <c r="DU4">
        <f>((0/6)*100)</f>
        <v>0</v>
      </c>
      <c r="DV4">
        <f>((0/7)*100)</f>
        <v>0</v>
      </c>
      <c r="DW4">
        <f>((0/7)*100)</f>
        <v>0</v>
      </c>
      <c r="DX4">
        <f>((6/7)*100)</f>
        <v>85.714285714285708</v>
      </c>
      <c r="DY4">
        <f>((0/7)*100)</f>
        <v>0</v>
      </c>
      <c r="DZ4">
        <f>((0/7)*100)</f>
        <v>0</v>
      </c>
      <c r="EA4">
        <f>((6/7)*100)</f>
        <v>85.714285714285708</v>
      </c>
    </row>
    <row r="5" spans="1:131" x14ac:dyDescent="0.25">
      <c r="A5">
        <v>153.66810699999999</v>
      </c>
      <c r="B5">
        <v>5.3518420000000004</v>
      </c>
      <c r="C5">
        <v>170.76405399999999</v>
      </c>
      <c r="D5">
        <v>7.7174740000000002</v>
      </c>
      <c r="E5">
        <v>170.83979099999999</v>
      </c>
      <c r="F5">
        <v>4.6566840000000003</v>
      </c>
      <c r="G5">
        <v>170.60789599999998</v>
      </c>
      <c r="H5">
        <v>7.3411569999999999</v>
      </c>
      <c r="K5">
        <f>(15/200)</f>
        <v>7.4999999999999997E-2</v>
      </c>
      <c r="L5">
        <f>(12/200)</f>
        <v>0.06</v>
      </c>
      <c r="M5">
        <f>(12/200)</f>
        <v>0.06</v>
      </c>
      <c r="N5">
        <f>(14/200)</f>
        <v>7.0000000000000007E-2</v>
      </c>
      <c r="P5">
        <f>(7/200)</f>
        <v>3.5000000000000003E-2</v>
      </c>
      <c r="Q5">
        <f>(7/200)</f>
        <v>3.5000000000000003E-2</v>
      </c>
      <c r="R5">
        <f>(8/200)</f>
        <v>0.04</v>
      </c>
      <c r="S5">
        <f>(7/200)</f>
        <v>3.5000000000000003E-2</v>
      </c>
      <c r="U5">
        <f>0.075+0.035</f>
        <v>0.11</v>
      </c>
      <c r="V5">
        <f>0.06+0.035</f>
        <v>9.5000000000000001E-2</v>
      </c>
      <c r="W5">
        <f>0.06+0.04</f>
        <v>0.1</v>
      </c>
      <c r="X5">
        <f>0.07+0.035</f>
        <v>0.10500000000000001</v>
      </c>
      <c r="Z5">
        <f>SQRT((ABS($A$6-$A$5)^2+(ABS($B$6-$B$5)^2)))</f>
        <v>36.947887423737896</v>
      </c>
      <c r="AA5">
        <f>SQRT((ABS($C$6-$C$5)^2+(ABS($D$6-$D$5)^2)))</f>
        <v>20.691709314904081</v>
      </c>
      <c r="AB5">
        <f>SQRT((ABS($E$6-$E$5)^2+(ABS($F$6-$F$5)^2)))</f>
        <v>21.216560525585784</v>
      </c>
      <c r="AC5">
        <f>SQRT((ABS($G$6-$G$5)^2+(ABS($H$6-$H$5)^2)))</f>
        <v>21.588822534702214</v>
      </c>
      <c r="AJ5">
        <f>1/0.11</f>
        <v>9.0909090909090917</v>
      </c>
      <c r="AK5">
        <f>1/0.095</f>
        <v>10.526315789473685</v>
      </c>
      <c r="AL5">
        <f>1/0.1</f>
        <v>10</v>
      </c>
      <c r="AM5">
        <f>1/0.105</f>
        <v>9.5238095238095237</v>
      </c>
      <c r="AO5">
        <f>$Z5/$U5</f>
        <v>335.88988567034448</v>
      </c>
      <c r="AP5">
        <f>$AA5/$V5</f>
        <v>217.80746647267452</v>
      </c>
      <c r="AQ5">
        <f>$AB5/$W5</f>
        <v>212.16560525585783</v>
      </c>
      <c r="AR5">
        <f>$AC5/$X5</f>
        <v>205.60783366383058</v>
      </c>
      <c r="AT5" t="s">
        <v>312</v>
      </c>
      <c r="AV5">
        <f>((0.075/0.11)*100)</f>
        <v>68.181818181818173</v>
      </c>
      <c r="AW5">
        <f>((0.06/0.095)*100)</f>
        <v>63.157894736842103</v>
      </c>
      <c r="AX5">
        <f>((0.06/0.1)*100)</f>
        <v>60</v>
      </c>
      <c r="AY5">
        <f>((0.07/0.105)*100)</f>
        <v>66.666666666666671</v>
      </c>
      <c r="BA5">
        <f>((0.035/0.11)*100)</f>
        <v>31.818181818181824</v>
      </c>
      <c r="BB5">
        <f>((0.035/0.095)*100)</f>
        <v>36.842105263157897</v>
      </c>
      <c r="BC5">
        <f>((0.04/0.1)*100)</f>
        <v>40</v>
      </c>
      <c r="BD5">
        <f>((0.035/0.105)*100)</f>
        <v>33.333333333333336</v>
      </c>
      <c r="BF5">
        <f>ABS($B$5-$D$5)</f>
        <v>2.3656319999999997</v>
      </c>
      <c r="BG5">
        <f>ABS($F$5-$H$5)</f>
        <v>2.6844729999999997</v>
      </c>
      <c r="BL5">
        <f>SQRT((ABS($A$5-$E$6)^2+(ABS($B$5-$F$6)^2)))</f>
        <v>4.042647130283445</v>
      </c>
      <c r="BM5">
        <f>SQRT((ABS($C$5-$G$5)^2+(ABS($D$5-$H$5)^2)))</f>
        <v>0.40743073700078364</v>
      </c>
      <c r="BO5">
        <f>SQRT((ABS($A$5-$G$6)^2+(ABS($B$5-$H$6)^2)))</f>
        <v>5.3745947315990366</v>
      </c>
      <c r="BP5">
        <f>SQRT((ABS($C$5-$E$5)^2+(ABS($D$5-$F$5)^2)))</f>
        <v>3.0617268848264372</v>
      </c>
      <c r="BR5">
        <f>DEGREES(ACOS((2.29864174671848^2+37.4670231377421^2-36.8672840191848^2)/(2*2.29864174671848*37.4670231377421)))</f>
        <v>73.172123167813439</v>
      </c>
      <c r="BS5">
        <f>DEGREES(ACOS((36.8672840191848^2+35.5691555850538^2-2.74562216021724^2)/(2*36.8672840191848*35.5691555850538)))</f>
        <v>3.828658344743098</v>
      </c>
      <c r="BU5">
        <v>15</v>
      </c>
      <c r="BV5">
        <v>10</v>
      </c>
      <c r="BW5">
        <v>8</v>
      </c>
      <c r="BX5">
        <v>8</v>
      </c>
      <c r="BY5">
        <v>12</v>
      </c>
      <c r="BZ5">
        <v>8</v>
      </c>
      <c r="CA5">
        <v>4</v>
      </c>
      <c r="CB5">
        <v>5</v>
      </c>
      <c r="CC5">
        <v>12</v>
      </c>
      <c r="CD5">
        <v>5</v>
      </c>
      <c r="CE5">
        <v>4</v>
      </c>
      <c r="CF5">
        <v>12</v>
      </c>
      <c r="CG5">
        <v>14</v>
      </c>
      <c r="CH5">
        <v>7</v>
      </c>
      <c r="CI5">
        <v>6</v>
      </c>
      <c r="CJ5">
        <v>12</v>
      </c>
      <c r="CL5">
        <v>7</v>
      </c>
      <c r="CM5">
        <v>3</v>
      </c>
      <c r="CN5">
        <v>0</v>
      </c>
      <c r="CO5">
        <v>0</v>
      </c>
      <c r="CP5">
        <v>7</v>
      </c>
      <c r="CQ5">
        <v>4</v>
      </c>
      <c r="CR5">
        <v>0</v>
      </c>
      <c r="CS5">
        <v>0</v>
      </c>
      <c r="CT5">
        <v>8</v>
      </c>
      <c r="CU5">
        <v>0</v>
      </c>
      <c r="CV5">
        <v>0</v>
      </c>
      <c r="CW5">
        <v>7</v>
      </c>
      <c r="CX5">
        <v>7</v>
      </c>
      <c r="CY5">
        <v>0</v>
      </c>
      <c r="CZ5">
        <v>0</v>
      </c>
      <c r="DA5">
        <v>7</v>
      </c>
      <c r="DC5">
        <f>((10/15)*100)</f>
        <v>66.666666666666657</v>
      </c>
      <c r="DD5">
        <f>((8/15)*100)</f>
        <v>53.333333333333336</v>
      </c>
      <c r="DE5">
        <f>((8/15)*100)</f>
        <v>53.333333333333336</v>
      </c>
      <c r="DF5">
        <f>((8/12)*100)</f>
        <v>66.666666666666657</v>
      </c>
      <c r="DG5">
        <f>((4/12)*100)</f>
        <v>33.333333333333329</v>
      </c>
      <c r="DH5">
        <f>((5/12)*100)</f>
        <v>41.666666666666671</v>
      </c>
      <c r="DI5">
        <f>((5/12)*100)</f>
        <v>41.666666666666671</v>
      </c>
      <c r="DJ5">
        <f>((4/12)*100)</f>
        <v>33.333333333333329</v>
      </c>
      <c r="DK5">
        <f>((12/12)*100)</f>
        <v>100</v>
      </c>
      <c r="DL5">
        <f>((7/14)*100)</f>
        <v>50</v>
      </c>
      <c r="DM5">
        <f>((6/14)*100)</f>
        <v>42.857142857142854</v>
      </c>
      <c r="DN5">
        <f>((12/14)*100)</f>
        <v>85.714285714285708</v>
      </c>
      <c r="DP5">
        <f>((3/7)*100)</f>
        <v>42.857142857142854</v>
      </c>
      <c r="DQ5">
        <f>((0/7)*100)</f>
        <v>0</v>
      </c>
      <c r="DR5">
        <f>((0/7)*100)</f>
        <v>0</v>
      </c>
      <c r="DS5">
        <f>((4/7)*100)</f>
        <v>57.142857142857139</v>
      </c>
      <c r="DT5">
        <f>((0/7)*100)</f>
        <v>0</v>
      </c>
      <c r="DU5">
        <f>((0/7)*100)</f>
        <v>0</v>
      </c>
      <c r="DV5">
        <f>((0/8)*100)</f>
        <v>0</v>
      </c>
      <c r="DW5">
        <f>((0/8)*100)</f>
        <v>0</v>
      </c>
      <c r="DX5">
        <f>((7/8)*100)</f>
        <v>87.5</v>
      </c>
      <c r="DY5">
        <f>((0/7)*100)</f>
        <v>0</v>
      </c>
      <c r="DZ5">
        <f>((0/7)*100)</f>
        <v>0</v>
      </c>
      <c r="EA5">
        <f>((7/7)*100)</f>
        <v>100</v>
      </c>
    </row>
    <row r="6" spans="1:131" x14ac:dyDescent="0.25">
      <c r="A6">
        <v>116.72115600000001</v>
      </c>
      <c r="B6">
        <v>5.6148949999999997</v>
      </c>
      <c r="C6">
        <v>150.072371</v>
      </c>
      <c r="D6">
        <v>7.6844739999999998</v>
      </c>
      <c r="E6">
        <v>149.657265</v>
      </c>
      <c r="F6">
        <v>5.8579470000000002</v>
      </c>
      <c r="G6">
        <v>149.03137099999998</v>
      </c>
      <c r="H6">
        <v>8.0697360000000007</v>
      </c>
      <c r="K6">
        <f>(10/200)</f>
        <v>0.05</v>
      </c>
      <c r="L6">
        <f>(11/200)</f>
        <v>5.5E-2</v>
      </c>
      <c r="M6">
        <f>(14/200)</f>
        <v>7.0000000000000007E-2</v>
      </c>
      <c r="N6">
        <f>(13/200)</f>
        <v>6.5000000000000002E-2</v>
      </c>
      <c r="P6">
        <f>(7/200)</f>
        <v>3.5000000000000003E-2</v>
      </c>
      <c r="Q6">
        <f>(8/200)</f>
        <v>0.04</v>
      </c>
      <c r="R6">
        <f>(7/200)</f>
        <v>3.5000000000000003E-2</v>
      </c>
      <c r="S6">
        <f>(7/200)</f>
        <v>3.5000000000000003E-2</v>
      </c>
      <c r="U6">
        <f>0.05+0.035</f>
        <v>8.5000000000000006E-2</v>
      </c>
      <c r="V6">
        <f>0.055+0.04</f>
        <v>9.5000000000000001E-2</v>
      </c>
      <c r="W6">
        <f>0.07+0.035</f>
        <v>0.10500000000000001</v>
      </c>
      <c r="X6">
        <f>0.065+0.035</f>
        <v>0.1</v>
      </c>
      <c r="Z6">
        <f>SQRT((ABS($A$7-$A$6)^2+(ABS($B$7-$B$6)^2)))</f>
        <v>22.375155526430216</v>
      </c>
      <c r="AA6">
        <f>SQRT((ABS($C$7-$C$6)^2+(ABS($D$7-$D$6)^2)))</f>
        <v>34.943356890927483</v>
      </c>
      <c r="AB6">
        <f>SQRT((ABS($E$7-$E$6)^2+(ABS($F$7-$F$6)^2)))</f>
        <v>37.467023137742061</v>
      </c>
      <c r="AC6">
        <f>SQRT((ABS($G$7-$G$6)^2+(ABS($H$7-$H$6)^2)))</f>
        <v>35.569155585053792</v>
      </c>
      <c r="AJ6">
        <f>1/0.085</f>
        <v>11.76470588235294</v>
      </c>
      <c r="AK6">
        <f>1/0.095</f>
        <v>10.526315789473685</v>
      </c>
      <c r="AL6">
        <f>1/0.105</f>
        <v>9.5238095238095237</v>
      </c>
      <c r="AM6">
        <f>1/0.1</f>
        <v>10</v>
      </c>
      <c r="AO6">
        <f>$Z6/$U6</f>
        <v>263.23712384035548</v>
      </c>
      <c r="AP6">
        <f>$AA6/$V6</f>
        <v>367.824809378184</v>
      </c>
      <c r="AQ6">
        <f>$AB6/$W6</f>
        <v>356.8287917880196</v>
      </c>
      <c r="AR6">
        <f>$AC6/$X6</f>
        <v>355.6915558505379</v>
      </c>
      <c r="AT6">
        <f>SUM(U:X)</f>
        <v>17.614999999999995</v>
      </c>
      <c r="AV6">
        <f>((0.05/0.085)*100)</f>
        <v>58.82352941176471</v>
      </c>
      <c r="AW6">
        <f>((0.055/0.095)*100)</f>
        <v>57.894736842105267</v>
      </c>
      <c r="AX6">
        <f>((0.07/0.105)*100)</f>
        <v>66.666666666666671</v>
      </c>
      <c r="AY6">
        <f>((0.065/0.1)*100)</f>
        <v>65</v>
      </c>
      <c r="BA6">
        <f>((0.035/0.085)*100)</f>
        <v>41.176470588235297</v>
      </c>
      <c r="BB6">
        <f>((0.04/0.095)*100)</f>
        <v>42.105263157894733</v>
      </c>
      <c r="BC6">
        <f>((0.035/0.105)*100)</f>
        <v>33.333333333333336</v>
      </c>
      <c r="BD6">
        <f>((0.035/0.1)*100)</f>
        <v>35</v>
      </c>
      <c r="BF6">
        <f>ABS($B$6-$D$6)</f>
        <v>2.0695790000000001</v>
      </c>
      <c r="BG6">
        <f>ABS($F$6-$H$6)</f>
        <v>2.2117890000000004</v>
      </c>
      <c r="BL6">
        <f>SQRT((ABS($A$6-$E$7)^2+(ABS($B$6-$F$7)^2)))</f>
        <v>4.6164460840396444</v>
      </c>
      <c r="BM6">
        <f>SQRT((ABS($C$6-$G$6)^2+(ABS($D$6-$H$6)^2)))</f>
        <v>1.110003517401658</v>
      </c>
      <c r="BO6">
        <f>SQRT((ABS($A$6-$G$7)^2+(ABS($B$6-$H$7)^2)))</f>
        <v>4.6625779816647617</v>
      </c>
      <c r="BP6">
        <f>SQRT((ABS($C$6-$E$6)^2+(ABS($D$6-$F$6)^2)))</f>
        <v>1.873102739564759</v>
      </c>
      <c r="BR6">
        <f>DEGREES(ACOS((24.791376661588^2+23.6746563657159^2-3.04130417759816^2)/(2*24.791376661588*23.6746563657159)))</f>
        <v>6.6940575988971771</v>
      </c>
      <c r="BS6">
        <f>DEGREES(ACOS((15.9189733722276^2+19.7195501063033^2-5.04890829207909^2)/(2*15.9189733722276*19.7195501063033)))</f>
        <v>10.764142789760133</v>
      </c>
      <c r="BU6">
        <v>10</v>
      </c>
      <c r="BV6">
        <v>8</v>
      </c>
      <c r="BW6">
        <v>4</v>
      </c>
      <c r="BX6">
        <v>4</v>
      </c>
      <c r="BY6">
        <v>11</v>
      </c>
      <c r="BZ6">
        <v>10</v>
      </c>
      <c r="CA6">
        <v>4</v>
      </c>
      <c r="CB6">
        <v>4</v>
      </c>
      <c r="CC6">
        <v>14</v>
      </c>
      <c r="CD6">
        <v>7</v>
      </c>
      <c r="CE6">
        <v>6</v>
      </c>
      <c r="CF6">
        <v>13</v>
      </c>
      <c r="CG6">
        <v>13</v>
      </c>
      <c r="CH6">
        <v>6</v>
      </c>
      <c r="CI6">
        <v>5</v>
      </c>
      <c r="CJ6">
        <v>13</v>
      </c>
      <c r="CL6">
        <v>7</v>
      </c>
      <c r="CM6">
        <v>6</v>
      </c>
      <c r="CN6">
        <v>0</v>
      </c>
      <c r="CO6">
        <v>0</v>
      </c>
      <c r="CP6">
        <v>8</v>
      </c>
      <c r="CQ6">
        <v>3</v>
      </c>
      <c r="CR6">
        <v>0</v>
      </c>
      <c r="CS6">
        <v>0</v>
      </c>
      <c r="CT6">
        <v>7</v>
      </c>
      <c r="CU6">
        <v>0</v>
      </c>
      <c r="CV6">
        <v>0</v>
      </c>
      <c r="CW6">
        <v>6</v>
      </c>
      <c r="CX6">
        <v>7</v>
      </c>
      <c r="CY6">
        <v>0</v>
      </c>
      <c r="CZ6">
        <v>0</v>
      </c>
      <c r="DA6">
        <v>6</v>
      </c>
      <c r="DC6">
        <f>((8/10)*100)</f>
        <v>80</v>
      </c>
      <c r="DD6">
        <f>((4/10)*100)</f>
        <v>40</v>
      </c>
      <c r="DE6">
        <f>((4/10)*100)</f>
        <v>40</v>
      </c>
      <c r="DF6">
        <f>((10/11)*100)</f>
        <v>90.909090909090907</v>
      </c>
      <c r="DG6">
        <f>((4/11)*100)</f>
        <v>36.363636363636367</v>
      </c>
      <c r="DH6">
        <f>((4/11)*100)</f>
        <v>36.363636363636367</v>
      </c>
      <c r="DI6">
        <f>((7/14)*100)</f>
        <v>50</v>
      </c>
      <c r="DJ6">
        <f>((6/14)*100)</f>
        <v>42.857142857142854</v>
      </c>
      <c r="DK6">
        <f>((13/14)*100)</f>
        <v>92.857142857142861</v>
      </c>
      <c r="DL6">
        <f>((6/13)*100)</f>
        <v>46.153846153846153</v>
      </c>
      <c r="DM6">
        <f>((5/13)*100)</f>
        <v>38.461538461538467</v>
      </c>
      <c r="DN6">
        <f>((13/13)*100)</f>
        <v>100</v>
      </c>
      <c r="DP6">
        <f>((6/7)*100)</f>
        <v>85.714285714285708</v>
      </c>
      <c r="DQ6">
        <f>((0/7)*100)</f>
        <v>0</v>
      </c>
      <c r="DR6">
        <f>((0/7)*100)</f>
        <v>0</v>
      </c>
      <c r="DS6">
        <f>((3/8)*100)</f>
        <v>37.5</v>
      </c>
      <c r="DT6">
        <f>((0/8)*100)</f>
        <v>0</v>
      </c>
      <c r="DU6">
        <f>((0/8)*100)</f>
        <v>0</v>
      </c>
      <c r="DV6">
        <f>((0/7)*100)</f>
        <v>0</v>
      </c>
      <c r="DW6">
        <f>((0/7)*100)</f>
        <v>0</v>
      </c>
      <c r="DX6">
        <f>((6/7)*100)</f>
        <v>85.714285714285708</v>
      </c>
      <c r="DY6">
        <f>((0/7)*100)</f>
        <v>0</v>
      </c>
      <c r="DZ6">
        <f>((0/7)*100)</f>
        <v>0</v>
      </c>
      <c r="EA6">
        <f>((6/7)*100)</f>
        <v>85.714285714285708</v>
      </c>
    </row>
    <row r="7" spans="1:131" x14ac:dyDescent="0.25">
      <c r="A7">
        <v>94.352210000000014</v>
      </c>
      <c r="B7">
        <v>6.1420000000000003</v>
      </c>
      <c r="C7">
        <v>115.130526</v>
      </c>
      <c r="D7">
        <v>8.0095259999999993</v>
      </c>
      <c r="E7">
        <v>112.19626500000001</v>
      </c>
      <c r="F7">
        <v>6.5297369999999999</v>
      </c>
      <c r="G7">
        <v>113.473365</v>
      </c>
      <c r="H7">
        <v>8.9602629999999994</v>
      </c>
      <c r="K7">
        <f>(12/200)</f>
        <v>0.06</v>
      </c>
      <c r="L7">
        <f>(13/200)</f>
        <v>6.5000000000000002E-2</v>
      </c>
      <c r="M7">
        <f>(13/200)</f>
        <v>6.5000000000000002E-2</v>
      </c>
      <c r="N7">
        <f>(12/200)</f>
        <v>0.06</v>
      </c>
      <c r="P7">
        <f>(9/200)</f>
        <v>4.4999999999999998E-2</v>
      </c>
      <c r="Q7">
        <f>(8/200)</f>
        <v>0.04</v>
      </c>
      <c r="R7">
        <f>(8/200)</f>
        <v>0.04</v>
      </c>
      <c r="S7">
        <f>(9/200)</f>
        <v>4.4999999999999998E-2</v>
      </c>
      <c r="U7">
        <f>0.06+0.045</f>
        <v>0.105</v>
      </c>
      <c r="V7">
        <f>0.065+0.04</f>
        <v>0.10500000000000001</v>
      </c>
      <c r="W7">
        <f>0.065+0.04</f>
        <v>0.10500000000000001</v>
      </c>
      <c r="X7">
        <f>0.06+0.045</f>
        <v>0.105</v>
      </c>
      <c r="Z7">
        <f>SQRT((ABS($A$8-$A$7)^2+(ABS($B$8-$B$7)^2)))</f>
        <v>19.200358495573987</v>
      </c>
      <c r="AA7">
        <f>SQRT((ABS($C$8-$C$7)^2+(ABS($D$8-$D$7)^2)))</f>
        <v>26.652841628902923</v>
      </c>
      <c r="AB7">
        <f>SQRT((ABS($E$8-$E$7)^2+(ABS($F$8-$F$7)^2)))</f>
        <v>23.674656365715851</v>
      </c>
      <c r="AC7">
        <f>SQRT((ABS($G$8-$G$7)^2+(ABS($H$8-$H$7)^2)))</f>
        <v>25.909725915460424</v>
      </c>
      <c r="AJ7">
        <f>1/0.105</f>
        <v>9.5238095238095237</v>
      </c>
      <c r="AK7">
        <f>1/0.105</f>
        <v>9.5238095238095237</v>
      </c>
      <c r="AL7">
        <f>1/0.105</f>
        <v>9.5238095238095237</v>
      </c>
      <c r="AM7">
        <f>1/0.105</f>
        <v>9.5238095238095237</v>
      </c>
      <c r="AO7">
        <f>$Z7/$U7</f>
        <v>182.86055710070465</v>
      </c>
      <c r="AP7">
        <f>$AA7/$V7</f>
        <v>253.83658694193258</v>
      </c>
      <c r="AQ7">
        <f>$AB7/$W7</f>
        <v>225.47291776872237</v>
      </c>
      <c r="AR7">
        <f>$AC7/$X7</f>
        <v>246.75929443295644</v>
      </c>
      <c r="AV7">
        <f>((0.06/0.105)*100)</f>
        <v>57.142857142857139</v>
      </c>
      <c r="AW7">
        <f>((0.065/0.105)*100)</f>
        <v>61.904761904761905</v>
      </c>
      <c r="AX7">
        <f>((0.065/0.105)*100)</f>
        <v>61.904761904761905</v>
      </c>
      <c r="AY7">
        <f>((0.06/0.105)*100)</f>
        <v>57.142857142857139</v>
      </c>
      <c r="BA7">
        <f>((0.045/0.105)*100)</f>
        <v>42.857142857142854</v>
      </c>
      <c r="BB7">
        <f>((0.04/0.105)*100)</f>
        <v>38.095238095238102</v>
      </c>
      <c r="BC7">
        <f>((0.04/0.105)*100)</f>
        <v>38.095238095238102</v>
      </c>
      <c r="BD7">
        <f>((0.045/0.105)*100)</f>
        <v>42.857142857142854</v>
      </c>
      <c r="BF7">
        <f>ABS($B$7-$D$7)</f>
        <v>1.8675259999999989</v>
      </c>
      <c r="BG7">
        <f>ABS($F$7-$H$7)</f>
        <v>2.4305259999999995</v>
      </c>
      <c r="BL7">
        <f>SQRT((ABS($A$7-$E$8)^2+(ABS($B$7-$F$8)^2)))</f>
        <v>5.839744637968006</v>
      </c>
      <c r="BM7">
        <f>SQRT((ABS($C$7-$G$7)^2+(ABS($D$7-$H$7)^2)))</f>
        <v>1.9105191501500336</v>
      </c>
      <c r="BO7">
        <f>SQRT((ABS($A$7-$G$8)^2+(ABS($B$7-$H$8)^2)))</f>
        <v>7.5088372030129973</v>
      </c>
      <c r="BP7">
        <f>SQRT((ABS($C$7-$E$7)^2+(ABS($D$7-$F$7)^2)))</f>
        <v>3.28628408702625</v>
      </c>
      <c r="BR7">
        <f>DEGREES(ACOS((5.13800707812378^2+16.7069843581119^2-12.4142776179122^2)/(2*5.13800707812378*16.7069843581119)))</f>
        <v>28.125816644331003</v>
      </c>
      <c r="BS7">
        <f>DEGREES(ACOS((18.5655864539718^2+22.9546713611201^2-5.13800707812378^2)/(2*18.5655864539718*22.9546713611201)))</f>
        <v>7.418817864549748</v>
      </c>
      <c r="BU7">
        <v>12</v>
      </c>
      <c r="BV7">
        <v>7</v>
      </c>
      <c r="BW7">
        <v>6</v>
      </c>
      <c r="BX7">
        <v>6</v>
      </c>
      <c r="BY7">
        <v>13</v>
      </c>
      <c r="BZ7">
        <v>8</v>
      </c>
      <c r="CA7">
        <v>5</v>
      </c>
      <c r="CB7">
        <v>4</v>
      </c>
      <c r="CC7">
        <v>13</v>
      </c>
      <c r="CD7">
        <v>6</v>
      </c>
      <c r="CE7">
        <v>4</v>
      </c>
      <c r="CF7">
        <v>12</v>
      </c>
      <c r="CG7">
        <v>12</v>
      </c>
      <c r="CH7">
        <v>6</v>
      </c>
      <c r="CI7">
        <v>3</v>
      </c>
      <c r="CJ7">
        <v>12</v>
      </c>
      <c r="CL7">
        <v>9</v>
      </c>
      <c r="CM7">
        <v>4</v>
      </c>
      <c r="CN7">
        <v>2</v>
      </c>
      <c r="CO7">
        <v>3</v>
      </c>
      <c r="CP7">
        <v>8</v>
      </c>
      <c r="CQ7">
        <v>6</v>
      </c>
      <c r="CR7">
        <v>0</v>
      </c>
      <c r="CS7">
        <v>0</v>
      </c>
      <c r="CT7">
        <v>8</v>
      </c>
      <c r="CU7">
        <v>2</v>
      </c>
      <c r="CV7">
        <v>0</v>
      </c>
      <c r="CW7">
        <v>8</v>
      </c>
      <c r="CX7">
        <v>9</v>
      </c>
      <c r="CY7">
        <v>3</v>
      </c>
      <c r="CZ7">
        <v>0</v>
      </c>
      <c r="DA7">
        <v>8</v>
      </c>
      <c r="DC7">
        <f>((7/12)*100)</f>
        <v>58.333333333333336</v>
      </c>
      <c r="DD7">
        <f>((6/12)*100)</f>
        <v>50</v>
      </c>
      <c r="DE7">
        <f>((6/12)*100)</f>
        <v>50</v>
      </c>
      <c r="DF7">
        <f>((8/13)*100)</f>
        <v>61.53846153846154</v>
      </c>
      <c r="DG7">
        <f>((5/13)*100)</f>
        <v>38.461538461538467</v>
      </c>
      <c r="DH7">
        <f>((4/13)*100)</f>
        <v>30.76923076923077</v>
      </c>
      <c r="DI7">
        <f>((6/13)*100)</f>
        <v>46.153846153846153</v>
      </c>
      <c r="DJ7">
        <f>((4/13)*100)</f>
        <v>30.76923076923077</v>
      </c>
      <c r="DK7">
        <f>((12/13)*100)</f>
        <v>92.307692307692307</v>
      </c>
      <c r="DL7">
        <f>((6/12)*100)</f>
        <v>50</v>
      </c>
      <c r="DM7">
        <f>((3/12)*100)</f>
        <v>25</v>
      </c>
      <c r="DN7">
        <f>((12/12)*100)</f>
        <v>100</v>
      </c>
      <c r="DP7">
        <f>((4/9)*100)</f>
        <v>44.444444444444443</v>
      </c>
      <c r="DQ7">
        <f>((2/9)*100)</f>
        <v>22.222222222222221</v>
      </c>
      <c r="DR7">
        <f>((3/9)*100)</f>
        <v>33.333333333333329</v>
      </c>
      <c r="DS7">
        <f>((6/8)*100)</f>
        <v>75</v>
      </c>
      <c r="DT7">
        <f>((0/8)*100)</f>
        <v>0</v>
      </c>
      <c r="DU7">
        <f>((0/8)*100)</f>
        <v>0</v>
      </c>
      <c r="DV7">
        <f>((2/8)*100)</f>
        <v>25</v>
      </c>
      <c r="DW7">
        <f>((0/8)*100)</f>
        <v>0</v>
      </c>
      <c r="DX7">
        <f>((8/8)*100)</f>
        <v>100</v>
      </c>
      <c r="DY7">
        <f>((3/9)*100)</f>
        <v>33.333333333333329</v>
      </c>
      <c r="DZ7">
        <f>((0/9)*100)</f>
        <v>0</v>
      </c>
      <c r="EA7">
        <f>((8/9)*100)</f>
        <v>88.888888888888886</v>
      </c>
    </row>
    <row r="8" spans="1:131" x14ac:dyDescent="0.25">
      <c r="A8">
        <v>75.153894000000008</v>
      </c>
      <c r="B8">
        <v>5.8619479999999999</v>
      </c>
      <c r="C8">
        <v>88.477685000000008</v>
      </c>
      <c r="D8">
        <v>8.0153160000000003</v>
      </c>
      <c r="E8">
        <v>88.521684000000008</v>
      </c>
      <c r="F8">
        <v>6.47</v>
      </c>
      <c r="G8">
        <v>87.566684000000009</v>
      </c>
      <c r="H8">
        <v>9.3574739999999998</v>
      </c>
      <c r="K8">
        <f>(12/200)</f>
        <v>0.06</v>
      </c>
      <c r="L8">
        <f>(15/200)</f>
        <v>7.4999999999999997E-2</v>
      </c>
      <c r="M8">
        <f>(14/200)</f>
        <v>7.0000000000000007E-2</v>
      </c>
      <c r="N8">
        <f>(13/200)</f>
        <v>6.5000000000000002E-2</v>
      </c>
      <c r="P8">
        <f>(11/200)</f>
        <v>5.5E-2</v>
      </c>
      <c r="Q8">
        <f>(9/200)</f>
        <v>4.4999999999999998E-2</v>
      </c>
      <c r="R8">
        <f>(7/200)</f>
        <v>3.5000000000000003E-2</v>
      </c>
      <c r="S8">
        <f>(11/200)</f>
        <v>5.5E-2</v>
      </c>
      <c r="U8">
        <f>0.06+0.055</f>
        <v>0.11499999999999999</v>
      </c>
      <c r="V8">
        <f>0.075+0.045</f>
        <v>0.12</v>
      </c>
      <c r="W8">
        <f>0.07+0.035</f>
        <v>0.10500000000000001</v>
      </c>
      <c r="X8">
        <f>0.065+0.055</f>
        <v>0.12</v>
      </c>
      <c r="Z8">
        <f>SQRT((ABS($A$9-$A$8)^2+(ABS($B$9-$B$8)^2)))</f>
        <v>21.827945663961053</v>
      </c>
      <c r="AA8">
        <f>SQRT((ABS($C$9-$C$8)^2+(ABS($D$9-$D$8)^2)))</f>
        <v>20.874260643614711</v>
      </c>
      <c r="AB8">
        <f>SQRT((ABS($E$9-$E$8)^2+(ABS($F$9-$F$8)^2)))</f>
        <v>16.430237709530857</v>
      </c>
      <c r="AC8">
        <f>SQRT((ABS($G$9-$G$8)^2+(ABS($H$9-$H$8)^2)))</f>
        <v>19.719550106303252</v>
      </c>
      <c r="AJ8">
        <f>1/0.115</f>
        <v>8.695652173913043</v>
      </c>
      <c r="AK8">
        <f>1/0.12</f>
        <v>8.3333333333333339</v>
      </c>
      <c r="AL8">
        <f>1/0.105</f>
        <v>9.5238095238095237</v>
      </c>
      <c r="AM8">
        <f>1/0.12</f>
        <v>8.3333333333333339</v>
      </c>
      <c r="AO8">
        <f>$Z8/$U8</f>
        <v>189.80822316487874</v>
      </c>
      <c r="AP8">
        <f>$AA8/$V8</f>
        <v>173.9521720301226</v>
      </c>
      <c r="AQ8">
        <f>$AB8/$W8</f>
        <v>156.47845437648434</v>
      </c>
      <c r="AR8">
        <f>$AC8/$X8</f>
        <v>164.32958421919378</v>
      </c>
      <c r="AV8">
        <f>((0.06/0.115)*100)</f>
        <v>52.173913043478258</v>
      </c>
      <c r="AW8">
        <f>((0.075/0.12)*100)</f>
        <v>62.5</v>
      </c>
      <c r="AX8">
        <f>((0.07/0.105)*100)</f>
        <v>66.666666666666671</v>
      </c>
      <c r="AY8">
        <f>((0.065/0.12)*100)</f>
        <v>54.166666666666671</v>
      </c>
      <c r="BA8">
        <f>((0.055/0.115)*100)</f>
        <v>47.826086956521735</v>
      </c>
      <c r="BB8">
        <f>((0.045/0.12)*100)</f>
        <v>37.5</v>
      </c>
      <c r="BC8">
        <f>((0.035/0.105)*100)</f>
        <v>33.333333333333336</v>
      </c>
      <c r="BD8">
        <f>((0.055/0.12)*100)</f>
        <v>45.833333333333336</v>
      </c>
      <c r="BF8">
        <f>ABS($B$8-$D$8)</f>
        <v>2.1533680000000004</v>
      </c>
      <c r="BG8">
        <f>ABS($F$8-$H$8)</f>
        <v>2.8874740000000001</v>
      </c>
      <c r="BL8">
        <f>SQRT((ABS($A$8-$E$9)^2+(ABS($B$8-$F$9)^2)))</f>
        <v>3.0546783745202979</v>
      </c>
      <c r="BM8">
        <f>SQRT((ABS($C$8-$G$8)^2+(ABS($D$8-$H$8)^2)))</f>
        <v>1.6221315973018331</v>
      </c>
      <c r="BO8">
        <f>SQRT((ABS($A$8-$G$9)^2+(ABS($B$8-$H$9)^2)))</f>
        <v>7.657524803124887</v>
      </c>
      <c r="BP8">
        <f>SQRT((ABS($C$8-$E$8)^2+(ABS($D$8-$F$8)^2)))</f>
        <v>1.5459422537265102</v>
      </c>
      <c r="BU8">
        <v>12</v>
      </c>
      <c r="BV8">
        <v>5</v>
      </c>
      <c r="BW8">
        <v>4</v>
      </c>
      <c r="BX8">
        <v>7</v>
      </c>
      <c r="BY8">
        <v>15</v>
      </c>
      <c r="BZ8">
        <v>7</v>
      </c>
      <c r="CA8">
        <v>8</v>
      </c>
      <c r="CB8">
        <v>4</v>
      </c>
      <c r="CC8">
        <v>14</v>
      </c>
      <c r="CD8">
        <v>4</v>
      </c>
      <c r="CE8">
        <v>7</v>
      </c>
      <c r="CF8">
        <v>10</v>
      </c>
      <c r="CG8">
        <v>13</v>
      </c>
      <c r="CH8">
        <v>7</v>
      </c>
      <c r="CI8">
        <v>3</v>
      </c>
      <c r="CJ8">
        <v>10</v>
      </c>
      <c r="CL8">
        <v>11</v>
      </c>
      <c r="CM8">
        <v>3</v>
      </c>
      <c r="CN8">
        <v>1</v>
      </c>
      <c r="CO8">
        <v>5</v>
      </c>
      <c r="CP8">
        <v>9</v>
      </c>
      <c r="CQ8">
        <v>4</v>
      </c>
      <c r="CR8">
        <v>0</v>
      </c>
      <c r="CS8">
        <v>0</v>
      </c>
      <c r="CT8">
        <v>7</v>
      </c>
      <c r="CU8">
        <v>1</v>
      </c>
      <c r="CV8">
        <v>0</v>
      </c>
      <c r="CW8">
        <v>7</v>
      </c>
      <c r="CX8">
        <v>11</v>
      </c>
      <c r="CY8">
        <v>5</v>
      </c>
      <c r="CZ8">
        <v>0</v>
      </c>
      <c r="DA8">
        <v>7</v>
      </c>
      <c r="DC8">
        <f>((5/12)*100)</f>
        <v>41.666666666666671</v>
      </c>
      <c r="DD8">
        <f>((4/12)*100)</f>
        <v>33.333333333333329</v>
      </c>
      <c r="DE8">
        <f>((7/12)*100)</f>
        <v>58.333333333333336</v>
      </c>
      <c r="DF8">
        <f>((7/15)*100)</f>
        <v>46.666666666666664</v>
      </c>
      <c r="DG8">
        <f>((8/15)*100)</f>
        <v>53.333333333333336</v>
      </c>
      <c r="DH8">
        <f>((4/15)*100)</f>
        <v>26.666666666666668</v>
      </c>
      <c r="DI8">
        <f>((4/14)*100)</f>
        <v>28.571428571428569</v>
      </c>
      <c r="DJ8">
        <f>((7/14)*100)</f>
        <v>50</v>
      </c>
      <c r="DK8">
        <f>((10/14)*100)</f>
        <v>71.428571428571431</v>
      </c>
      <c r="DL8">
        <f>((7/13)*100)</f>
        <v>53.846153846153847</v>
      </c>
      <c r="DM8">
        <f>((3/13)*100)</f>
        <v>23.076923076923077</v>
      </c>
      <c r="DN8">
        <f>((10/13)*100)</f>
        <v>76.923076923076934</v>
      </c>
      <c r="DP8">
        <f>((3/11)*100)</f>
        <v>27.27272727272727</v>
      </c>
      <c r="DQ8">
        <f>((1/11)*100)</f>
        <v>9.0909090909090917</v>
      </c>
      <c r="DR8">
        <f>((5/11)*100)</f>
        <v>45.454545454545453</v>
      </c>
      <c r="DS8">
        <f>((4/9)*100)</f>
        <v>44.444444444444443</v>
      </c>
      <c r="DT8">
        <f>((0/9)*100)</f>
        <v>0</v>
      </c>
      <c r="DU8">
        <f>((0/9)*100)</f>
        <v>0</v>
      </c>
      <c r="DV8">
        <f>((1/7)*100)</f>
        <v>14.285714285714285</v>
      </c>
      <c r="DW8">
        <f>((0/7)*100)</f>
        <v>0</v>
      </c>
      <c r="DX8">
        <f>((7/7)*100)</f>
        <v>100</v>
      </c>
      <c r="DY8">
        <f>((5/11)*100)</f>
        <v>45.454545454545453</v>
      </c>
      <c r="DZ8">
        <f>((0/11)*100)</f>
        <v>0</v>
      </c>
      <c r="EA8">
        <f>((7/11)*100)</f>
        <v>63.636363636363633</v>
      </c>
    </row>
    <row r="9" spans="1:131" x14ac:dyDescent="0.25">
      <c r="A9">
        <v>53.336734000000007</v>
      </c>
      <c r="B9">
        <v>5.1758420000000003</v>
      </c>
      <c r="C9">
        <v>67.609046000000006</v>
      </c>
      <c r="D9">
        <v>7.5308950000000001</v>
      </c>
      <c r="E9">
        <v>72.119473000000013</v>
      </c>
      <c r="F9">
        <v>5.5107369999999998</v>
      </c>
      <c r="G9">
        <v>67.878257000000019</v>
      </c>
      <c r="H9">
        <v>8.25</v>
      </c>
      <c r="K9">
        <f>(10/200)</f>
        <v>0.05</v>
      </c>
      <c r="L9">
        <f>(14/200)</f>
        <v>7.0000000000000007E-2</v>
      </c>
      <c r="M9">
        <f>(15/200)</f>
        <v>7.4999999999999997E-2</v>
      </c>
      <c r="N9">
        <f>(17/200)</f>
        <v>8.5000000000000006E-2</v>
      </c>
      <c r="P9">
        <f>(12/200)</f>
        <v>0.06</v>
      </c>
      <c r="Q9">
        <f>(10/200)</f>
        <v>0.05</v>
      </c>
      <c r="R9">
        <f>(10/200)</f>
        <v>0.05</v>
      </c>
      <c r="S9">
        <f>(10/200)</f>
        <v>0.05</v>
      </c>
      <c r="U9">
        <f>0.05+0.06</f>
        <v>0.11</v>
      </c>
      <c r="V9">
        <f>0.07+0.05</f>
        <v>0.12000000000000001</v>
      </c>
      <c r="W9">
        <f>0.075+0.05</f>
        <v>0.125</v>
      </c>
      <c r="X9">
        <f>0.085+0.05</f>
        <v>0.13500000000000001</v>
      </c>
      <c r="Z9">
        <f>SQRT((ABS($A$10-$A$9)^2+(ABS($B$10-$B$9)^2)))</f>
        <v>20.632235883232088</v>
      </c>
      <c r="AA9">
        <f>SQRT((ABS($C$10-$C$9)^2+(ABS($D$10-$D$9)^2)))</f>
        <v>22.562225468153176</v>
      </c>
      <c r="AB9">
        <f>SQRT((ABS($E$10-$E$9)^2+(ABS($F$10-$F$9)^2)))</f>
        <v>22.504006706822903</v>
      </c>
      <c r="AC9">
        <f>SQRT((ABS($G$10-$G$9)^2+(ABS($H$10-$H$9)^2)))</f>
        <v>22.954671361120148</v>
      </c>
      <c r="AJ9">
        <f>1/0.11</f>
        <v>9.0909090909090917</v>
      </c>
      <c r="AK9">
        <f>1/0.12</f>
        <v>8.3333333333333339</v>
      </c>
      <c r="AL9">
        <f>1/0.125</f>
        <v>8</v>
      </c>
      <c r="AM9">
        <f>1/0.135</f>
        <v>7.4074074074074066</v>
      </c>
      <c r="AO9">
        <f>$Z9/$U9</f>
        <v>187.56578075665536</v>
      </c>
      <c r="AP9">
        <f>$AA9/$V9</f>
        <v>188.01854556794314</v>
      </c>
      <c r="AQ9">
        <f>$AB9/$W9</f>
        <v>180.03205365458322</v>
      </c>
      <c r="AR9">
        <f>$AC9/$X9</f>
        <v>170.03460267496405</v>
      </c>
      <c r="AV9">
        <f>((0.05/0.11)*100)</f>
        <v>45.45454545454546</v>
      </c>
      <c r="AW9">
        <f>((0.07/0.12)*100)</f>
        <v>58.333333333333336</v>
      </c>
      <c r="AX9">
        <f>((0.075/0.125)*100)</f>
        <v>60</v>
      </c>
      <c r="AY9">
        <f>((0.085/0.135)*100)</f>
        <v>62.962962962962962</v>
      </c>
      <c r="BA9">
        <f>((0.06/0.11)*100)</f>
        <v>54.54545454545454</v>
      </c>
      <c r="BB9">
        <f>((0.05/0.12)*100)</f>
        <v>41.666666666666671</v>
      </c>
      <c r="BC9">
        <f>((0.05/0.125)*100)</f>
        <v>40</v>
      </c>
      <c r="BD9">
        <f>((0.05/0.135)*100)</f>
        <v>37.037037037037038</v>
      </c>
      <c r="BF9">
        <f>ABS($B$9-$D$9)</f>
        <v>2.3550529999999998</v>
      </c>
      <c r="BG9">
        <f>ABS($F$9-$H$9)</f>
        <v>2.7392630000000002</v>
      </c>
      <c r="BL9">
        <f>SQRT((ABS($A$9-$E$10)^2+(ABS($B$9-$F$10)^2)))</f>
        <v>3.7252999536128604</v>
      </c>
      <c r="BM9">
        <f>SQRT((ABS($C$9-$G$9)^2+(ABS($D$9-$H$9)^2)))</f>
        <v>0.76784540341530128</v>
      </c>
      <c r="BO9">
        <f>SQRT((ABS($A$9-$G$10)^2+(ABS($B$9-$H$10)^2)))</f>
        <v>8.5772446304622783</v>
      </c>
      <c r="BP9">
        <f>SQRT((ABS($C$9-$E$9)^2+(ABS($D$9-$F$9)^2)))</f>
        <v>4.9421645123663245</v>
      </c>
      <c r="BU9">
        <v>10</v>
      </c>
      <c r="BV9">
        <v>2</v>
      </c>
      <c r="BW9">
        <v>5</v>
      </c>
      <c r="BX9">
        <v>10</v>
      </c>
      <c r="BY9">
        <v>14</v>
      </c>
      <c r="BZ9">
        <v>5</v>
      </c>
      <c r="CA9">
        <v>7</v>
      </c>
      <c r="CB9">
        <v>4</v>
      </c>
      <c r="CC9">
        <v>15</v>
      </c>
      <c r="CD9">
        <v>5</v>
      </c>
      <c r="CE9">
        <v>7</v>
      </c>
      <c r="CF9">
        <v>12</v>
      </c>
      <c r="CG9">
        <v>17</v>
      </c>
      <c r="CH9">
        <v>10</v>
      </c>
      <c r="CI9">
        <v>6</v>
      </c>
      <c r="CJ9">
        <v>12</v>
      </c>
      <c r="CL9">
        <v>12</v>
      </c>
      <c r="CM9">
        <v>3</v>
      </c>
      <c r="CN9">
        <v>2</v>
      </c>
      <c r="CO9">
        <v>5</v>
      </c>
      <c r="CP9">
        <v>10</v>
      </c>
      <c r="CQ9">
        <v>3</v>
      </c>
      <c r="CR9">
        <v>3</v>
      </c>
      <c r="CS9">
        <v>0</v>
      </c>
      <c r="CT9">
        <v>10</v>
      </c>
      <c r="CU9">
        <v>2</v>
      </c>
      <c r="CV9">
        <v>3</v>
      </c>
      <c r="CW9">
        <v>7</v>
      </c>
      <c r="CX9">
        <v>10</v>
      </c>
      <c r="CY9">
        <v>5</v>
      </c>
      <c r="CZ9">
        <v>0</v>
      </c>
      <c r="DA9">
        <v>7</v>
      </c>
      <c r="DC9">
        <f>((2/10)*100)</f>
        <v>20</v>
      </c>
      <c r="DD9">
        <f>((5/10)*100)</f>
        <v>50</v>
      </c>
      <c r="DE9">
        <f>((10/10)*100)</f>
        <v>100</v>
      </c>
      <c r="DF9">
        <f>((5/14)*100)</f>
        <v>35.714285714285715</v>
      </c>
      <c r="DG9">
        <f>((7/14)*100)</f>
        <v>50</v>
      </c>
      <c r="DH9">
        <f>((4/14)*100)</f>
        <v>28.571428571428569</v>
      </c>
      <c r="DI9">
        <f>((5/15)*100)</f>
        <v>33.333333333333329</v>
      </c>
      <c r="DJ9">
        <f>((7/15)*100)</f>
        <v>46.666666666666664</v>
      </c>
      <c r="DK9">
        <f>((12/15)*100)</f>
        <v>80</v>
      </c>
      <c r="DL9">
        <f>((10/17)*100)</f>
        <v>58.82352941176471</v>
      </c>
      <c r="DM9">
        <f>((6/17)*100)</f>
        <v>35.294117647058826</v>
      </c>
      <c r="DN9">
        <f>((12/17)*100)</f>
        <v>70.588235294117652</v>
      </c>
      <c r="DP9">
        <f>((3/12)*100)</f>
        <v>25</v>
      </c>
      <c r="DQ9">
        <f>((2/12)*100)</f>
        <v>16.666666666666664</v>
      </c>
      <c r="DR9">
        <f>((5/12)*100)</f>
        <v>41.666666666666671</v>
      </c>
      <c r="DS9">
        <f>((3/10)*100)</f>
        <v>30</v>
      </c>
      <c r="DT9">
        <f>((3/10)*100)</f>
        <v>30</v>
      </c>
      <c r="DU9">
        <f>((0/10)*100)</f>
        <v>0</v>
      </c>
      <c r="DV9">
        <f>((2/10)*100)</f>
        <v>20</v>
      </c>
      <c r="DW9">
        <f>((3/10)*100)</f>
        <v>30</v>
      </c>
      <c r="DX9">
        <f>((7/10)*100)</f>
        <v>70</v>
      </c>
      <c r="DY9">
        <f>((5/10)*100)</f>
        <v>50</v>
      </c>
      <c r="DZ9">
        <f>((0/10)*100)</f>
        <v>0</v>
      </c>
      <c r="EA9">
        <f>((7/10)*100)</f>
        <v>70</v>
      </c>
    </row>
    <row r="10" spans="1:131" x14ac:dyDescent="0.25">
      <c r="A10">
        <v>32.706523000000011</v>
      </c>
      <c r="B10">
        <v>4.8867890000000003</v>
      </c>
      <c r="C10">
        <v>45.052894000000009</v>
      </c>
      <c r="D10">
        <v>7.0074209999999999</v>
      </c>
      <c r="E10">
        <v>49.62489200000001</v>
      </c>
      <c r="F10">
        <v>4.8594739999999996</v>
      </c>
      <c r="G10">
        <v>44.957259000000008</v>
      </c>
      <c r="H10">
        <v>7.0071050000000001</v>
      </c>
      <c r="L10">
        <f>(13/200)</f>
        <v>6.5000000000000002E-2</v>
      </c>
      <c r="P10">
        <f>(15/200)</f>
        <v>7.4999999999999997E-2</v>
      </c>
      <c r="Q10">
        <f>(11/200)</f>
        <v>5.5E-2</v>
      </c>
      <c r="R10">
        <f>(9/200)</f>
        <v>4.4999999999999998E-2</v>
      </c>
      <c r="S10">
        <f>(11/200)</f>
        <v>5.5E-2</v>
      </c>
      <c r="V10">
        <f>0.065+0.055</f>
        <v>0.12</v>
      </c>
      <c r="AA10">
        <f>SQRT((ABS($C$11-$C$10)^2+(ABS($D$11-$D$10)^2)))</f>
        <v>19.536127308944955</v>
      </c>
      <c r="AK10">
        <f>1/0.12</f>
        <v>8.3333333333333339</v>
      </c>
      <c r="AP10">
        <f>$AA10/$V10</f>
        <v>162.80106090787464</v>
      </c>
      <c r="AW10">
        <f>((0.065/0.12)*100)</f>
        <v>54.166666666666671</v>
      </c>
      <c r="BB10">
        <f>((0.055/0.12)*100)</f>
        <v>45.833333333333336</v>
      </c>
      <c r="BF10">
        <f>ABS($B$10-$D$10)</f>
        <v>2.1206319999999996</v>
      </c>
      <c r="BG10">
        <f>ABS($F$10-$H$10)</f>
        <v>2.1476310000000005</v>
      </c>
      <c r="BI10">
        <v>4.0019625000000003</v>
      </c>
      <c r="BJ10">
        <v>3.7153410000000004</v>
      </c>
      <c r="BM10">
        <f>SQRT((ABS($C$10-$G$10)^2+(ABS($D$10-$H$10)^2)))</f>
        <v>9.5635522066856951E-2</v>
      </c>
      <c r="BO10">
        <f>SQRT((ABS($A$10-$G$10)^2+(ABS($B$10-$H$10)^2)))</f>
        <v>12.432870645251317</v>
      </c>
      <c r="BP10">
        <f>SQRT((ABS($C$10-$E$10)^2+(ABS($D$10-$F$10)^2)))</f>
        <v>5.0514198030665609</v>
      </c>
      <c r="BR10">
        <f>DEGREES(ACOS((2.76488492101009^2+23.6605478489881^2-23.5725283074801^2)/(2*2.76488492101009*23.6605478489881)))</f>
        <v>84.824671365298855</v>
      </c>
      <c r="BS10">
        <f>DEGREES(ACOS((23.5725283074801^2+24.2149237281009^2-2.95233804526954^2)/(2*23.5725283074801*24.2149237281009)))</f>
        <v>6.9147348611817625</v>
      </c>
      <c r="BY10">
        <v>13</v>
      </c>
      <c r="BZ10">
        <v>2</v>
      </c>
      <c r="CA10">
        <v>7</v>
      </c>
      <c r="CB10">
        <v>2</v>
      </c>
      <c r="CL10">
        <v>15</v>
      </c>
      <c r="CM10">
        <v>4</v>
      </c>
      <c r="CN10">
        <v>4</v>
      </c>
      <c r="CO10">
        <v>11</v>
      </c>
      <c r="CP10">
        <v>11</v>
      </c>
      <c r="CQ10">
        <v>3</v>
      </c>
      <c r="CR10">
        <v>3</v>
      </c>
      <c r="CS10">
        <v>0</v>
      </c>
      <c r="CT10">
        <v>9</v>
      </c>
      <c r="CU10">
        <v>4</v>
      </c>
      <c r="CV10">
        <v>3</v>
      </c>
      <c r="CW10">
        <v>4</v>
      </c>
      <c r="CX10">
        <v>11</v>
      </c>
      <c r="CY10">
        <v>11</v>
      </c>
      <c r="CZ10">
        <v>0</v>
      </c>
      <c r="DA10">
        <v>4</v>
      </c>
      <c r="DF10">
        <f>((2/13)*100)</f>
        <v>15.384615384615385</v>
      </c>
      <c r="DG10">
        <f>((7/13)*100)</f>
        <v>53.846153846153847</v>
      </c>
      <c r="DH10">
        <f>((2/13)*100)</f>
        <v>15.384615384615385</v>
      </c>
      <c r="DP10">
        <f>((4/15)*100)</f>
        <v>26.666666666666668</v>
      </c>
      <c r="DQ10">
        <f>((4/15)*100)</f>
        <v>26.666666666666668</v>
      </c>
      <c r="DR10">
        <f>((11/15)*100)</f>
        <v>73.333333333333329</v>
      </c>
      <c r="DS10">
        <f>((3/11)*100)</f>
        <v>27.27272727272727</v>
      </c>
      <c r="DT10">
        <f>((3/11)*100)</f>
        <v>27.27272727272727</v>
      </c>
      <c r="DU10">
        <f>((0/11)*100)</f>
        <v>0</v>
      </c>
      <c r="DV10">
        <f>((4/9)*100)</f>
        <v>44.444444444444443</v>
      </c>
      <c r="DW10">
        <f>((3/9)*100)</f>
        <v>33.333333333333329</v>
      </c>
      <c r="DX10">
        <f>((4/9)*100)</f>
        <v>44.444444444444443</v>
      </c>
      <c r="DY10">
        <f>((11/11)*100)</f>
        <v>100</v>
      </c>
      <c r="DZ10">
        <f>((0/11)*100)</f>
        <v>0</v>
      </c>
      <c r="EA10">
        <f>((4/11)*100)</f>
        <v>36.363636363636367</v>
      </c>
    </row>
    <row r="11" spans="1:131" x14ac:dyDescent="0.25">
      <c r="C11">
        <v>25.520787000000013</v>
      </c>
      <c r="D11">
        <v>6.6111050000000002</v>
      </c>
      <c r="BR11">
        <f>DEGREES(ACOS((2.95233804526954^2+30.3321088448174^2-29.6223716475758^2)/(2*2.95233804526954*30.3321088448174)))</f>
        <v>73.366256788241486</v>
      </c>
      <c r="BS11">
        <f>DEGREES(ACOS((29.6223716475758^2+29.6684354003131^2-3.00146360765427^2)/(2*29.6223716475758*29.6684354003131)))</f>
        <v>5.8027378429568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R12">
        <f>DEGREES(ACOS((3.00146360765427^2+29.5168726121874^2-29.2833735993298^2)/(2*3.00146360765427*29.5168726121874)))</f>
        <v>82.626869413028544</v>
      </c>
      <c r="BS12">
        <f>DEGREES(ACOS((29.2833735993298^2+29.5592315929333^2-2.29295524628916^2)/(2*29.2833735993298*29.5592315929333)))</f>
        <v>4.4340805109058614</v>
      </c>
    </row>
    <row r="13" spans="1:131" x14ac:dyDescent="0.25">
      <c r="A13">
        <v>240.126946</v>
      </c>
      <c r="B13">
        <v>6.8882500000000002</v>
      </c>
      <c r="C13">
        <v>242.385661</v>
      </c>
      <c r="D13">
        <v>9.3110110000000006</v>
      </c>
      <c r="E13">
        <v>239.897325</v>
      </c>
      <c r="F13">
        <v>5.9628800000000002</v>
      </c>
      <c r="G13">
        <v>239.53713500000001</v>
      </c>
      <c r="H13">
        <v>8.7042029999999997</v>
      </c>
      <c r="K13">
        <f>(15/200)</f>
        <v>7.4999999999999997E-2</v>
      </c>
      <c r="L13">
        <f>(14/200)</f>
        <v>7.0000000000000007E-2</v>
      </c>
      <c r="M13">
        <f>(11/200)</f>
        <v>5.5E-2</v>
      </c>
      <c r="N13">
        <f>(12/200)</f>
        <v>0.06</v>
      </c>
      <c r="P13">
        <f>(8/200)</f>
        <v>0.04</v>
      </c>
      <c r="Q13">
        <f>(8/200)</f>
        <v>0.04</v>
      </c>
      <c r="R13">
        <f>(9/200)</f>
        <v>4.4999999999999998E-2</v>
      </c>
      <c r="S13">
        <f>(8/200)</f>
        <v>0.04</v>
      </c>
      <c r="U13">
        <f>0.075+0.04</f>
        <v>0.11499999999999999</v>
      </c>
      <c r="V13">
        <f>0.07+0.04</f>
        <v>0.11000000000000001</v>
      </c>
      <c r="W13">
        <f>0.055+0.045</f>
        <v>0.1</v>
      </c>
      <c r="X13">
        <f>0.06+0.04</f>
        <v>0.1</v>
      </c>
      <c r="Z13">
        <f>SQRT((ABS($A$14-$A$13)^2+(ABS($B$14-$B$13)^2)))</f>
        <v>25.344426805182074</v>
      </c>
      <c r="AA13">
        <f>SQRT((ABS($C$14-$C$13)^2+(ABS($D$14-$D$13)^2)))</f>
        <v>25.273921971700705</v>
      </c>
      <c r="AB13">
        <f>SQRT((ABS($E$14-$E$13)^2+(ABS($F$14-$F$13)^2)))</f>
        <v>23.66054784898812</v>
      </c>
      <c r="AC13">
        <f>SQRT((ABS($G$14-$G$13)^2+(ABS($H$14-$H$13)^2)))</f>
        <v>24.214923728100853</v>
      </c>
      <c r="AJ13">
        <f>1/0.115</f>
        <v>8.695652173913043</v>
      </c>
      <c r="AK13">
        <f>1/0.11</f>
        <v>9.0909090909090917</v>
      </c>
      <c r="AL13">
        <f>1/0.1</f>
        <v>10</v>
      </c>
      <c r="AM13">
        <f>1/0.1</f>
        <v>10</v>
      </c>
      <c r="AO13">
        <f>$Z13/$U13</f>
        <v>220.38632004506152</v>
      </c>
      <c r="AP13">
        <f>$AA13/$V13</f>
        <v>229.76292701546092</v>
      </c>
      <c r="AQ13">
        <f>$AB13/$W13</f>
        <v>236.60547848988119</v>
      </c>
      <c r="AR13">
        <f>$AC13/$X13</f>
        <v>242.14923728100851</v>
      </c>
      <c r="AV13">
        <f>((0.075/0.115)*100)</f>
        <v>65.217391304347814</v>
      </c>
      <c r="AW13">
        <f>((0.07/0.11)*100)</f>
        <v>63.636363636363647</v>
      </c>
      <c r="AX13">
        <f>((0.055/0.1)*100)</f>
        <v>54.999999999999993</v>
      </c>
      <c r="AY13">
        <f>((0.06/0.1)*100)</f>
        <v>60</v>
      </c>
      <c r="BA13">
        <f>((0.04/0.115)*100)</f>
        <v>34.782608695652172</v>
      </c>
      <c r="BB13">
        <f>((0.04/0.11)*100)</f>
        <v>36.363636363636367</v>
      </c>
      <c r="BC13">
        <f>((0.045/0.1)*100)</f>
        <v>44.999999999999993</v>
      </c>
      <c r="BD13">
        <f>((0.04/0.1)*100)</f>
        <v>40</v>
      </c>
      <c r="BF13">
        <f>ABS($B$13-$D$13)</f>
        <v>2.4227610000000004</v>
      </c>
      <c r="BG13">
        <f>ABS($F$13-$H$13)</f>
        <v>2.7413229999999995</v>
      </c>
      <c r="BL13">
        <f>SQRT((ABS($A$13-$E$13)^2+(ABS($B$13-$F$13)^2)))</f>
        <v>0.95343350084890766</v>
      </c>
      <c r="BM13">
        <f>SQRT((ABS($C$13-$G$13)^2+(ABS($D$13-$H$13)^2)))</f>
        <v>2.9124416425981758</v>
      </c>
      <c r="BO13">
        <f>SQRT((ABS($A$13-$G$13)^2+(ABS($B$13-$H$13)^2)))</f>
        <v>1.9093355687070817</v>
      </c>
      <c r="BP13">
        <f>SQRT((ABS($C$13-$E$13)^2+(ABS($D$13-$F$13)^2)))</f>
        <v>4.1715461452628118</v>
      </c>
      <c r="BR13">
        <f>DEGREES(ACOS((34.1738239951829^2+32.575926084165^2-3.28082185505584^2)/(2*34.1738239951829*32.575926084165)))</f>
        <v>4.9220519129221723</v>
      </c>
      <c r="BS13">
        <f>DEGREES(ACOS((28.9923438102088^2+30.1971407523143^2-2.57279697112326^2)/(2*28.9923438102088*30.1971407523143)))</f>
        <v>4.4030702754365647</v>
      </c>
      <c r="BU13">
        <v>15</v>
      </c>
      <c r="BV13">
        <v>12</v>
      </c>
      <c r="BW13">
        <v>6</v>
      </c>
      <c r="BX13">
        <v>7</v>
      </c>
      <c r="BY13">
        <v>14</v>
      </c>
      <c r="BZ13">
        <v>12</v>
      </c>
      <c r="CA13">
        <v>5</v>
      </c>
      <c r="CB13">
        <v>6</v>
      </c>
      <c r="CC13">
        <v>11</v>
      </c>
      <c r="CD13">
        <v>6</v>
      </c>
      <c r="CE13">
        <v>4</v>
      </c>
      <c r="CF13">
        <v>11</v>
      </c>
      <c r="CG13">
        <v>12</v>
      </c>
      <c r="CH13">
        <v>6</v>
      </c>
      <c r="CI13">
        <v>5</v>
      </c>
      <c r="CJ13">
        <v>11</v>
      </c>
      <c r="CL13">
        <v>8</v>
      </c>
      <c r="CM13">
        <v>6</v>
      </c>
      <c r="CN13">
        <v>0</v>
      </c>
      <c r="CO13">
        <v>0</v>
      </c>
      <c r="CP13">
        <v>8</v>
      </c>
      <c r="CQ13">
        <v>6</v>
      </c>
      <c r="CR13">
        <v>0</v>
      </c>
      <c r="CS13">
        <v>0</v>
      </c>
      <c r="CT13">
        <v>9</v>
      </c>
      <c r="CU13">
        <v>0</v>
      </c>
      <c r="CV13">
        <v>0</v>
      </c>
      <c r="CW13">
        <v>8</v>
      </c>
      <c r="CX13">
        <v>8</v>
      </c>
      <c r="CY13">
        <v>0</v>
      </c>
      <c r="CZ13">
        <v>0</v>
      </c>
      <c r="DA13">
        <v>8</v>
      </c>
      <c r="DC13">
        <f>((12/15)*100)</f>
        <v>80</v>
      </c>
      <c r="DD13">
        <f>((6/15)*100)</f>
        <v>40</v>
      </c>
      <c r="DE13">
        <f>((7/15)*100)</f>
        <v>46.666666666666664</v>
      </c>
      <c r="DF13">
        <f>((12/14)*100)</f>
        <v>85.714285714285708</v>
      </c>
      <c r="DG13">
        <f>((5/14)*100)</f>
        <v>35.714285714285715</v>
      </c>
      <c r="DH13">
        <f>((6/14)*100)</f>
        <v>42.857142857142854</v>
      </c>
      <c r="DI13">
        <f>((6/11)*100)</f>
        <v>54.54545454545454</v>
      </c>
      <c r="DJ13">
        <f>((4/11)*100)</f>
        <v>36.363636363636367</v>
      </c>
      <c r="DK13">
        <f>((11/11)*100)</f>
        <v>100</v>
      </c>
      <c r="DL13">
        <f>((6/12)*100)</f>
        <v>50</v>
      </c>
      <c r="DM13">
        <f>((5/12)*100)</f>
        <v>41.666666666666671</v>
      </c>
      <c r="DN13">
        <f>((11/12)*100)</f>
        <v>91.666666666666657</v>
      </c>
      <c r="DP13">
        <f>((6/8)*100)</f>
        <v>75</v>
      </c>
      <c r="DQ13">
        <f>((0/8)*100)</f>
        <v>0</v>
      </c>
      <c r="DR13">
        <f>((0/8)*100)</f>
        <v>0</v>
      </c>
      <c r="DS13">
        <f>((6/8)*100)</f>
        <v>75</v>
      </c>
      <c r="DT13">
        <f>((0/8)*100)</f>
        <v>0</v>
      </c>
      <c r="DU13">
        <f>((0/8)*100)</f>
        <v>0</v>
      </c>
      <c r="DV13">
        <f>((0/9)*100)</f>
        <v>0</v>
      </c>
      <c r="DW13">
        <f>((0/9)*100)</f>
        <v>0</v>
      </c>
      <c r="DX13">
        <f>((8/9)*100)</f>
        <v>88.888888888888886</v>
      </c>
      <c r="DY13">
        <f>((0/8)*100)</f>
        <v>0</v>
      </c>
      <c r="DZ13">
        <f>((0/8)*100)</f>
        <v>0</v>
      </c>
      <c r="EA13">
        <f>((8/8)*100)</f>
        <v>100</v>
      </c>
    </row>
    <row r="14" spans="1:131" x14ac:dyDescent="0.25">
      <c r="A14">
        <v>214.82319000000001</v>
      </c>
      <c r="B14">
        <v>5.4530139999999996</v>
      </c>
      <c r="C14">
        <v>217.17216500000001</v>
      </c>
      <c r="D14">
        <v>7.5643710000000004</v>
      </c>
      <c r="E14">
        <v>216.25600499999999</v>
      </c>
      <c r="F14">
        <v>5.0091960000000002</v>
      </c>
      <c r="G14">
        <v>215.33852999999999</v>
      </c>
      <c r="H14">
        <v>7.8153569999999997</v>
      </c>
      <c r="K14">
        <f>(12/200)</f>
        <v>0.06</v>
      </c>
      <c r="L14">
        <f>(15/200)</f>
        <v>7.4999999999999997E-2</v>
      </c>
      <c r="M14">
        <f>(13/200)</f>
        <v>6.5000000000000002E-2</v>
      </c>
      <c r="N14">
        <f>(14/200)</f>
        <v>7.0000000000000007E-2</v>
      </c>
      <c r="P14">
        <f>(7/200)</f>
        <v>3.5000000000000003E-2</v>
      </c>
      <c r="Q14">
        <f>(7/200)</f>
        <v>3.5000000000000003E-2</v>
      </c>
      <c r="R14">
        <f>(9/200)</f>
        <v>4.4999999999999998E-2</v>
      </c>
      <c r="S14">
        <f>(8/200)</f>
        <v>0.04</v>
      </c>
      <c r="U14">
        <f>0.06+0.035</f>
        <v>9.5000000000000001E-2</v>
      </c>
      <c r="V14">
        <f>0.075+0.035</f>
        <v>0.11</v>
      </c>
      <c r="W14">
        <f>0.065+0.045</f>
        <v>0.11</v>
      </c>
      <c r="X14">
        <f>0.07+0.04</f>
        <v>0.11000000000000001</v>
      </c>
      <c r="Z14">
        <f>SQRT((ABS($A$15-$A$14)^2+(ABS($B$15-$B$14)^2)))</f>
        <v>25.376192722137059</v>
      </c>
      <c r="AA14">
        <f>SQRT((ABS($C$15-$C$14)^2+(ABS($D$15-$D$14)^2)))</f>
        <v>28.909605688241758</v>
      </c>
      <c r="AB14">
        <f>SQRT((ABS($E$15-$E$14)^2+(ABS($F$15-$F$14)^2)))</f>
        <v>30.332108844817373</v>
      </c>
      <c r="AC14">
        <f>SQRT((ABS($G$15-$G$14)^2+(ABS($H$15-$H$14)^2)))</f>
        <v>29.668435400313143</v>
      </c>
      <c r="AJ14">
        <f>1/0.095</f>
        <v>10.526315789473685</v>
      </c>
      <c r="AK14">
        <f>1/0.11</f>
        <v>9.0909090909090917</v>
      </c>
      <c r="AL14">
        <f>1/0.11</f>
        <v>9.0909090909090917</v>
      </c>
      <c r="AM14">
        <f>1/0.11</f>
        <v>9.0909090909090917</v>
      </c>
      <c r="AO14">
        <f>$Z14/$U14</f>
        <v>267.11781812775854</v>
      </c>
      <c r="AP14">
        <f>$AA14/$V14</f>
        <v>262.81459716583419</v>
      </c>
      <c r="AQ14">
        <f>$AB14/$W14</f>
        <v>275.74644404379433</v>
      </c>
      <c r="AR14">
        <f>$AC14/$X14</f>
        <v>269.71304909375579</v>
      </c>
      <c r="AV14">
        <f>((0.06/0.095)*100)</f>
        <v>63.157894736842103</v>
      </c>
      <c r="AW14">
        <f>((0.075/0.11)*100)</f>
        <v>68.181818181818173</v>
      </c>
      <c r="AX14">
        <f>((0.065/0.11)*100)</f>
        <v>59.090909090909093</v>
      </c>
      <c r="AY14">
        <f>((0.07/0.11)*100)</f>
        <v>63.636363636363647</v>
      </c>
      <c r="BA14">
        <f>((0.035/0.095)*100)</f>
        <v>36.842105263157897</v>
      </c>
      <c r="BB14">
        <f>((0.035/0.11)*100)</f>
        <v>31.818181818181824</v>
      </c>
      <c r="BC14">
        <f>((0.045/0.11)*100)</f>
        <v>40.909090909090907</v>
      </c>
      <c r="BD14">
        <f>((0.04/0.11)*100)</f>
        <v>36.363636363636367</v>
      </c>
      <c r="BF14">
        <f>ABS($B$14-$D$14)</f>
        <v>2.1113570000000008</v>
      </c>
      <c r="BG14">
        <f>ABS($F$14-$H$14)</f>
        <v>2.8061609999999995</v>
      </c>
      <c r="BL14">
        <f>SQRT((ABS($A$14-$E$14)^2+(ABS($B$14-$F$14)^2)))</f>
        <v>1.4999777469512448</v>
      </c>
      <c r="BM14">
        <f>SQRT((ABS($C$14-$G$14)^2+(ABS($D$14-$H$14)^2)))</f>
        <v>1.8507326347749573</v>
      </c>
      <c r="BO14">
        <f>SQRT((ABS($A$14-$G$14)^2+(ABS($B$14-$H$14)^2)))</f>
        <v>2.4178998666712772</v>
      </c>
      <c r="BP14">
        <f>SQRT((ABS($C$14-$E$14)^2+(ABS($D$14-$F$14)^2)))</f>
        <v>2.7144554566662236</v>
      </c>
      <c r="BR14">
        <f>DEGREES(ACOS((2.57279697112326^2+20.3627876409375^2-19.2263689132388^2)/(2*2.57279697112326*20.3627876409375)))</f>
        <v>60.491408628963569</v>
      </c>
      <c r="BS14">
        <f>DEGREES(ACOS((19.2263689132388^2+19.2569093802025^2-2.72954939139229^2)/(2*19.2263689132388*19.2569093802025)))</f>
        <v>8.134095078357328</v>
      </c>
      <c r="BU14">
        <v>12</v>
      </c>
      <c r="BV14">
        <v>12</v>
      </c>
      <c r="BW14">
        <v>5</v>
      </c>
      <c r="BX14">
        <v>5</v>
      </c>
      <c r="BY14">
        <v>15</v>
      </c>
      <c r="BZ14">
        <v>12</v>
      </c>
      <c r="CA14">
        <v>6</v>
      </c>
      <c r="CB14">
        <v>7</v>
      </c>
      <c r="CC14">
        <v>13</v>
      </c>
      <c r="CD14">
        <v>7</v>
      </c>
      <c r="CE14">
        <v>6</v>
      </c>
      <c r="CF14">
        <v>13</v>
      </c>
      <c r="CG14">
        <v>14</v>
      </c>
      <c r="CH14">
        <v>8</v>
      </c>
      <c r="CI14">
        <v>7</v>
      </c>
      <c r="CJ14">
        <v>13</v>
      </c>
      <c r="CL14">
        <v>7</v>
      </c>
      <c r="CM14">
        <v>4</v>
      </c>
      <c r="CN14">
        <v>2</v>
      </c>
      <c r="CO14">
        <v>1</v>
      </c>
      <c r="CP14">
        <v>7</v>
      </c>
      <c r="CQ14">
        <v>4</v>
      </c>
      <c r="CR14">
        <v>0</v>
      </c>
      <c r="CS14">
        <v>0</v>
      </c>
      <c r="CT14">
        <v>9</v>
      </c>
      <c r="CU14">
        <v>2</v>
      </c>
      <c r="CV14">
        <v>0</v>
      </c>
      <c r="CW14">
        <v>8</v>
      </c>
      <c r="CX14">
        <v>8</v>
      </c>
      <c r="CY14">
        <v>1</v>
      </c>
      <c r="CZ14">
        <v>0</v>
      </c>
      <c r="DA14">
        <v>8</v>
      </c>
      <c r="DC14">
        <f>((12/12)*100)</f>
        <v>100</v>
      </c>
      <c r="DD14">
        <f>((5/12)*100)</f>
        <v>41.666666666666671</v>
      </c>
      <c r="DE14">
        <f>((5/12)*100)</f>
        <v>41.666666666666671</v>
      </c>
      <c r="DF14">
        <f>((12/15)*100)</f>
        <v>80</v>
      </c>
      <c r="DG14">
        <f>((6/15)*100)</f>
        <v>40</v>
      </c>
      <c r="DH14">
        <f>((7/15)*100)</f>
        <v>46.666666666666664</v>
      </c>
      <c r="DI14">
        <f>((7/13)*100)</f>
        <v>53.846153846153847</v>
      </c>
      <c r="DJ14">
        <f>((6/13)*100)</f>
        <v>46.153846153846153</v>
      </c>
      <c r="DK14">
        <f>((13/13)*100)</f>
        <v>100</v>
      </c>
      <c r="DL14">
        <f>((8/14)*100)</f>
        <v>57.142857142857139</v>
      </c>
      <c r="DM14">
        <f>((7/14)*100)</f>
        <v>50</v>
      </c>
      <c r="DN14">
        <f>((13/14)*100)</f>
        <v>92.857142857142861</v>
      </c>
      <c r="DP14">
        <f>((4/7)*100)</f>
        <v>57.142857142857139</v>
      </c>
      <c r="DQ14">
        <f>((2/7)*100)</f>
        <v>28.571428571428569</v>
      </c>
      <c r="DR14">
        <f>((1/7)*100)</f>
        <v>14.285714285714285</v>
      </c>
      <c r="DS14">
        <f>((4/7)*100)</f>
        <v>57.142857142857139</v>
      </c>
      <c r="DT14">
        <f>((0/7)*100)</f>
        <v>0</v>
      </c>
      <c r="DU14">
        <f>((0/7)*100)</f>
        <v>0</v>
      </c>
      <c r="DV14">
        <f>((2/9)*100)</f>
        <v>22.222222222222221</v>
      </c>
      <c r="DW14">
        <f>((0/9)*100)</f>
        <v>0</v>
      </c>
      <c r="DX14">
        <f>((8/9)*100)</f>
        <v>88.888888888888886</v>
      </c>
      <c r="DY14">
        <f>((1/8)*100)</f>
        <v>12.5</v>
      </c>
      <c r="DZ14">
        <f>((0/8)*100)</f>
        <v>0</v>
      </c>
      <c r="EA14">
        <f>((8/8)*100)</f>
        <v>100</v>
      </c>
    </row>
    <row r="15" spans="1:131" x14ac:dyDescent="0.25">
      <c r="A15">
        <v>189.44758100000001</v>
      </c>
      <c r="B15">
        <v>5.2808950000000001</v>
      </c>
      <c r="C15">
        <v>188.263057</v>
      </c>
      <c r="D15">
        <v>7.3947370000000001</v>
      </c>
      <c r="E15">
        <v>185.933898</v>
      </c>
      <c r="F15">
        <v>4.2303160000000002</v>
      </c>
      <c r="G15">
        <v>185.67605499999999</v>
      </c>
      <c r="H15">
        <v>7.2206840000000003</v>
      </c>
      <c r="K15">
        <f>(15/200)</f>
        <v>7.4999999999999997E-2</v>
      </c>
      <c r="L15">
        <f>(16/200)</f>
        <v>0.08</v>
      </c>
      <c r="M15">
        <f>(14/200)</f>
        <v>7.0000000000000007E-2</v>
      </c>
      <c r="N15">
        <f>(14/200)</f>
        <v>7.0000000000000007E-2</v>
      </c>
      <c r="P15">
        <f>(6/200)</f>
        <v>0.03</v>
      </c>
      <c r="Q15">
        <f>(7/200)</f>
        <v>3.5000000000000003E-2</v>
      </c>
      <c r="R15">
        <f>(8/200)</f>
        <v>0.04</v>
      </c>
      <c r="S15">
        <f>(7/200)</f>
        <v>3.5000000000000003E-2</v>
      </c>
      <c r="U15">
        <f>0.075+0.03</f>
        <v>0.105</v>
      </c>
      <c r="V15">
        <f>0.08+0.035</f>
        <v>0.115</v>
      </c>
      <c r="W15">
        <f>0.07+0.04</f>
        <v>0.11000000000000001</v>
      </c>
      <c r="X15">
        <f>0.07+0.035</f>
        <v>0.10500000000000001</v>
      </c>
      <c r="Z15">
        <f>SQRT((ABS($A$16-$A$15)^2+(ABS($B$16-$B$15)^2)))</f>
        <v>29.271107008568944</v>
      </c>
      <c r="AA15">
        <f>SQRT((ABS($C$16-$C$15)^2+(ABS($D$16-$D$15)^2)))</f>
        <v>30.356801815018045</v>
      </c>
      <c r="AB15">
        <f>SQRT((ABS($E$16-$E$15)^2+(ABS($F$16-$F$15)^2)))</f>
        <v>29.516872612187445</v>
      </c>
      <c r="AC15">
        <f>SQRT((ABS($G$16-$G$15)^2+(ABS($H$16-$H$15)^2)))</f>
        <v>29.559231592933283</v>
      </c>
      <c r="AJ15">
        <f>1/0.105</f>
        <v>9.5238095238095237</v>
      </c>
      <c r="AK15">
        <f>1/0.115</f>
        <v>8.695652173913043</v>
      </c>
      <c r="AL15">
        <f>1/0.11</f>
        <v>9.0909090909090917</v>
      </c>
      <c r="AM15">
        <f>1/0.105</f>
        <v>9.5238095238095237</v>
      </c>
      <c r="AO15">
        <f>$Z15/$U15</f>
        <v>278.77244770065664</v>
      </c>
      <c r="AP15">
        <f>$AA15/$V15</f>
        <v>263.97218969580905</v>
      </c>
      <c r="AQ15">
        <f>$AB15/$W15</f>
        <v>268.33520556534035</v>
      </c>
      <c r="AR15">
        <f>$AC15/$X15</f>
        <v>281.51649136126935</v>
      </c>
      <c r="AV15">
        <f>((0.075/0.105)*100)</f>
        <v>71.428571428571431</v>
      </c>
      <c r="AW15">
        <f>((0.08/0.115)*100)</f>
        <v>69.565217391304344</v>
      </c>
      <c r="AX15">
        <f>((0.07/0.11)*100)</f>
        <v>63.636363636363647</v>
      </c>
      <c r="AY15">
        <f>((0.07/0.105)*100)</f>
        <v>66.666666666666671</v>
      </c>
      <c r="BA15">
        <f>((0.03/0.105)*100)</f>
        <v>28.571428571428569</v>
      </c>
      <c r="BB15">
        <f>((0.035/0.115)*100)</f>
        <v>30.434782608695656</v>
      </c>
      <c r="BC15">
        <f>((0.04/0.11)*100)</f>
        <v>36.363636363636367</v>
      </c>
      <c r="BD15">
        <f>((0.035/0.105)*100)</f>
        <v>33.333333333333336</v>
      </c>
      <c r="BF15">
        <f>ABS($B$15-$D$15)</f>
        <v>2.113842</v>
      </c>
      <c r="BG15">
        <f>ABS($F$15-$H$15)</f>
        <v>2.9903680000000001</v>
      </c>
      <c r="BL15">
        <f>SQRT((ABS($A$15-$E$15)^2+(ABS($B$15-$F$15)^2)))</f>
        <v>3.667381144594887</v>
      </c>
      <c r="BM15">
        <f>SQRT((ABS($C$15-$G$15)^2+(ABS($D$15-$H$15)^2)))</f>
        <v>2.5928505153234469</v>
      </c>
      <c r="BO15">
        <f>SQRT((ABS($A$15-$G$15)^2+(ABS($B$15-$H$15)^2)))</f>
        <v>4.2411307139956405</v>
      </c>
      <c r="BP15">
        <f>SQRT((ABS($C$15-$E$15)^2+(ABS($D$15-$F$15)^2)))</f>
        <v>3.9291909997507144</v>
      </c>
      <c r="BU15">
        <v>15</v>
      </c>
      <c r="BV15">
        <v>14</v>
      </c>
      <c r="BW15">
        <v>7</v>
      </c>
      <c r="BX15">
        <v>8</v>
      </c>
      <c r="BY15">
        <v>16</v>
      </c>
      <c r="BZ15">
        <v>14</v>
      </c>
      <c r="CA15">
        <v>8</v>
      </c>
      <c r="CB15">
        <v>9</v>
      </c>
      <c r="CC15">
        <v>14</v>
      </c>
      <c r="CD15">
        <v>8</v>
      </c>
      <c r="CE15">
        <v>8</v>
      </c>
      <c r="CF15">
        <v>14</v>
      </c>
      <c r="CG15">
        <v>14</v>
      </c>
      <c r="CH15">
        <v>8</v>
      </c>
      <c r="CI15">
        <v>8</v>
      </c>
      <c r="CJ15">
        <v>14</v>
      </c>
      <c r="CL15">
        <v>6</v>
      </c>
      <c r="CM15">
        <v>6</v>
      </c>
      <c r="CN15">
        <v>0</v>
      </c>
      <c r="CO15">
        <v>0</v>
      </c>
      <c r="CP15">
        <v>7</v>
      </c>
      <c r="CQ15">
        <v>6</v>
      </c>
      <c r="CR15">
        <v>0</v>
      </c>
      <c r="CS15">
        <v>0</v>
      </c>
      <c r="CT15">
        <v>8</v>
      </c>
      <c r="CU15">
        <v>0</v>
      </c>
      <c r="CV15">
        <v>0</v>
      </c>
      <c r="CW15">
        <v>7</v>
      </c>
      <c r="CX15">
        <v>7</v>
      </c>
      <c r="CY15">
        <v>0</v>
      </c>
      <c r="CZ15">
        <v>0</v>
      </c>
      <c r="DA15">
        <v>7</v>
      </c>
      <c r="DC15">
        <f>((14/15)*100)</f>
        <v>93.333333333333329</v>
      </c>
      <c r="DD15">
        <f>((7/15)*100)</f>
        <v>46.666666666666664</v>
      </c>
      <c r="DE15">
        <f>((8/15)*100)</f>
        <v>53.333333333333336</v>
      </c>
      <c r="DF15">
        <f>((14/16)*100)</f>
        <v>87.5</v>
      </c>
      <c r="DG15">
        <f>((8/16)*100)</f>
        <v>50</v>
      </c>
      <c r="DH15">
        <f>((9/16)*100)</f>
        <v>56.25</v>
      </c>
      <c r="DI15">
        <f>((8/14)*100)</f>
        <v>57.142857142857139</v>
      </c>
      <c r="DJ15">
        <f>((8/14)*100)</f>
        <v>57.142857142857139</v>
      </c>
      <c r="DK15">
        <f>((14/14)*100)</f>
        <v>100</v>
      </c>
      <c r="DL15">
        <f>((8/14)*100)</f>
        <v>57.142857142857139</v>
      </c>
      <c r="DM15">
        <f>((8/14)*100)</f>
        <v>57.142857142857139</v>
      </c>
      <c r="DN15">
        <f>((14/14)*100)</f>
        <v>100</v>
      </c>
      <c r="DP15">
        <f>((6/6)*100)</f>
        <v>100</v>
      </c>
      <c r="DQ15">
        <f>((0/6)*100)</f>
        <v>0</v>
      </c>
      <c r="DR15">
        <f>((0/6)*100)</f>
        <v>0</v>
      </c>
      <c r="DS15">
        <f>((6/7)*100)</f>
        <v>85.714285714285708</v>
      </c>
      <c r="DT15">
        <f>((0/7)*100)</f>
        <v>0</v>
      </c>
      <c r="DU15">
        <f>((0/7)*100)</f>
        <v>0</v>
      </c>
      <c r="DV15">
        <f>((0/8)*100)</f>
        <v>0</v>
      </c>
      <c r="DW15">
        <f>((0/8)*100)</f>
        <v>0</v>
      </c>
      <c r="DX15">
        <f>((7/8)*100)</f>
        <v>87.5</v>
      </c>
      <c r="DY15">
        <f>((0/7)*100)</f>
        <v>0</v>
      </c>
      <c r="DZ15">
        <f>((0/7)*100)</f>
        <v>0</v>
      </c>
      <c r="EA15">
        <f>((7/7)*100)</f>
        <v>100</v>
      </c>
    </row>
    <row r="16" spans="1:131" x14ac:dyDescent="0.25">
      <c r="A16">
        <v>160.17647499999998</v>
      </c>
      <c r="B16">
        <v>5.2732109999999999</v>
      </c>
      <c r="C16">
        <v>157.90673799999999</v>
      </c>
      <c r="D16">
        <v>7.2235259999999997</v>
      </c>
      <c r="E16">
        <v>156.44389699999999</v>
      </c>
      <c r="F16">
        <v>5.4895259999999997</v>
      </c>
      <c r="G16">
        <v>156.12173899999999</v>
      </c>
      <c r="H16">
        <v>7.7597370000000003</v>
      </c>
      <c r="K16">
        <f>(11/200)</f>
        <v>5.5E-2</v>
      </c>
      <c r="L16">
        <f>(12/200)</f>
        <v>0.06</v>
      </c>
      <c r="M16">
        <f>(12/200)</f>
        <v>0.06</v>
      </c>
      <c r="N16">
        <f>(12/200)</f>
        <v>0.06</v>
      </c>
      <c r="P16">
        <f>(6/200)</f>
        <v>0.03</v>
      </c>
      <c r="Q16">
        <f>(6/200)</f>
        <v>0.03</v>
      </c>
      <c r="R16">
        <f>(7/200)</f>
        <v>3.5000000000000003E-2</v>
      </c>
      <c r="S16">
        <f>(8/200)</f>
        <v>0.04</v>
      </c>
      <c r="U16">
        <f>0.055+0.03</f>
        <v>8.4999999999999992E-2</v>
      </c>
      <c r="V16">
        <f>0.06+0.03</f>
        <v>0.09</v>
      </c>
      <c r="W16">
        <f>0.06+0.035</f>
        <v>9.5000000000000001E-2</v>
      </c>
      <c r="X16">
        <f>0.06+0.04</f>
        <v>0.1</v>
      </c>
      <c r="Z16">
        <f>SQRT((ABS($A$17-$A$16)^2+(ABS($B$17-$B$16)^2)))</f>
        <v>30.810163975203281</v>
      </c>
      <c r="AA16">
        <f>SQRT((ABS($C$17-$C$16)^2+(ABS($D$17-$D$16)^2)))</f>
        <v>32.03787489147124</v>
      </c>
      <c r="AB16">
        <f>SQRT((ABS($E$17-$E$16)^2+(ABS($F$17-$F$16)^2)))</f>
        <v>32.575926084164955</v>
      </c>
      <c r="AC16">
        <f>SQRT((ABS($G$17-$G$16)^2+(ABS($H$17-$H$16)^2)))</f>
        <v>33.809490942016382</v>
      </c>
      <c r="AJ16">
        <f>1/0.085</f>
        <v>11.76470588235294</v>
      </c>
      <c r="AK16">
        <f>1/0.09</f>
        <v>11.111111111111111</v>
      </c>
      <c r="AL16">
        <f>1/0.095</f>
        <v>10.526315789473685</v>
      </c>
      <c r="AM16">
        <f>1/0.1</f>
        <v>10</v>
      </c>
      <c r="AO16">
        <f>$Z16/$U16</f>
        <v>362.47251735533274</v>
      </c>
      <c r="AP16">
        <f>$AA16/$V16</f>
        <v>355.9763876830138</v>
      </c>
      <c r="AQ16">
        <f>$AB16/$W16</f>
        <v>342.90448509647319</v>
      </c>
      <c r="AR16">
        <f>$AC16/$X16</f>
        <v>338.09490942016379</v>
      </c>
      <c r="AV16">
        <f>((0.055/0.085)*100)</f>
        <v>64.705882352941174</v>
      </c>
      <c r="AW16">
        <f>((0.06/0.09)*100)</f>
        <v>66.666666666666657</v>
      </c>
      <c r="AX16">
        <f>((0.06/0.095)*100)</f>
        <v>63.157894736842103</v>
      </c>
      <c r="AY16">
        <f>((0.06/0.1)*100)</f>
        <v>60</v>
      </c>
      <c r="BA16">
        <f>((0.03/0.085)*100)</f>
        <v>35.294117647058819</v>
      </c>
      <c r="BB16">
        <f>((0.03/0.09)*100)</f>
        <v>33.333333333333329</v>
      </c>
      <c r="BC16">
        <f>((0.035/0.095)*100)</f>
        <v>36.842105263157897</v>
      </c>
      <c r="BD16">
        <f>((0.04/0.1)*100)</f>
        <v>40</v>
      </c>
      <c r="BF16">
        <f>ABS($B$16-$D$16)</f>
        <v>1.9503149999999998</v>
      </c>
      <c r="BG16">
        <f>ABS($F$16-$H$16)</f>
        <v>2.2702110000000006</v>
      </c>
      <c r="BL16">
        <f>SQRT((ABS($A$16-$E$16)^2+(ABS($B$16-$F$16)^2)))</f>
        <v>3.7388408237459001</v>
      </c>
      <c r="BM16">
        <f>SQRT((ABS($C$16-$G$16)^2+(ABS($D$16-$H$16)^2)))</f>
        <v>1.8637981828840797</v>
      </c>
      <c r="BO16">
        <f>SQRT((ABS($A$16-$G$16)^2+(ABS($B$16-$H$16)^2)))</f>
        <v>4.7564372778763655</v>
      </c>
      <c r="BP16">
        <f>SQRT((ABS($C$16-$E$16)^2+(ABS($D$16-$F$16)^2)))</f>
        <v>2.2686250883037049</v>
      </c>
      <c r="BU16">
        <v>11</v>
      </c>
      <c r="BV16">
        <v>9</v>
      </c>
      <c r="BW16">
        <v>4</v>
      </c>
      <c r="BX16">
        <v>3</v>
      </c>
      <c r="BY16">
        <v>12</v>
      </c>
      <c r="BZ16">
        <v>9</v>
      </c>
      <c r="CA16">
        <v>5</v>
      </c>
      <c r="CB16">
        <v>4</v>
      </c>
      <c r="CC16">
        <v>12</v>
      </c>
      <c r="CD16">
        <v>5</v>
      </c>
      <c r="CE16">
        <v>5</v>
      </c>
      <c r="CF16">
        <v>11</v>
      </c>
      <c r="CG16">
        <v>12</v>
      </c>
      <c r="CH16">
        <v>5</v>
      </c>
      <c r="CI16">
        <v>5</v>
      </c>
      <c r="CJ16">
        <v>11</v>
      </c>
      <c r="CL16">
        <v>6</v>
      </c>
      <c r="CM16">
        <v>4</v>
      </c>
      <c r="CN16">
        <v>0</v>
      </c>
      <c r="CO16">
        <v>0</v>
      </c>
      <c r="CP16">
        <v>6</v>
      </c>
      <c r="CQ16">
        <v>4</v>
      </c>
      <c r="CR16">
        <v>0</v>
      </c>
      <c r="CS16">
        <v>0</v>
      </c>
      <c r="CT16">
        <v>7</v>
      </c>
      <c r="CU16">
        <v>0</v>
      </c>
      <c r="CV16">
        <v>0</v>
      </c>
      <c r="CW16">
        <v>7</v>
      </c>
      <c r="CX16">
        <v>8</v>
      </c>
      <c r="CY16">
        <v>0</v>
      </c>
      <c r="CZ16">
        <v>0</v>
      </c>
      <c r="DA16">
        <v>7</v>
      </c>
      <c r="DC16">
        <f>((9/11)*100)</f>
        <v>81.818181818181827</v>
      </c>
      <c r="DD16">
        <f>((4/11)*100)</f>
        <v>36.363636363636367</v>
      </c>
      <c r="DE16">
        <f>((3/11)*100)</f>
        <v>27.27272727272727</v>
      </c>
      <c r="DF16">
        <f>((9/12)*100)</f>
        <v>75</v>
      </c>
      <c r="DG16">
        <f>((5/12)*100)</f>
        <v>41.666666666666671</v>
      </c>
      <c r="DH16">
        <f>((4/12)*100)</f>
        <v>33.333333333333329</v>
      </c>
      <c r="DI16">
        <f>((5/12)*100)</f>
        <v>41.666666666666671</v>
      </c>
      <c r="DJ16">
        <f>((5/12)*100)</f>
        <v>41.666666666666671</v>
      </c>
      <c r="DK16">
        <f>((11/12)*100)</f>
        <v>91.666666666666657</v>
      </c>
      <c r="DL16">
        <f>((5/12)*100)</f>
        <v>41.666666666666671</v>
      </c>
      <c r="DM16">
        <f>((5/12)*100)</f>
        <v>41.666666666666671</v>
      </c>
      <c r="DN16">
        <f>((11/12)*100)</f>
        <v>91.666666666666657</v>
      </c>
      <c r="DP16">
        <f>((4/6)*100)</f>
        <v>66.666666666666657</v>
      </c>
      <c r="DQ16">
        <f>((0/6)*100)</f>
        <v>0</v>
      </c>
      <c r="DR16">
        <f>((0/6)*100)</f>
        <v>0</v>
      </c>
      <c r="DS16">
        <f>((4/6)*100)</f>
        <v>66.666666666666657</v>
      </c>
      <c r="DT16">
        <f>((0/6)*100)</f>
        <v>0</v>
      </c>
      <c r="DU16">
        <f>((0/6)*100)</f>
        <v>0</v>
      </c>
      <c r="DV16">
        <f>((0/7)*100)</f>
        <v>0</v>
      </c>
      <c r="DW16">
        <f>((0/7)*100)</f>
        <v>0</v>
      </c>
      <c r="DX16">
        <f>((7/7)*100)</f>
        <v>100</v>
      </c>
      <c r="DY16">
        <f>((0/8)*100)</f>
        <v>0</v>
      </c>
      <c r="DZ16">
        <f>((0/8)*100)</f>
        <v>0</v>
      </c>
      <c r="EA16">
        <f>((7/8)*100)</f>
        <v>87.5</v>
      </c>
    </row>
    <row r="17" spans="1:131" x14ac:dyDescent="0.25">
      <c r="A17">
        <v>129.46457900000001</v>
      </c>
      <c r="B17">
        <v>2.8144209999999998</v>
      </c>
      <c r="C17">
        <v>125.93147200000001</v>
      </c>
      <c r="D17">
        <v>5.2215790000000002</v>
      </c>
      <c r="E17">
        <v>123.88689300000001</v>
      </c>
      <c r="F17">
        <v>4.3793680000000004</v>
      </c>
      <c r="G17">
        <v>122.31594700000001</v>
      </c>
      <c r="H17">
        <v>7.2596319999999999</v>
      </c>
      <c r="K17">
        <f>(14/200)</f>
        <v>7.0000000000000007E-2</v>
      </c>
      <c r="L17">
        <f>(14/200)</f>
        <v>7.0000000000000007E-2</v>
      </c>
      <c r="M17">
        <f>(16/200)</f>
        <v>0.08</v>
      </c>
      <c r="N17">
        <f>(16/200)</f>
        <v>0.08</v>
      </c>
      <c r="P17">
        <f>(7/200)</f>
        <v>3.5000000000000003E-2</v>
      </c>
      <c r="Q17">
        <f>(7/200)</f>
        <v>3.5000000000000003E-2</v>
      </c>
      <c r="R17">
        <f>(8/200)</f>
        <v>0.04</v>
      </c>
      <c r="S17">
        <f>(8/200)</f>
        <v>0.04</v>
      </c>
      <c r="U17">
        <f>0.07+0.035</f>
        <v>0.10500000000000001</v>
      </c>
      <c r="V17">
        <f>0.07+0.035</f>
        <v>0.10500000000000001</v>
      </c>
      <c r="W17">
        <f>0.08+0.04</f>
        <v>0.12</v>
      </c>
      <c r="X17">
        <f>0.08+0.04</f>
        <v>0.12</v>
      </c>
      <c r="Z17">
        <f>SQRT((ABS($A$18-$A$17)^2+(ABS($B$18-$B$17)^2)))</f>
        <v>28.288684043016449</v>
      </c>
      <c r="AA17">
        <f>SQRT((ABS($C$18-$C$17)^2+(ABS($D$18-$D$17)^2)))</f>
        <v>29.537937210564529</v>
      </c>
      <c r="AB17">
        <f>SQRT((ABS($E$18-$E$17)^2+(ABS($F$18-$F$17)^2)))</f>
        <v>30.463660391480019</v>
      </c>
      <c r="AC17">
        <f>SQRT((ABS($G$18-$G$17)^2+(ABS($H$18-$H$17)^2)))</f>
        <v>30.197140752314297</v>
      </c>
      <c r="AJ17">
        <f>1/0.105</f>
        <v>9.5238095238095237</v>
      </c>
      <c r="AK17">
        <f>1/0.105</f>
        <v>9.5238095238095237</v>
      </c>
      <c r="AL17">
        <f>1/0.12</f>
        <v>8.3333333333333339</v>
      </c>
      <c r="AM17">
        <f>1/0.12</f>
        <v>8.3333333333333339</v>
      </c>
      <c r="AO17">
        <f>$Z17/$U17</f>
        <v>269.41603850491856</v>
      </c>
      <c r="AP17">
        <f>$AA17/$V17</f>
        <v>281.31368771966214</v>
      </c>
      <c r="AQ17">
        <f>$AB17/$W17</f>
        <v>253.86383659566684</v>
      </c>
      <c r="AR17">
        <f>$AC17/$X17</f>
        <v>251.64283960261915</v>
      </c>
      <c r="AV17">
        <f>((0.07/0.105)*100)</f>
        <v>66.666666666666671</v>
      </c>
      <c r="AW17">
        <f>((0.07/0.105)*100)</f>
        <v>66.666666666666671</v>
      </c>
      <c r="AX17">
        <f>((0.08/0.12)*100)</f>
        <v>66.666666666666671</v>
      </c>
      <c r="AY17">
        <f>((0.08/0.12)*100)</f>
        <v>66.666666666666671</v>
      </c>
      <c r="BA17">
        <f>((0.035/0.105)*100)</f>
        <v>33.333333333333336</v>
      </c>
      <c r="BB17">
        <f>((0.035/0.105)*100)</f>
        <v>33.333333333333336</v>
      </c>
      <c r="BC17">
        <f>((0.04/0.12)*100)</f>
        <v>33.333333333333336</v>
      </c>
      <c r="BD17">
        <f>((0.04/0.12)*100)</f>
        <v>33.333333333333336</v>
      </c>
      <c r="BF17">
        <f>ABS($B$17-$D$17)</f>
        <v>2.4071580000000004</v>
      </c>
      <c r="BG17">
        <f>ABS($F$17-$H$17)</f>
        <v>2.8802639999999995</v>
      </c>
      <c r="BL17">
        <f>SQRT((ABS($A$17-$E$17)^2+(ABS($B$17-$F$17)^2)))</f>
        <v>5.7930682912775158</v>
      </c>
      <c r="BM17">
        <f>SQRT((ABS($C$17-$G$17)^2+(ABS($D$17-$H$17)^2)))</f>
        <v>4.1503832421156046</v>
      </c>
      <c r="BO17">
        <f>SQRT((ABS($A$17-$G$17)^2+(ABS($B$17-$H$17)^2)))</f>
        <v>8.418006908166868</v>
      </c>
      <c r="BP17">
        <f>SQRT((ABS($C$17-$E$17)^2+(ABS($D$17-$F$17)^2)))</f>
        <v>2.2112491166220951</v>
      </c>
      <c r="BR17">
        <f>DEGREES(ACOS((23.5820135151765^2+22.9961038976308^2-2.73543829714454^2)/(2*23.5820135151765*22.9961038976308)))</f>
        <v>6.5776745893285762</v>
      </c>
      <c r="BS17">
        <f>DEGREES(ACOS((3.72319454038813^2+24.9135958732229^2-23.5820135151765^2)/(2*3.72319454038813*24.9135958732229)))</f>
        <v>64.987906298525203</v>
      </c>
      <c r="BU17">
        <v>14</v>
      </c>
      <c r="BV17">
        <v>11</v>
      </c>
      <c r="BW17">
        <v>6</v>
      </c>
      <c r="BX17">
        <v>6</v>
      </c>
      <c r="BY17">
        <v>14</v>
      </c>
      <c r="BZ17">
        <v>11</v>
      </c>
      <c r="CA17">
        <v>6</v>
      </c>
      <c r="CB17">
        <v>6</v>
      </c>
      <c r="CC17">
        <v>16</v>
      </c>
      <c r="CD17">
        <v>9</v>
      </c>
      <c r="CE17">
        <v>7</v>
      </c>
      <c r="CF17">
        <v>15</v>
      </c>
      <c r="CG17">
        <v>16</v>
      </c>
      <c r="CH17">
        <v>9</v>
      </c>
      <c r="CI17">
        <v>7</v>
      </c>
      <c r="CJ17">
        <v>15</v>
      </c>
      <c r="CL17">
        <v>7</v>
      </c>
      <c r="CM17">
        <v>4</v>
      </c>
      <c r="CN17">
        <v>0</v>
      </c>
      <c r="CO17">
        <v>0</v>
      </c>
      <c r="CP17">
        <v>7</v>
      </c>
      <c r="CQ17">
        <v>4</v>
      </c>
      <c r="CR17">
        <v>0</v>
      </c>
      <c r="CS17">
        <v>0</v>
      </c>
      <c r="CT17">
        <v>8</v>
      </c>
      <c r="CU17">
        <v>0</v>
      </c>
      <c r="CV17">
        <v>0</v>
      </c>
      <c r="CW17">
        <v>7</v>
      </c>
      <c r="CX17">
        <v>8</v>
      </c>
      <c r="CY17">
        <v>0</v>
      </c>
      <c r="CZ17">
        <v>0</v>
      </c>
      <c r="DA17">
        <v>7</v>
      </c>
      <c r="DC17">
        <f>((11/14)*100)</f>
        <v>78.571428571428569</v>
      </c>
      <c r="DD17">
        <f>((6/14)*100)</f>
        <v>42.857142857142854</v>
      </c>
      <c r="DE17">
        <f>((6/14)*100)</f>
        <v>42.857142857142854</v>
      </c>
      <c r="DF17">
        <f>((11/14)*100)</f>
        <v>78.571428571428569</v>
      </c>
      <c r="DG17">
        <f>((6/14)*100)</f>
        <v>42.857142857142854</v>
      </c>
      <c r="DH17">
        <f>((6/14)*100)</f>
        <v>42.857142857142854</v>
      </c>
      <c r="DI17">
        <f>((9/16)*100)</f>
        <v>56.25</v>
      </c>
      <c r="DJ17">
        <f>((7/16)*100)</f>
        <v>43.75</v>
      </c>
      <c r="DK17">
        <f>((15/16)*100)</f>
        <v>93.75</v>
      </c>
      <c r="DL17">
        <f>((9/16)*100)</f>
        <v>56.25</v>
      </c>
      <c r="DM17">
        <f>((7/16)*100)</f>
        <v>43.75</v>
      </c>
      <c r="DN17">
        <f>((15/16)*100)</f>
        <v>93.75</v>
      </c>
      <c r="DP17">
        <f>((4/7)*100)</f>
        <v>57.142857142857139</v>
      </c>
      <c r="DQ17">
        <f>((0/7)*100)</f>
        <v>0</v>
      </c>
      <c r="DR17">
        <f>((0/7)*100)</f>
        <v>0</v>
      </c>
      <c r="DS17">
        <f>((4/7)*100)</f>
        <v>57.142857142857139</v>
      </c>
      <c r="DT17">
        <f>((0/7)*100)</f>
        <v>0</v>
      </c>
      <c r="DU17">
        <f>((0/7)*100)</f>
        <v>0</v>
      </c>
      <c r="DV17">
        <f>((0/8)*100)</f>
        <v>0</v>
      </c>
      <c r="DW17">
        <f>((0/8)*100)</f>
        <v>0</v>
      </c>
      <c r="DX17">
        <f>((7/8)*100)</f>
        <v>87.5</v>
      </c>
      <c r="DY17">
        <f>((0/8)*100)</f>
        <v>0</v>
      </c>
      <c r="DZ17">
        <f>((0/8)*100)</f>
        <v>0</v>
      </c>
      <c r="EA17">
        <f>((7/8)*100)</f>
        <v>87.5</v>
      </c>
    </row>
    <row r="18" spans="1:131" x14ac:dyDescent="0.25">
      <c r="A18">
        <v>101.19242200000001</v>
      </c>
      <c r="B18">
        <v>3.781263</v>
      </c>
      <c r="C18">
        <v>96.398948000000004</v>
      </c>
      <c r="D18">
        <v>5.7870530000000002</v>
      </c>
      <c r="E18">
        <v>93.426421000000005</v>
      </c>
      <c r="F18">
        <v>4.820106</v>
      </c>
      <c r="G18">
        <v>92.11963200000001</v>
      </c>
      <c r="H18">
        <v>7.0363160000000002</v>
      </c>
      <c r="K18">
        <f>(12/200)</f>
        <v>0.06</v>
      </c>
      <c r="L18">
        <f>(13/200)</f>
        <v>6.5000000000000002E-2</v>
      </c>
      <c r="M18">
        <f>(14/200)</f>
        <v>7.0000000000000007E-2</v>
      </c>
      <c r="N18">
        <f>(13/200)</f>
        <v>6.5000000000000002E-2</v>
      </c>
      <c r="P18">
        <f>(7/200)</f>
        <v>3.5000000000000003E-2</v>
      </c>
      <c r="Q18">
        <f>(9/200)</f>
        <v>4.4999999999999998E-2</v>
      </c>
      <c r="R18">
        <f>(8/200)</f>
        <v>0.04</v>
      </c>
      <c r="S18">
        <f>(8/200)</f>
        <v>0.04</v>
      </c>
      <c r="U18">
        <f>0.06+0.035</f>
        <v>9.5000000000000001E-2</v>
      </c>
      <c r="V18">
        <f>0.065+0.045</f>
        <v>0.11</v>
      </c>
      <c r="W18">
        <f>0.07+0.04</f>
        <v>0.11000000000000001</v>
      </c>
      <c r="X18">
        <f>0.065+0.04</f>
        <v>0.10500000000000001</v>
      </c>
      <c r="Z18">
        <f>SQRT((ABS($A$19-$A$18)^2+(ABS($B$19-$B$18)^2)))</f>
        <v>21.631696761978944</v>
      </c>
      <c r="AA18">
        <f>SQRT((ABS($C$19-$C$18)^2+(ABS($D$19-$D$18)^2)))</f>
        <v>22.542575466738665</v>
      </c>
      <c r="AB18">
        <f>SQRT((ABS($E$19-$E$18)^2+(ABS($F$19-$F$18)^2)))</f>
        <v>20.362787640937498</v>
      </c>
      <c r="AC18">
        <f>SQRT((ABS($G$19-$G$18)^2+(ABS($H$19-$H$18)^2)))</f>
        <v>19.25690938020248</v>
      </c>
      <c r="AJ18">
        <f>1/0.095</f>
        <v>10.526315789473685</v>
      </c>
      <c r="AK18">
        <f>1/0.11</f>
        <v>9.0909090909090917</v>
      </c>
      <c r="AL18">
        <f>1/0.11</f>
        <v>9.0909090909090917</v>
      </c>
      <c r="AM18">
        <f>1/0.105</f>
        <v>9.5238095238095237</v>
      </c>
      <c r="AO18">
        <f>$Z18/$U18</f>
        <v>227.70207117872573</v>
      </c>
      <c r="AP18">
        <f>$AA18/$V18</f>
        <v>204.93250424307877</v>
      </c>
      <c r="AQ18">
        <f>$AB18/$W18</f>
        <v>185.11625128124996</v>
      </c>
      <c r="AR18">
        <f>$AC18/$X18</f>
        <v>183.39913695430931</v>
      </c>
      <c r="AV18">
        <f>((0.06/0.095)*100)</f>
        <v>63.157894736842103</v>
      </c>
      <c r="AW18">
        <f>((0.065/0.11)*100)</f>
        <v>59.090909090909093</v>
      </c>
      <c r="AX18">
        <f>((0.07/0.11)*100)</f>
        <v>63.636363636363647</v>
      </c>
      <c r="AY18">
        <f>((0.065/0.105)*100)</f>
        <v>61.904761904761905</v>
      </c>
      <c r="BA18">
        <f>((0.035/0.095)*100)</f>
        <v>36.842105263157897</v>
      </c>
      <c r="BB18">
        <f>((0.045/0.11)*100)</f>
        <v>40.909090909090907</v>
      </c>
      <c r="BC18">
        <f>((0.04/0.11)*100)</f>
        <v>36.363636363636367</v>
      </c>
      <c r="BD18">
        <f>((0.04/0.105)*100)</f>
        <v>38.095238095238102</v>
      </c>
      <c r="BF18">
        <f>ABS($B$18-$D$18)</f>
        <v>2.0057900000000002</v>
      </c>
      <c r="BG18">
        <f>ABS($F$18-$H$18)</f>
        <v>2.2162100000000002</v>
      </c>
      <c r="BL18">
        <f>SQRT((ABS($A$18-$E$18)^2+(ABS($B$18-$F$18)^2)))</f>
        <v>7.8351749381012574</v>
      </c>
      <c r="BM18">
        <f>SQRT((ABS($C$18-$G$18)^2+(ABS($D$18-$H$18)^2)))</f>
        <v>4.45793713179369</v>
      </c>
      <c r="BO18">
        <f>SQRT((ABS($A$18-$G$18)^2+(ABS($B$18-$H$18)^2)))</f>
        <v>9.6390294333459199</v>
      </c>
      <c r="BP18">
        <f>SQRT((ABS($C$18-$E$18)^2+(ABS($D$18-$F$18)^2)))</f>
        <v>3.1258444085619486</v>
      </c>
      <c r="BR18">
        <f>DEGREES(ACOS((25.5706234354548^2+22.2435145614591^2-3.9762471053507^2)/(2*25.5706234354548*22.2435145614591)))</f>
        <v>5.2327627429090882</v>
      </c>
      <c r="BS18">
        <f>DEGREES(ACOS((26.4579075138988^2+24.7038160507128^2-3.32191995399559^2)/(2*26.4579075138988*24.7038160507128)))</f>
        <v>6.3254876347681757</v>
      </c>
      <c r="BU18">
        <v>12</v>
      </c>
      <c r="BV18">
        <v>7</v>
      </c>
      <c r="BW18">
        <v>7</v>
      </c>
      <c r="BX18">
        <v>8</v>
      </c>
      <c r="BY18">
        <v>13</v>
      </c>
      <c r="BZ18">
        <v>7</v>
      </c>
      <c r="CA18">
        <v>5</v>
      </c>
      <c r="CB18">
        <v>5</v>
      </c>
      <c r="CC18">
        <v>14</v>
      </c>
      <c r="CD18">
        <v>8</v>
      </c>
      <c r="CE18">
        <v>4</v>
      </c>
      <c r="CF18">
        <v>13</v>
      </c>
      <c r="CG18">
        <v>13</v>
      </c>
      <c r="CH18">
        <v>8</v>
      </c>
      <c r="CI18">
        <v>3</v>
      </c>
      <c r="CJ18">
        <v>13</v>
      </c>
      <c r="CL18">
        <v>7</v>
      </c>
      <c r="CM18">
        <v>4</v>
      </c>
      <c r="CN18">
        <v>0</v>
      </c>
      <c r="CO18">
        <v>0</v>
      </c>
      <c r="CP18">
        <v>9</v>
      </c>
      <c r="CQ18">
        <v>4</v>
      </c>
      <c r="CR18">
        <v>0</v>
      </c>
      <c r="CS18">
        <v>0</v>
      </c>
      <c r="CT18">
        <v>8</v>
      </c>
      <c r="CU18">
        <v>3</v>
      </c>
      <c r="CV18">
        <v>0</v>
      </c>
      <c r="CW18">
        <v>7</v>
      </c>
      <c r="CX18">
        <v>8</v>
      </c>
      <c r="CY18">
        <v>4</v>
      </c>
      <c r="CZ18">
        <v>0</v>
      </c>
      <c r="DA18">
        <v>7</v>
      </c>
      <c r="DC18">
        <f>((7/12)*100)</f>
        <v>58.333333333333336</v>
      </c>
      <c r="DD18">
        <f>((7/12)*100)</f>
        <v>58.333333333333336</v>
      </c>
      <c r="DE18">
        <f>((8/12)*100)</f>
        <v>66.666666666666657</v>
      </c>
      <c r="DF18">
        <f>((7/13)*100)</f>
        <v>53.846153846153847</v>
      </c>
      <c r="DG18">
        <f>((5/13)*100)</f>
        <v>38.461538461538467</v>
      </c>
      <c r="DH18">
        <f>((5/13)*100)</f>
        <v>38.461538461538467</v>
      </c>
      <c r="DI18">
        <f>((8/14)*100)</f>
        <v>57.142857142857139</v>
      </c>
      <c r="DJ18">
        <f>((4/14)*100)</f>
        <v>28.571428571428569</v>
      </c>
      <c r="DK18">
        <f>((13/14)*100)</f>
        <v>92.857142857142861</v>
      </c>
      <c r="DL18">
        <f>((8/13)*100)</f>
        <v>61.53846153846154</v>
      </c>
      <c r="DM18">
        <f>((3/13)*100)</f>
        <v>23.076923076923077</v>
      </c>
      <c r="DN18">
        <f>((13/13)*100)</f>
        <v>100</v>
      </c>
      <c r="DP18">
        <f>((4/7)*100)</f>
        <v>57.142857142857139</v>
      </c>
      <c r="DQ18">
        <f>((0/7)*100)</f>
        <v>0</v>
      </c>
      <c r="DR18">
        <f>((0/7)*100)</f>
        <v>0</v>
      </c>
      <c r="DS18">
        <f>((4/9)*100)</f>
        <v>44.444444444444443</v>
      </c>
      <c r="DT18">
        <f>((0/9)*100)</f>
        <v>0</v>
      </c>
      <c r="DU18">
        <f>((0/9)*100)</f>
        <v>0</v>
      </c>
      <c r="DV18">
        <f>((3/8)*100)</f>
        <v>37.5</v>
      </c>
      <c r="DW18">
        <f>((0/8)*100)</f>
        <v>0</v>
      </c>
      <c r="DX18">
        <f>((7/8)*100)</f>
        <v>87.5</v>
      </c>
      <c r="DY18">
        <f>((4/8)*100)</f>
        <v>50</v>
      </c>
      <c r="DZ18">
        <f>((0/8)*100)</f>
        <v>0</v>
      </c>
      <c r="EA18">
        <f>((7/8)*100)</f>
        <v>87.5</v>
      </c>
    </row>
    <row r="19" spans="1:131" x14ac:dyDescent="0.25">
      <c r="A19">
        <v>79.576841000000002</v>
      </c>
      <c r="B19">
        <v>4.6161060000000003</v>
      </c>
      <c r="C19">
        <v>73.865210000000005</v>
      </c>
      <c r="D19">
        <v>6.4182110000000003</v>
      </c>
      <c r="E19">
        <v>73.066842000000008</v>
      </c>
      <c r="F19">
        <v>4.4586319999999997</v>
      </c>
      <c r="G19">
        <v>72.863263000000003</v>
      </c>
      <c r="H19">
        <v>7.1805789999999998</v>
      </c>
      <c r="K19">
        <f>(14/200)</f>
        <v>7.0000000000000007E-2</v>
      </c>
      <c r="L19">
        <f>(16/200)</f>
        <v>0.08</v>
      </c>
      <c r="M19">
        <f>(12/200)</f>
        <v>0.06</v>
      </c>
      <c r="P19">
        <f>(9/200)</f>
        <v>4.4999999999999998E-2</v>
      </c>
      <c r="Q19">
        <f>(10/200)</f>
        <v>0.05</v>
      </c>
      <c r="R19">
        <f>(10/200)</f>
        <v>0.05</v>
      </c>
      <c r="S19">
        <f>(11/200)</f>
        <v>5.5E-2</v>
      </c>
      <c r="U19">
        <f>0.07+0.045</f>
        <v>0.115</v>
      </c>
      <c r="V19">
        <f>0.08+0.05</f>
        <v>0.13</v>
      </c>
      <c r="W19">
        <f>0.06+0.05</f>
        <v>0.11</v>
      </c>
      <c r="Z19">
        <f>SQRT((ABS($A$20-$A$19)^2+(ABS($B$20-$B$19)^2)))</f>
        <v>21.98934481910204</v>
      </c>
      <c r="AA19">
        <f>SQRT((ABS($C$20-$C$19)^2+(ABS($D$20-$D$19)^2)))</f>
        <v>24.529327874404785</v>
      </c>
      <c r="AB19">
        <f>SQRT((ABS($E$20-$E$19)^2+(ABS($F$20-$F$19)^2)))</f>
        <v>19.202251136966339</v>
      </c>
      <c r="AJ19">
        <f>1/0.115</f>
        <v>8.695652173913043</v>
      </c>
      <c r="AK19">
        <f>1/0.13</f>
        <v>7.6923076923076916</v>
      </c>
      <c r="AL19">
        <f>1/0.11</f>
        <v>9.0909090909090917</v>
      </c>
      <c r="AO19">
        <f>$Z19/$U19</f>
        <v>191.21169407914817</v>
      </c>
      <c r="AP19">
        <f>$AA19/$V19</f>
        <v>188.68713749542141</v>
      </c>
      <c r="AQ19">
        <f>$AB19/$W19</f>
        <v>174.56591942696673</v>
      </c>
      <c r="AV19">
        <f>((0.07/0.115)*100)</f>
        <v>60.869565217391312</v>
      </c>
      <c r="AW19">
        <f>((0.08/0.13)*100)</f>
        <v>61.53846153846154</v>
      </c>
      <c r="AX19">
        <f>((0.06/0.11)*100)</f>
        <v>54.54545454545454</v>
      </c>
      <c r="BA19">
        <f>((0.045/0.115)*100)</f>
        <v>39.130434782608688</v>
      </c>
      <c r="BB19">
        <f>((0.05/0.13)*100)</f>
        <v>38.461538461538467</v>
      </c>
      <c r="BC19">
        <f>((0.05/0.11)*100)</f>
        <v>45.45454545454546</v>
      </c>
      <c r="BF19">
        <f>ABS($B$19-$D$19)</f>
        <v>1.8021050000000001</v>
      </c>
      <c r="BG19">
        <f>ABS($F$19-$H$19)</f>
        <v>2.7219470000000001</v>
      </c>
      <c r="BI19">
        <v>4.1803624999999993</v>
      </c>
      <c r="BJ19">
        <v>1.726226</v>
      </c>
      <c r="BL19">
        <f>SQRT((ABS($A$19-$E$19)^2+(ABS($B$19-$F$19)^2)))</f>
        <v>6.5119033347153508</v>
      </c>
      <c r="BM19">
        <f>SQRT((ABS($C$19-$G$19)^2+(ABS($D$19-$H$19)^2)))</f>
        <v>1.2590086410477894</v>
      </c>
      <c r="BO19">
        <f>SQRT((ABS($A$19-$G$19)^2+(ABS($B$19-$H$19)^2)))</f>
        <v>7.1866996131613137</v>
      </c>
      <c r="BP19">
        <f>SQRT((ABS($C$19-$E$19)^2+(ABS($D$19-$F$19)^2)))</f>
        <v>2.1159729016849429</v>
      </c>
      <c r="BR19">
        <f>DEGREES(ACOS((2.83346874275895^2+27.0773095221317^2-27.0477125702037^2)/(2*2.83346874275895*27.0773095221317)))</f>
        <v>86.401659979649992</v>
      </c>
      <c r="BS19">
        <f>DEGREES(ACOS((29.9263967147483^2+29.9253108364596^2-2.83346874275895^2)/(2*29.9263967147483*29.9253108364596)))</f>
        <v>5.4269626825486155</v>
      </c>
      <c r="BU19">
        <v>14</v>
      </c>
      <c r="BV19">
        <v>7</v>
      </c>
      <c r="BW19">
        <v>8</v>
      </c>
      <c r="BX19">
        <v>8</v>
      </c>
      <c r="BY19">
        <v>16</v>
      </c>
      <c r="BZ19">
        <v>7</v>
      </c>
      <c r="CA19">
        <v>6</v>
      </c>
      <c r="CB19">
        <v>5</v>
      </c>
      <c r="CC19">
        <v>12</v>
      </c>
      <c r="CD19">
        <v>5</v>
      </c>
      <c r="CE19">
        <v>5</v>
      </c>
      <c r="CF19">
        <v>11</v>
      </c>
      <c r="CL19">
        <v>9</v>
      </c>
      <c r="CM19">
        <v>3</v>
      </c>
      <c r="CN19">
        <v>3</v>
      </c>
      <c r="CO19">
        <v>4</v>
      </c>
      <c r="CP19">
        <v>10</v>
      </c>
      <c r="CQ19">
        <v>3</v>
      </c>
      <c r="CR19">
        <v>0</v>
      </c>
      <c r="CS19">
        <v>0</v>
      </c>
      <c r="CT19">
        <v>10</v>
      </c>
      <c r="CU19">
        <v>4</v>
      </c>
      <c r="CV19">
        <v>0</v>
      </c>
      <c r="CW19">
        <v>10</v>
      </c>
      <c r="CX19">
        <v>11</v>
      </c>
      <c r="CY19">
        <v>5</v>
      </c>
      <c r="CZ19">
        <v>0</v>
      </c>
      <c r="DA19">
        <v>10</v>
      </c>
      <c r="DC19">
        <f>((7/14)*100)</f>
        <v>50</v>
      </c>
      <c r="DD19">
        <f>((8/14)*100)</f>
        <v>57.142857142857139</v>
      </c>
      <c r="DE19">
        <f>((8/14)*100)</f>
        <v>57.142857142857139</v>
      </c>
      <c r="DF19">
        <f>((7/16)*100)</f>
        <v>43.75</v>
      </c>
      <c r="DG19">
        <f>((6/16)*100)</f>
        <v>37.5</v>
      </c>
      <c r="DH19">
        <f>((5/16)*100)</f>
        <v>31.25</v>
      </c>
      <c r="DI19">
        <f>((5/12)*100)</f>
        <v>41.666666666666671</v>
      </c>
      <c r="DJ19">
        <f>((5/12)*100)</f>
        <v>41.666666666666671</v>
      </c>
      <c r="DK19">
        <f>((11/12)*100)</f>
        <v>91.666666666666657</v>
      </c>
      <c r="DP19">
        <f>((3/9)*100)</f>
        <v>33.333333333333329</v>
      </c>
      <c r="DQ19">
        <f>((3/9)*100)</f>
        <v>33.333333333333329</v>
      </c>
      <c r="DR19">
        <f>((4/9)*100)</f>
        <v>44.444444444444443</v>
      </c>
      <c r="DS19">
        <f>((3/10)*100)</f>
        <v>30</v>
      </c>
      <c r="DT19">
        <f>((0/10)*100)</f>
        <v>0</v>
      </c>
      <c r="DU19">
        <f>((0/10)*100)</f>
        <v>0</v>
      </c>
      <c r="DV19">
        <f>((4/10)*100)</f>
        <v>40</v>
      </c>
      <c r="DW19">
        <f>((0/10)*100)</f>
        <v>0</v>
      </c>
      <c r="DX19">
        <f>((10/10)*100)</f>
        <v>100</v>
      </c>
      <c r="DY19">
        <f>((5/11)*100)</f>
        <v>45.454545454545453</v>
      </c>
      <c r="DZ19">
        <f>((0/11)*100)</f>
        <v>0</v>
      </c>
      <c r="EA19">
        <f>((10/11)*100)</f>
        <v>90.909090909090907</v>
      </c>
    </row>
    <row r="20" spans="1:131" x14ac:dyDescent="0.25">
      <c r="A20">
        <v>57.591048000000008</v>
      </c>
      <c r="B20">
        <v>4.2208949999999996</v>
      </c>
      <c r="C20">
        <v>49.344314000000011</v>
      </c>
      <c r="D20">
        <v>5.7751049999999999</v>
      </c>
      <c r="E20">
        <v>53.864787000000007</v>
      </c>
      <c r="F20">
        <v>4.371842</v>
      </c>
      <c r="K20">
        <f>(9/200)</f>
        <v>4.4999999999999998E-2</v>
      </c>
      <c r="P20">
        <f>(11/200)</f>
        <v>5.5E-2</v>
      </c>
      <c r="Q20">
        <f>(11/200)</f>
        <v>5.5E-2</v>
      </c>
      <c r="U20">
        <f>0.045+0.055</f>
        <v>0.1</v>
      </c>
      <c r="Z20">
        <f>SQRT((ABS($A$21-$A$20)^2+(ABS($B$21-$B$20)^2)))</f>
        <v>17.067466348846978</v>
      </c>
      <c r="AJ20">
        <f>1/0.1</f>
        <v>10</v>
      </c>
      <c r="AO20">
        <f>$Z20/$U20</f>
        <v>170.67466348846978</v>
      </c>
      <c r="AV20">
        <f>((0.045/0.1)*100)</f>
        <v>44.999999999999993</v>
      </c>
      <c r="BA20">
        <f>((0.055/0.1)*100)</f>
        <v>54.999999999999993</v>
      </c>
      <c r="BF20">
        <f>ABS($B$20-$D$20)</f>
        <v>1.5542100000000003</v>
      </c>
      <c r="BL20">
        <f>SQRT((ABS($A$20-$E$20)^2+(ABS($B$20-$F$20)^2)))</f>
        <v>3.7293171006137311</v>
      </c>
      <c r="BP20">
        <f>SQRT((ABS($C$20-$E$20)^2+(ABS($D$20-$F$20)^2)))</f>
        <v>4.7332677075037664</v>
      </c>
      <c r="BR20">
        <f>DEGREES(ACOS((3.15669083289447^2+21.7328799424518^2-20.5293519485849^2)/(2*3.15669083289447*21.7328799424518)))</f>
        <v>63.683425929912083</v>
      </c>
      <c r="BS20">
        <f>DEGREES(ACOS((27.0477125702037^2+28.1795957717442^2-3.15669083289447^2)/(2*27.0477125702037*28.1795957717442)))</f>
        <v>6.1184962421590319</v>
      </c>
      <c r="BU20">
        <v>9</v>
      </c>
      <c r="BV20">
        <v>0</v>
      </c>
      <c r="BW20">
        <v>5</v>
      </c>
      <c r="BX20">
        <v>9</v>
      </c>
      <c r="CL20">
        <v>11</v>
      </c>
      <c r="CM20">
        <v>2</v>
      </c>
      <c r="CN20">
        <v>4</v>
      </c>
      <c r="CO20">
        <v>5</v>
      </c>
      <c r="CP20">
        <v>11</v>
      </c>
      <c r="CQ20">
        <v>2</v>
      </c>
      <c r="CR20">
        <v>4</v>
      </c>
      <c r="CS20">
        <v>0</v>
      </c>
      <c r="DC20">
        <f>((0/9)*100)</f>
        <v>0</v>
      </c>
      <c r="DD20">
        <f>((5/9)*100)</f>
        <v>55.555555555555557</v>
      </c>
      <c r="DE20">
        <f>((9/9)*100)</f>
        <v>100</v>
      </c>
      <c r="DP20">
        <f>((2/11)*100)</f>
        <v>18.181818181818183</v>
      </c>
      <c r="DQ20">
        <f>((4/11)*100)</f>
        <v>36.363636363636367</v>
      </c>
      <c r="DR20">
        <f>((5/11)*100)</f>
        <v>45.454545454545453</v>
      </c>
      <c r="DS20">
        <f>((2/11)*100)</f>
        <v>18.181818181818183</v>
      </c>
      <c r="DT20">
        <f>((4/11)*100)</f>
        <v>36.363636363636367</v>
      </c>
      <c r="DU20">
        <f>((0/11)*100)</f>
        <v>0</v>
      </c>
    </row>
    <row r="21" spans="1:131" x14ac:dyDescent="0.25">
      <c r="A21">
        <v>40.558208000000008</v>
      </c>
      <c r="B21">
        <v>3.1342629999999998</v>
      </c>
      <c r="BS21">
        <f>DEGREES(ACOS((20.5293519485849^2+22.4960882328919^2-3.63641184647573^2)/(2*20.5293519485849*22.4960882328919)))</f>
        <v>8.1617043229519286</v>
      </c>
    </row>
    <row r="22" spans="1:131" x14ac:dyDescent="0.25">
      <c r="A22" t="s">
        <v>22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</row>
    <row r="23" spans="1:131" x14ac:dyDescent="0.25">
      <c r="A23">
        <v>237.685607</v>
      </c>
      <c r="B23">
        <v>7.3868539999999996</v>
      </c>
      <c r="C23">
        <v>245.68547899999999</v>
      </c>
      <c r="D23">
        <v>10.020656000000001</v>
      </c>
      <c r="E23">
        <v>240.014005</v>
      </c>
      <c r="F23">
        <v>6.1589749999999999</v>
      </c>
      <c r="G23">
        <v>241.51007899999999</v>
      </c>
      <c r="H23">
        <v>9.568365</v>
      </c>
      <c r="K23">
        <f>(14/200)</f>
        <v>7.0000000000000007E-2</v>
      </c>
      <c r="L23">
        <f>(18/200)</f>
        <v>0.09</v>
      </c>
      <c r="M23">
        <f>(13/200)</f>
        <v>6.5000000000000002E-2</v>
      </c>
      <c r="N23">
        <f>(14/200)</f>
        <v>7.0000000000000007E-2</v>
      </c>
      <c r="P23">
        <f>(8/200)</f>
        <v>0.04</v>
      </c>
      <c r="Q23">
        <f>(9/200)</f>
        <v>4.4999999999999998E-2</v>
      </c>
      <c r="R23">
        <f>(10/200)</f>
        <v>0.05</v>
      </c>
      <c r="S23">
        <f>(10/200)</f>
        <v>0.05</v>
      </c>
      <c r="U23">
        <f>0.07+0.04</f>
        <v>0.11000000000000001</v>
      </c>
      <c r="V23">
        <f>0.09+0.045</f>
        <v>0.13500000000000001</v>
      </c>
      <c r="W23">
        <f>0.065+0.05</f>
        <v>0.115</v>
      </c>
      <c r="X23">
        <f>0.07+0.05</f>
        <v>0.12000000000000001</v>
      </c>
      <c r="Z23">
        <f>SQRT((ABS($A$24-$A$23)^2+(ABS($B$24-$B$23)^2)))</f>
        <v>22.045147476784926</v>
      </c>
      <c r="AA23">
        <f>SQRT((ABS($C$24-$C$23)^2+(ABS($D$24-$D$23)^2)))</f>
        <v>27.821248504212331</v>
      </c>
      <c r="AB23">
        <f>SQRT((ABS($E$24-$E$23)^2+(ABS($F$24-$F$23)^2)))</f>
        <v>22.996103897630825</v>
      </c>
      <c r="AC23">
        <f>SQRT((ABS($G$24-$G$23)^2+(ABS($H$24-$H$23)^2)))</f>
        <v>24.913595873222885</v>
      </c>
      <c r="AJ23">
        <f>1/0.11</f>
        <v>9.0909090909090917</v>
      </c>
      <c r="AK23">
        <f>1/0.135</f>
        <v>7.4074074074074066</v>
      </c>
      <c r="AL23">
        <f>1/0.115</f>
        <v>8.695652173913043</v>
      </c>
      <c r="AM23">
        <f>1/0.12</f>
        <v>8.3333333333333339</v>
      </c>
      <c r="AO23">
        <f>$Z23/$U23</f>
        <v>200.41043160713568</v>
      </c>
      <c r="AP23">
        <f>$AA23/$V23</f>
        <v>206.08332225342465</v>
      </c>
      <c r="AQ23">
        <f>$AB23/$W23</f>
        <v>199.96612084896367</v>
      </c>
      <c r="AR23">
        <f>$AC23/$X23</f>
        <v>207.61329894352403</v>
      </c>
      <c r="AV23">
        <f>((0.07/0.11)*100)</f>
        <v>63.636363636363647</v>
      </c>
      <c r="AW23">
        <f>((0.09/0.135)*100)</f>
        <v>66.666666666666657</v>
      </c>
      <c r="AX23">
        <f>((0.065/0.115)*100)</f>
        <v>56.521739130434781</v>
      </c>
      <c r="AY23">
        <f>((0.07/0.12)*100)</f>
        <v>58.333333333333336</v>
      </c>
      <c r="BA23">
        <f>((0.04/0.11)*100)</f>
        <v>36.363636363636367</v>
      </c>
      <c r="BB23">
        <f>((0.045/0.135)*100)</f>
        <v>33.333333333333329</v>
      </c>
      <c r="BC23">
        <f>((0.05/0.115)*100)</f>
        <v>43.478260869565219</v>
      </c>
      <c r="BD23">
        <f>((0.05/0.12)*100)</f>
        <v>41.666666666666671</v>
      </c>
      <c r="BF23">
        <f>ABS($B$23-$D$23)</f>
        <v>2.6338020000000011</v>
      </c>
      <c r="BG23">
        <f>ABS($F$23-$H$23)</f>
        <v>3.4093900000000001</v>
      </c>
      <c r="BL23">
        <f>SQRT((ABS($A$23-$E$23)^2+(ABS($B$23-$F$23)^2)))</f>
        <v>2.6323229446716767</v>
      </c>
      <c r="BM23">
        <f>SQRT((ABS($C$23-$G$23)^2+(ABS($D$23-$H$23)^2)))</f>
        <v>4.1998252712084305</v>
      </c>
      <c r="BO23">
        <f>SQRT((ABS($A$23-$G$23)^2+(ABS($B$23-$H$23)^2)))</f>
        <v>4.4029054409452053</v>
      </c>
      <c r="BP23">
        <f>SQRT((ABS($C$23-$E$23)^2+(ABS($D$23-$F$23)^2)))</f>
        <v>6.8613553674501429</v>
      </c>
      <c r="BR23">
        <f>DEGREES(ACOS((4.27692119954016^2+24.3049346181011^2-21.389477456477^2)/(2*4.27692119954016*24.3049346181011)))</f>
        <v>43.216441196727075</v>
      </c>
      <c r="BU23">
        <v>14</v>
      </c>
      <c r="BV23">
        <v>11</v>
      </c>
      <c r="BW23">
        <v>6</v>
      </c>
      <c r="BX23">
        <v>7</v>
      </c>
      <c r="BY23">
        <v>18</v>
      </c>
      <c r="BZ23">
        <v>11</v>
      </c>
      <c r="CA23">
        <v>8</v>
      </c>
      <c r="CB23">
        <v>8</v>
      </c>
      <c r="CC23">
        <v>13</v>
      </c>
      <c r="CD23">
        <v>6</v>
      </c>
      <c r="CE23">
        <v>5</v>
      </c>
      <c r="CF23">
        <v>13</v>
      </c>
      <c r="CG23">
        <v>14</v>
      </c>
      <c r="CH23">
        <v>7</v>
      </c>
      <c r="CI23">
        <v>6</v>
      </c>
      <c r="CJ23">
        <v>13</v>
      </c>
      <c r="CL23">
        <v>8</v>
      </c>
      <c r="CM23">
        <v>1</v>
      </c>
      <c r="CN23">
        <v>2</v>
      </c>
      <c r="CO23">
        <v>3</v>
      </c>
      <c r="CP23">
        <v>9</v>
      </c>
      <c r="CQ23">
        <v>1</v>
      </c>
      <c r="CR23">
        <v>0</v>
      </c>
      <c r="CS23">
        <v>0</v>
      </c>
      <c r="CT23">
        <v>10</v>
      </c>
      <c r="CU23">
        <v>2</v>
      </c>
      <c r="CV23">
        <v>0</v>
      </c>
      <c r="CW23">
        <v>9</v>
      </c>
      <c r="CX23">
        <v>10</v>
      </c>
      <c r="CY23">
        <v>3</v>
      </c>
      <c r="CZ23">
        <v>0</v>
      </c>
      <c r="DA23">
        <v>9</v>
      </c>
      <c r="DC23">
        <f>((11/14)*100)</f>
        <v>78.571428571428569</v>
      </c>
      <c r="DD23">
        <f>((6/14)*100)</f>
        <v>42.857142857142854</v>
      </c>
      <c r="DE23">
        <f>((7/14)*100)</f>
        <v>50</v>
      </c>
      <c r="DF23">
        <f>((11/18)*100)</f>
        <v>61.111111111111114</v>
      </c>
      <c r="DG23">
        <f>((8/18)*100)</f>
        <v>44.444444444444443</v>
      </c>
      <c r="DH23">
        <f>((8/18)*100)</f>
        <v>44.444444444444443</v>
      </c>
      <c r="DI23">
        <f>((6/13)*100)</f>
        <v>46.153846153846153</v>
      </c>
      <c r="DJ23">
        <f>((5/13)*100)</f>
        <v>38.461538461538467</v>
      </c>
      <c r="DK23">
        <f>((13/13)*100)</f>
        <v>100</v>
      </c>
      <c r="DL23">
        <f>((7/14)*100)</f>
        <v>50</v>
      </c>
      <c r="DM23">
        <f>((6/14)*100)</f>
        <v>42.857142857142854</v>
      </c>
      <c r="DN23">
        <f>((13/14)*100)</f>
        <v>92.857142857142861</v>
      </c>
      <c r="DP23">
        <f>((1/8)*100)</f>
        <v>12.5</v>
      </c>
      <c r="DQ23">
        <f>((2/8)*100)</f>
        <v>25</v>
      </c>
      <c r="DR23">
        <f>((3/8)*100)</f>
        <v>37.5</v>
      </c>
      <c r="DS23">
        <f>((1/9)*100)</f>
        <v>11.111111111111111</v>
      </c>
      <c r="DT23">
        <f>((0/9)*100)</f>
        <v>0</v>
      </c>
      <c r="DU23">
        <f>((0/9)*100)</f>
        <v>0</v>
      </c>
      <c r="DV23">
        <f>((2/10)*100)</f>
        <v>20</v>
      </c>
      <c r="DW23">
        <f>((0/10)*100)</f>
        <v>0</v>
      </c>
      <c r="DX23">
        <f>((9/10)*100)</f>
        <v>90</v>
      </c>
      <c r="DY23">
        <f>((3/10)*100)</f>
        <v>30</v>
      </c>
      <c r="DZ23">
        <f>((0/10)*100)</f>
        <v>0</v>
      </c>
      <c r="EA23">
        <f>((9/10)*100)</f>
        <v>90</v>
      </c>
    </row>
    <row r="24" spans="1:131" x14ac:dyDescent="0.25">
      <c r="A24">
        <v>215.65498600000001</v>
      </c>
      <c r="B24">
        <v>6.5866879999999997</v>
      </c>
      <c r="C24">
        <v>217.90959799999999</v>
      </c>
      <c r="D24">
        <v>8.43248</v>
      </c>
      <c r="E24">
        <v>217.01827900000001</v>
      </c>
      <c r="F24">
        <v>6.2908090000000003</v>
      </c>
      <c r="G24">
        <v>216.603092</v>
      </c>
      <c r="H24">
        <v>8.9945550000000001</v>
      </c>
      <c r="K24">
        <f>(11/200)</f>
        <v>5.5E-2</v>
      </c>
      <c r="L24">
        <f>(17/200)</f>
        <v>8.5000000000000006E-2</v>
      </c>
      <c r="M24">
        <f>(14/200)</f>
        <v>7.0000000000000007E-2</v>
      </c>
      <c r="N24">
        <f>(14/200)</f>
        <v>7.0000000000000007E-2</v>
      </c>
      <c r="P24">
        <f>(8/200)</f>
        <v>0.04</v>
      </c>
      <c r="Q24">
        <f>(8/200)</f>
        <v>0.04</v>
      </c>
      <c r="R24">
        <f>(9/200)</f>
        <v>4.4999999999999998E-2</v>
      </c>
      <c r="S24">
        <f>(9/200)</f>
        <v>4.4999999999999998E-2</v>
      </c>
      <c r="U24">
        <f>0.055+0.04</f>
        <v>9.5000000000000001E-2</v>
      </c>
      <c r="V24">
        <f>0.085+0.04</f>
        <v>0.125</v>
      </c>
      <c r="W24">
        <f>0.07+0.045</f>
        <v>0.115</v>
      </c>
      <c r="X24">
        <f>0.07+0.045</f>
        <v>0.115</v>
      </c>
      <c r="Z24">
        <f>SQRT((ABS($A$25-$A$24)^2+(ABS($B$25-$B$24)^2)))</f>
        <v>21.089435978855423</v>
      </c>
      <c r="AA24">
        <f>SQRT((ABS($C$25-$C$24)^2+(ABS($D$25-$D$24)^2)))</f>
        <v>27.012070636060326</v>
      </c>
      <c r="AB24">
        <f>SQRT((ABS($E$25-$E$24)^2+(ABS($F$25-$F$24)^2)))</f>
        <v>26.547605553863509</v>
      </c>
      <c r="AC24">
        <f>SQRT((ABS($G$25-$G$24)^2+(ABS($H$25-$H$24)^2)))</f>
        <v>24.703816050712849</v>
      </c>
      <c r="AJ24">
        <f>1/0.095</f>
        <v>10.526315789473685</v>
      </c>
      <c r="AK24">
        <f>1/0.125</f>
        <v>8</v>
      </c>
      <c r="AL24">
        <f>1/0.115</f>
        <v>8.695652173913043</v>
      </c>
      <c r="AM24">
        <f>1/0.115</f>
        <v>8.695652173913043</v>
      </c>
      <c r="AO24">
        <f>$Z24/$U24</f>
        <v>221.99406293532024</v>
      </c>
      <c r="AP24">
        <f>$AA24/$V24</f>
        <v>216.09656508848261</v>
      </c>
      <c r="AQ24">
        <f>$AB24/$W24</f>
        <v>230.84874394663919</v>
      </c>
      <c r="AR24">
        <f>$AC24/$X24</f>
        <v>214.81579174532911</v>
      </c>
      <c r="AV24">
        <f>((0.055/0.095)*100)</f>
        <v>57.894736842105267</v>
      </c>
      <c r="AW24">
        <f>((0.085/0.125)*100)</f>
        <v>68</v>
      </c>
      <c r="AX24">
        <f>((0.07/0.115)*100)</f>
        <v>60.869565217391312</v>
      </c>
      <c r="AY24">
        <f>((0.07/0.115)*100)</f>
        <v>60.869565217391312</v>
      </c>
      <c r="BA24">
        <f>((0.04/0.095)*100)</f>
        <v>42.105263157894733</v>
      </c>
      <c r="BB24">
        <f>((0.04/0.125)*100)</f>
        <v>32</v>
      </c>
      <c r="BC24">
        <f>((0.045/0.115)*100)</f>
        <v>39.130434782608688</v>
      </c>
      <c r="BD24">
        <f>((0.045/0.115)*100)</f>
        <v>39.130434782608688</v>
      </c>
      <c r="BF24">
        <f>ABS($B$24-$D$24)</f>
        <v>1.8457920000000003</v>
      </c>
      <c r="BG24">
        <f>ABS($F$24-$H$24)</f>
        <v>2.7037459999999998</v>
      </c>
      <c r="BL24">
        <f>SQRT((ABS($A$24-$E$24)^2+(ABS($B$24-$F$24)^2)))</f>
        <v>1.3950312492879851</v>
      </c>
      <c r="BM24">
        <f>SQRT((ABS($C$24-$G$24)^2+(ABS($D$24-$H$24)^2)))</f>
        <v>1.4222820513741148</v>
      </c>
      <c r="BO24">
        <f>SQRT((ABS($A$24-$G$24)^2+(ABS($B$24-$H$24)^2)))</f>
        <v>2.587803794132197</v>
      </c>
      <c r="BP24">
        <f>SQRT((ABS($C$24-$E$24)^2+(ABS($D$24-$F$24)^2)))</f>
        <v>2.3197422770648393</v>
      </c>
      <c r="BR24">
        <f>DEGREES(ACOS((4.20230527591856^2+21.3019239858515^2-18.342671950818^2)/(2*4.20230527591856*21.3019239858515)))</f>
        <v>41.068848197355656</v>
      </c>
      <c r="BS24">
        <f>DEGREES(ACOS((21.389477456477^2+24.2763078675882^2-4.20230527591856^2)/(2*21.389477456477*24.2763078675882)))</f>
        <v>7.6841294354219905</v>
      </c>
      <c r="BU24">
        <v>11</v>
      </c>
      <c r="BV24">
        <v>11</v>
      </c>
      <c r="BW24">
        <v>3</v>
      </c>
      <c r="BX24">
        <v>3</v>
      </c>
      <c r="BY24">
        <v>17</v>
      </c>
      <c r="BZ24">
        <v>11</v>
      </c>
      <c r="CA24">
        <v>8</v>
      </c>
      <c r="CB24">
        <v>8</v>
      </c>
      <c r="CC24">
        <v>14</v>
      </c>
      <c r="CD24">
        <v>6</v>
      </c>
      <c r="CE24">
        <v>6</v>
      </c>
      <c r="CF24">
        <v>14</v>
      </c>
      <c r="CG24">
        <v>14</v>
      </c>
      <c r="CH24">
        <v>6</v>
      </c>
      <c r="CI24">
        <v>6</v>
      </c>
      <c r="CJ24">
        <v>14</v>
      </c>
      <c r="CL24">
        <v>8</v>
      </c>
      <c r="CM24">
        <v>5</v>
      </c>
      <c r="CN24">
        <v>1</v>
      </c>
      <c r="CO24">
        <v>1</v>
      </c>
      <c r="CP24">
        <v>8</v>
      </c>
      <c r="CQ24">
        <v>5</v>
      </c>
      <c r="CR24">
        <v>0</v>
      </c>
      <c r="CS24">
        <v>0</v>
      </c>
      <c r="CT24">
        <v>9</v>
      </c>
      <c r="CU24">
        <v>1</v>
      </c>
      <c r="CV24">
        <v>0</v>
      </c>
      <c r="CW24">
        <v>9</v>
      </c>
      <c r="CX24">
        <v>9</v>
      </c>
      <c r="CY24">
        <v>1</v>
      </c>
      <c r="CZ24">
        <v>0</v>
      </c>
      <c r="DA24">
        <v>9</v>
      </c>
      <c r="DC24">
        <f>((11/11)*100)</f>
        <v>100</v>
      </c>
      <c r="DD24">
        <f>((3/11)*100)</f>
        <v>27.27272727272727</v>
      </c>
      <c r="DE24">
        <f>((3/11)*100)</f>
        <v>27.27272727272727</v>
      </c>
      <c r="DF24">
        <f>((11/17)*100)</f>
        <v>64.705882352941174</v>
      </c>
      <c r="DG24">
        <f>((8/17)*100)</f>
        <v>47.058823529411761</v>
      </c>
      <c r="DH24">
        <f>((8/17)*100)</f>
        <v>47.058823529411761</v>
      </c>
      <c r="DI24">
        <f>((6/14)*100)</f>
        <v>42.857142857142854</v>
      </c>
      <c r="DJ24">
        <f>((6/14)*100)</f>
        <v>42.857142857142854</v>
      </c>
      <c r="DK24">
        <f>((14/14)*100)</f>
        <v>100</v>
      </c>
      <c r="DL24">
        <f>((6/14)*100)</f>
        <v>42.857142857142854</v>
      </c>
      <c r="DM24">
        <f>((6/14)*100)</f>
        <v>42.857142857142854</v>
      </c>
      <c r="DN24">
        <f>((14/14)*100)</f>
        <v>100</v>
      </c>
      <c r="DP24">
        <f>((5/8)*100)</f>
        <v>62.5</v>
      </c>
      <c r="DQ24">
        <f>((1/8)*100)</f>
        <v>12.5</v>
      </c>
      <c r="DR24">
        <f>((1/8)*100)</f>
        <v>12.5</v>
      </c>
      <c r="DS24">
        <f>((5/8)*100)</f>
        <v>62.5</v>
      </c>
      <c r="DT24">
        <f>((0/8)*100)</f>
        <v>0</v>
      </c>
      <c r="DU24">
        <f>((0/8)*100)</f>
        <v>0</v>
      </c>
      <c r="DV24">
        <f>((1/9)*100)</f>
        <v>11.111111111111111</v>
      </c>
      <c r="DW24">
        <f>((0/9)*100)</f>
        <v>0</v>
      </c>
      <c r="DX24">
        <f>((9/9)*100)</f>
        <v>100</v>
      </c>
      <c r="DY24">
        <f>((1/9)*100)</f>
        <v>11.111111111111111</v>
      </c>
      <c r="DZ24">
        <f>((0/9)*100)</f>
        <v>0</v>
      </c>
      <c r="EA24">
        <f>((9/9)*100)</f>
        <v>100</v>
      </c>
    </row>
    <row r="25" spans="1:131" x14ac:dyDescent="0.25">
      <c r="A25">
        <v>194.56710699999999</v>
      </c>
      <c r="B25">
        <v>6.8429479999999998</v>
      </c>
      <c r="C25">
        <v>190.899001</v>
      </c>
      <c r="D25">
        <v>8.7146319999999999</v>
      </c>
      <c r="E25">
        <v>190.53205400000002</v>
      </c>
      <c r="F25">
        <v>4.4865789999999999</v>
      </c>
      <c r="G25">
        <v>191.94494900000001</v>
      </c>
      <c r="H25">
        <v>7.4930519999999996</v>
      </c>
      <c r="K25">
        <f>(11/200)</f>
        <v>5.5E-2</v>
      </c>
      <c r="L25">
        <f>(18/200)</f>
        <v>0.09</v>
      </c>
      <c r="M25">
        <f>(11/200)</f>
        <v>5.5E-2</v>
      </c>
      <c r="N25">
        <f>(16/200)</f>
        <v>0.08</v>
      </c>
      <c r="P25">
        <f>(8/200)</f>
        <v>0.04</v>
      </c>
      <c r="Q25">
        <f>(8/200)</f>
        <v>0.04</v>
      </c>
      <c r="R25">
        <f>(10/200)</f>
        <v>0.05</v>
      </c>
      <c r="S25">
        <f>(8/200)</f>
        <v>0.04</v>
      </c>
      <c r="U25">
        <f>0.055+0.04</f>
        <v>9.5000000000000001E-2</v>
      </c>
      <c r="V25">
        <f>0.09+0.04</f>
        <v>0.13</v>
      </c>
      <c r="W25">
        <f>0.055+0.05</f>
        <v>0.10500000000000001</v>
      </c>
      <c r="X25">
        <f>0.08+0.04</f>
        <v>0.12</v>
      </c>
      <c r="Z25">
        <f>SQRT((ABS($A$26-$A$25)^2+(ABS($B$26-$B$25)^2)))</f>
        <v>22.306630875251084</v>
      </c>
      <c r="AA25">
        <f>SQRT((ABS($C$26-$C$25)^2+(ABS($D$26-$D$25)^2)))</f>
        <v>28.319591261609862</v>
      </c>
      <c r="AB25">
        <f>SQRT((ABS($E$26-$E$25)^2+(ABS($F$26-$F$25)^2)))</f>
        <v>22.243514561459143</v>
      </c>
      <c r="AC25">
        <f>SQRT((ABS($G$26-$G$25)^2+(ABS($H$26-$H$25)^2)))</f>
        <v>26.799169946120063</v>
      </c>
      <c r="AJ25">
        <f>1/0.095</f>
        <v>10.526315789473685</v>
      </c>
      <c r="AK25">
        <f>1/0.13</f>
        <v>7.6923076923076916</v>
      </c>
      <c r="AL25">
        <f>1/0.105</f>
        <v>9.5238095238095237</v>
      </c>
      <c r="AM25">
        <f>1/0.12</f>
        <v>8.3333333333333339</v>
      </c>
      <c r="AO25">
        <f>$Z25/$U25</f>
        <v>234.80664079211667</v>
      </c>
      <c r="AP25">
        <f>$AA25/$V25</f>
        <v>217.84300970469124</v>
      </c>
      <c r="AQ25">
        <f>$AB25/$W25</f>
        <v>211.84299582342038</v>
      </c>
      <c r="AR25">
        <f>$AC25/$X25</f>
        <v>223.3264162176672</v>
      </c>
      <c r="AV25">
        <f>((0.055/0.095)*100)</f>
        <v>57.894736842105267</v>
      </c>
      <c r="AW25">
        <f>((0.09/0.13)*100)</f>
        <v>69.230769230769226</v>
      </c>
      <c r="AX25">
        <f>((0.055/0.105)*100)</f>
        <v>52.380952380952387</v>
      </c>
      <c r="AY25">
        <f>((0.08/0.12)*100)</f>
        <v>66.666666666666671</v>
      </c>
      <c r="BA25">
        <f>((0.04/0.095)*100)</f>
        <v>42.105263157894733</v>
      </c>
      <c r="BB25">
        <f>((0.04/0.13)*100)</f>
        <v>30.76923076923077</v>
      </c>
      <c r="BC25">
        <f>((0.05/0.105)*100)</f>
        <v>47.61904761904762</v>
      </c>
      <c r="BD25">
        <f>((0.04/0.12)*100)</f>
        <v>33.333333333333336</v>
      </c>
      <c r="BF25">
        <f>ABS($B$25-$D$25)</f>
        <v>1.8716840000000001</v>
      </c>
      <c r="BG25">
        <f>ABS($F$25-$H$25)</f>
        <v>3.0064729999999997</v>
      </c>
      <c r="BL25">
        <f>SQRT((ABS($A$25-$E$25)^2+(ABS($B$25-$F$25)^2)))</f>
        <v>4.6727002447160899</v>
      </c>
      <c r="BM25">
        <f>SQRT((ABS($C$25-$G$25)^2+(ABS($D$25-$H$25)^2)))</f>
        <v>1.6081868408565037</v>
      </c>
      <c r="BO25">
        <f>SQRT((ABS($A$25-$G$25)^2+(ABS($B$25-$H$25)^2)))</f>
        <v>2.7015454443299523</v>
      </c>
      <c r="BP25">
        <f>SQRT((ABS($C$25-$E$25)^2+(ABS($D$25-$F$25)^2)))</f>
        <v>4.2439465443874278</v>
      </c>
      <c r="BR25">
        <f>DEGREES(ACOS((2.84461012835186^2+20.2406156415552^2-19.3447520850142^2)/(2*2.84461012835186*20.2406156415552)))</f>
        <v>67.775667811665585</v>
      </c>
      <c r="BS25">
        <f>DEGREES(ACOS((18.342671950818^2+19.5021252007493^2-2.84461012835186^2)/(2*18.342671950818*19.5021252007493)))</f>
        <v>7.8752241007183725</v>
      </c>
      <c r="BU25">
        <v>11</v>
      </c>
      <c r="BV25">
        <v>8</v>
      </c>
      <c r="BW25">
        <v>3</v>
      </c>
      <c r="BX25">
        <v>3</v>
      </c>
      <c r="BY25">
        <v>18</v>
      </c>
      <c r="BZ25">
        <v>8</v>
      </c>
      <c r="CA25">
        <v>8</v>
      </c>
      <c r="CB25">
        <v>10</v>
      </c>
      <c r="CC25">
        <v>11</v>
      </c>
      <c r="CD25">
        <v>3</v>
      </c>
      <c r="CE25">
        <v>8</v>
      </c>
      <c r="CF25">
        <v>11</v>
      </c>
      <c r="CG25">
        <v>16</v>
      </c>
      <c r="CH25">
        <v>6</v>
      </c>
      <c r="CI25">
        <v>10</v>
      </c>
      <c r="CJ25">
        <v>11</v>
      </c>
      <c r="CL25">
        <v>8</v>
      </c>
      <c r="CM25">
        <v>5</v>
      </c>
      <c r="CN25">
        <v>0</v>
      </c>
      <c r="CO25">
        <v>0</v>
      </c>
      <c r="CP25">
        <v>8</v>
      </c>
      <c r="CQ25">
        <v>5</v>
      </c>
      <c r="CR25">
        <v>0</v>
      </c>
      <c r="CS25">
        <v>0</v>
      </c>
      <c r="CT25">
        <v>10</v>
      </c>
      <c r="CU25">
        <v>2</v>
      </c>
      <c r="CV25">
        <v>0</v>
      </c>
      <c r="CW25">
        <v>8</v>
      </c>
      <c r="CX25">
        <v>8</v>
      </c>
      <c r="CY25">
        <v>0</v>
      </c>
      <c r="CZ25">
        <v>0</v>
      </c>
      <c r="DA25">
        <v>8</v>
      </c>
      <c r="DC25">
        <f>((8/11)*100)</f>
        <v>72.727272727272734</v>
      </c>
      <c r="DD25">
        <f>((3/11)*100)</f>
        <v>27.27272727272727</v>
      </c>
      <c r="DE25">
        <f>((3/11)*100)</f>
        <v>27.27272727272727</v>
      </c>
      <c r="DF25">
        <f>((8/18)*100)</f>
        <v>44.444444444444443</v>
      </c>
      <c r="DG25">
        <f>((8/18)*100)</f>
        <v>44.444444444444443</v>
      </c>
      <c r="DH25">
        <f>((10/18)*100)</f>
        <v>55.555555555555557</v>
      </c>
      <c r="DI25">
        <f>((3/11)*100)</f>
        <v>27.27272727272727</v>
      </c>
      <c r="DJ25">
        <f>((8/11)*100)</f>
        <v>72.727272727272734</v>
      </c>
      <c r="DK25">
        <f>((11/11)*100)</f>
        <v>100</v>
      </c>
      <c r="DL25">
        <f>((6/16)*100)</f>
        <v>37.5</v>
      </c>
      <c r="DM25">
        <f>((10/16)*100)</f>
        <v>62.5</v>
      </c>
      <c r="DN25">
        <f>((11/16)*100)</f>
        <v>68.75</v>
      </c>
      <c r="DP25">
        <f>((5/8)*100)</f>
        <v>62.5</v>
      </c>
      <c r="DQ25">
        <f>((0/8)*100)</f>
        <v>0</v>
      </c>
      <c r="DR25">
        <f>((0/8)*100)</f>
        <v>0</v>
      </c>
      <c r="DS25">
        <f>((5/8)*100)</f>
        <v>62.5</v>
      </c>
      <c r="DT25">
        <f>((0/8)*100)</f>
        <v>0</v>
      </c>
      <c r="DU25">
        <f>((0/8)*100)</f>
        <v>0</v>
      </c>
      <c r="DV25">
        <f>((2/10)*100)</f>
        <v>20</v>
      </c>
      <c r="DW25">
        <f>((0/10)*100)</f>
        <v>0</v>
      </c>
      <c r="DX25">
        <f>((8/10)*100)</f>
        <v>80</v>
      </c>
      <c r="DY25">
        <f>((0/8)*100)</f>
        <v>0</v>
      </c>
      <c r="DZ25">
        <f>((0/8)*100)</f>
        <v>0</v>
      </c>
      <c r="EA25">
        <f>((8/8)*100)</f>
        <v>100</v>
      </c>
    </row>
    <row r="26" spans="1:131" x14ac:dyDescent="0.25">
      <c r="A26">
        <v>172.28810799999999</v>
      </c>
      <c r="B26">
        <v>5.7329999999999997</v>
      </c>
      <c r="C26">
        <v>162.61631800000001</v>
      </c>
      <c r="D26">
        <v>7.2692629999999996</v>
      </c>
      <c r="E26">
        <v>168.29779100000002</v>
      </c>
      <c r="F26">
        <v>5.1280530000000004</v>
      </c>
      <c r="G26">
        <v>165.14584400000001</v>
      </c>
      <c r="H26">
        <v>7.5520519999999998</v>
      </c>
      <c r="K26">
        <f>(15/200)</f>
        <v>7.4999999999999997E-2</v>
      </c>
      <c r="L26">
        <f>(12/200)</f>
        <v>0.06</v>
      </c>
      <c r="M26">
        <f>(16/200)</f>
        <v>0.08</v>
      </c>
      <c r="N26">
        <f>(14/200)</f>
        <v>7.0000000000000007E-2</v>
      </c>
      <c r="P26">
        <f>(10/200)</f>
        <v>0.05</v>
      </c>
      <c r="Q26">
        <f>(8/200)</f>
        <v>0.04</v>
      </c>
      <c r="R26">
        <f>(9/200)</f>
        <v>4.4999999999999998E-2</v>
      </c>
      <c r="S26">
        <f>(9/200)</f>
        <v>4.4999999999999998E-2</v>
      </c>
      <c r="U26">
        <f>0.075+0.05</f>
        <v>0.125</v>
      </c>
      <c r="V26">
        <f>0.06+0.04</f>
        <v>0.1</v>
      </c>
      <c r="W26">
        <f>0.08+0.045</f>
        <v>0.125</v>
      </c>
      <c r="X26">
        <f>0.07+0.045</f>
        <v>0.115</v>
      </c>
      <c r="Z26">
        <f>SQRT((ABS($A$27-$A$26)^2+(ABS($B$27-$B$26)^2)))</f>
        <v>21.71526794434423</v>
      </c>
      <c r="AA26">
        <f>SQRT((ABS($C$27-$C$26)^2+(ABS($D$27-$D$26)^2)))</f>
        <v>27.123779857410327</v>
      </c>
      <c r="AB26">
        <f>SQRT((ABS($E$27-$E$26)^2+(ABS($F$27-$F$26)^2)))</f>
        <v>32.834967641506616</v>
      </c>
      <c r="AC26">
        <f>SQRT((ABS($G$27-$G$26)^2+(ABS($H$27-$H$26)^2)))</f>
        <v>29.925310836459648</v>
      </c>
      <c r="AJ26">
        <f>1/0.125</f>
        <v>8</v>
      </c>
      <c r="AK26">
        <f>1/0.1</f>
        <v>10</v>
      </c>
      <c r="AL26">
        <f>1/0.125</f>
        <v>8</v>
      </c>
      <c r="AM26">
        <f>1/0.115</f>
        <v>8.695652173913043</v>
      </c>
      <c r="AO26">
        <f>$Z26/$U26</f>
        <v>173.72214355475384</v>
      </c>
      <c r="AP26">
        <f>$AA26/$V26</f>
        <v>271.23779857410324</v>
      </c>
      <c r="AQ26">
        <f>$AB26/$W26</f>
        <v>262.67974113205292</v>
      </c>
      <c r="AR26">
        <f>$AC26/$X26</f>
        <v>260.22009423008387</v>
      </c>
      <c r="AV26">
        <f>((0.075/0.125)*100)</f>
        <v>60</v>
      </c>
      <c r="AW26">
        <f>((0.06/0.1)*100)</f>
        <v>60</v>
      </c>
      <c r="AX26">
        <f>((0.08/0.125)*100)</f>
        <v>64</v>
      </c>
      <c r="AY26">
        <f>((0.07/0.115)*100)</f>
        <v>60.869565217391312</v>
      </c>
      <c r="BA26">
        <f>((0.05/0.125)*100)</f>
        <v>40</v>
      </c>
      <c r="BB26">
        <f>((0.04/0.1)*100)</f>
        <v>40</v>
      </c>
      <c r="BC26">
        <f>((0.045/0.125)*100)</f>
        <v>36</v>
      </c>
      <c r="BD26">
        <f>((0.045/0.115)*100)</f>
        <v>39.130434782608688</v>
      </c>
      <c r="BF26">
        <f>ABS($B$26-$D$26)</f>
        <v>1.5362629999999999</v>
      </c>
      <c r="BG26">
        <f>ABS($F$26-$H$26)</f>
        <v>2.4239989999999993</v>
      </c>
      <c r="BL26">
        <f>SQRT((ABS($A$26-$E$26)^2+(ABS($B$26-$F$26)^2)))</f>
        <v>4.0359126146756212</v>
      </c>
      <c r="BM26">
        <f>SQRT((ABS($C$26-$G$26)^2+(ABS($D$26-$H$26)^2)))</f>
        <v>2.5452841497948753</v>
      </c>
      <c r="BO26">
        <f>SQRT((ABS($A$26-$G$26)^2+(ABS($B$26-$H$26)^2)))</f>
        <v>7.3702703630463757</v>
      </c>
      <c r="BP26">
        <f>SQRT((ABS($C$26-$E$26)^2+(ABS($D$26-$F$26)^2)))</f>
        <v>6.071566166470487</v>
      </c>
      <c r="BR26">
        <f>DEGREES(ACOS((3.05094716380668^2+23.8438749195225^2-22.9823169653116^2)/(2*3.05094716380668*23.8438749195225)))</f>
        <v>70.04597180219514</v>
      </c>
      <c r="BS26">
        <f>DEGREES(ACOS((19.3447520850142^2+19.7561462395116^2-3.05094716380668^2)/(2*19.3447520850142*19.7561462395116)))</f>
        <v>8.868981277702968</v>
      </c>
      <c r="BU26">
        <v>15</v>
      </c>
      <c r="BV26">
        <v>7</v>
      </c>
      <c r="BW26">
        <v>6</v>
      </c>
      <c r="BX26">
        <v>6</v>
      </c>
      <c r="BY26">
        <v>12</v>
      </c>
      <c r="BZ26">
        <v>7</v>
      </c>
      <c r="CA26">
        <v>8</v>
      </c>
      <c r="CB26">
        <v>5</v>
      </c>
      <c r="CC26">
        <v>16</v>
      </c>
      <c r="CD26">
        <v>7</v>
      </c>
      <c r="CE26">
        <v>8</v>
      </c>
      <c r="CF26">
        <v>13</v>
      </c>
      <c r="CG26">
        <v>14</v>
      </c>
      <c r="CH26">
        <v>5</v>
      </c>
      <c r="CI26">
        <v>6</v>
      </c>
      <c r="CJ26">
        <v>13</v>
      </c>
      <c r="CL26">
        <v>10</v>
      </c>
      <c r="CM26">
        <v>0</v>
      </c>
      <c r="CN26">
        <v>2</v>
      </c>
      <c r="CO26">
        <v>0</v>
      </c>
      <c r="CP26">
        <v>8</v>
      </c>
      <c r="CQ26">
        <v>0</v>
      </c>
      <c r="CR26">
        <v>5</v>
      </c>
      <c r="CS26">
        <v>2</v>
      </c>
      <c r="CT26">
        <v>9</v>
      </c>
      <c r="CU26">
        <v>0</v>
      </c>
      <c r="CV26">
        <v>5</v>
      </c>
      <c r="CW26">
        <v>6</v>
      </c>
      <c r="CX26">
        <v>9</v>
      </c>
      <c r="CY26">
        <v>0</v>
      </c>
      <c r="CZ26">
        <v>2</v>
      </c>
      <c r="DA26">
        <v>6</v>
      </c>
      <c r="DC26">
        <f>((7/15)*100)</f>
        <v>46.666666666666664</v>
      </c>
      <c r="DD26">
        <f>((6/15)*100)</f>
        <v>40</v>
      </c>
      <c r="DE26">
        <f>((6/15)*100)</f>
        <v>40</v>
      </c>
      <c r="DF26">
        <f>((7/12)*100)</f>
        <v>58.333333333333336</v>
      </c>
      <c r="DG26">
        <f>((8/12)*100)</f>
        <v>66.666666666666657</v>
      </c>
      <c r="DH26">
        <f>((5/12)*100)</f>
        <v>41.666666666666671</v>
      </c>
      <c r="DI26">
        <f>((7/16)*100)</f>
        <v>43.75</v>
      </c>
      <c r="DJ26">
        <f>((8/16)*100)</f>
        <v>50</v>
      </c>
      <c r="DK26">
        <f>((13/16)*100)</f>
        <v>81.25</v>
      </c>
      <c r="DL26">
        <f>((5/14)*100)</f>
        <v>35.714285714285715</v>
      </c>
      <c r="DM26">
        <f>((6/14)*100)</f>
        <v>42.857142857142854</v>
      </c>
      <c r="DN26">
        <f>((13/14)*100)</f>
        <v>92.857142857142861</v>
      </c>
      <c r="DP26">
        <f>((0/10)*100)</f>
        <v>0</v>
      </c>
      <c r="DQ26">
        <f>((2/10)*100)</f>
        <v>20</v>
      </c>
      <c r="DR26">
        <f>((0/10)*100)</f>
        <v>0</v>
      </c>
      <c r="DS26">
        <f>((0/8)*100)</f>
        <v>0</v>
      </c>
      <c r="DT26">
        <f>((5/8)*100)</f>
        <v>62.5</v>
      </c>
      <c r="DU26">
        <f>((2/8)*100)</f>
        <v>25</v>
      </c>
      <c r="DV26">
        <f>((0/9)*100)</f>
        <v>0</v>
      </c>
      <c r="DW26">
        <f>((5/9)*100)</f>
        <v>55.555555555555557</v>
      </c>
      <c r="DX26">
        <f>((6/9)*100)</f>
        <v>66.666666666666657</v>
      </c>
      <c r="DY26">
        <f>((0/9)*100)</f>
        <v>0</v>
      </c>
      <c r="DZ26">
        <f>((2/9)*100)</f>
        <v>22.222222222222221</v>
      </c>
      <c r="EA26">
        <f>((6/9)*100)</f>
        <v>66.666666666666657</v>
      </c>
    </row>
    <row r="27" spans="1:131" x14ac:dyDescent="0.25">
      <c r="A27">
        <v>150.59205500000002</v>
      </c>
      <c r="B27">
        <v>6.6463159999999997</v>
      </c>
      <c r="C27">
        <v>135.541785</v>
      </c>
      <c r="D27">
        <v>5.6355259999999996</v>
      </c>
      <c r="E27">
        <v>135.50799499999999</v>
      </c>
      <c r="F27">
        <v>3.4063159999999999</v>
      </c>
      <c r="G27">
        <v>135.24983900000001</v>
      </c>
      <c r="H27">
        <v>6.2279999999999998</v>
      </c>
      <c r="K27">
        <f>(13/200)</f>
        <v>6.5000000000000002E-2</v>
      </c>
      <c r="L27">
        <f>(17/200)</f>
        <v>8.5000000000000006E-2</v>
      </c>
      <c r="M27">
        <f>(15/200)</f>
        <v>7.4999999999999997E-2</v>
      </c>
      <c r="N27">
        <f>(17/200)</f>
        <v>8.5000000000000006E-2</v>
      </c>
      <c r="P27">
        <f>(9/200)</f>
        <v>4.4999999999999998E-2</v>
      </c>
      <c r="Q27">
        <f>(8/200)</f>
        <v>0.04</v>
      </c>
      <c r="R27">
        <f>(9/200)</f>
        <v>4.4999999999999998E-2</v>
      </c>
      <c r="S27">
        <f>(8/200)</f>
        <v>0.04</v>
      </c>
      <c r="U27">
        <f>0.065+0.045</f>
        <v>0.11</v>
      </c>
      <c r="V27">
        <f>0.085+0.04</f>
        <v>0.125</v>
      </c>
      <c r="W27">
        <f>0.075+0.045</f>
        <v>0.12</v>
      </c>
      <c r="X27">
        <f>0.085+0.04</f>
        <v>0.125</v>
      </c>
      <c r="Z27">
        <f>SQRT((ABS($A$28-$A$27)^2+(ABS($B$28-$B$27)^2)))</f>
        <v>33.784989720462235</v>
      </c>
      <c r="AA27">
        <f>SQRT((ABS($C$28-$C$27)^2+(ABS($D$28-$D$27)^2)))</f>
        <v>28.020210812175634</v>
      </c>
      <c r="AB27">
        <f>SQRT((ABS($E$28-$E$27)^2+(ABS($F$28-$F$27)^2)))</f>
        <v>27.07730952213171</v>
      </c>
      <c r="AC27">
        <f>SQRT((ABS($G$28-$G$27)^2+(ABS($H$28-$H$27)^2)))</f>
        <v>28.179595771744157</v>
      </c>
      <c r="AJ27">
        <f>1/0.11</f>
        <v>9.0909090909090917</v>
      </c>
      <c r="AK27">
        <f>1/0.125</f>
        <v>8</v>
      </c>
      <c r="AL27">
        <f>1/0.12</f>
        <v>8.3333333333333339</v>
      </c>
      <c r="AM27">
        <f>1/0.125</f>
        <v>8</v>
      </c>
      <c r="AO27">
        <f>$Z27/$U27</f>
        <v>307.13627018602034</v>
      </c>
      <c r="AP27">
        <f>$AA27/$V27</f>
        <v>224.16168649740507</v>
      </c>
      <c r="AQ27">
        <f>$AB27/$W27</f>
        <v>225.64424601776426</v>
      </c>
      <c r="AR27">
        <f>$AC27/$X27</f>
        <v>225.43676617395326</v>
      </c>
      <c r="AV27">
        <f>((0.065/0.11)*100)</f>
        <v>59.090909090909093</v>
      </c>
      <c r="AW27">
        <f>((0.085/0.125)*100)</f>
        <v>68</v>
      </c>
      <c r="AX27">
        <f>((0.075/0.12)*100)</f>
        <v>62.5</v>
      </c>
      <c r="AY27">
        <f>((0.085/0.125)*100)</f>
        <v>68</v>
      </c>
      <c r="BA27">
        <f>((0.045/0.11)*100)</f>
        <v>40.909090909090907</v>
      </c>
      <c r="BB27">
        <f>((0.04/0.125)*100)</f>
        <v>32</v>
      </c>
      <c r="BC27">
        <f>((0.045/0.12)*100)</f>
        <v>37.5</v>
      </c>
      <c r="BD27">
        <f>((0.04/0.125)*100)</f>
        <v>32</v>
      </c>
      <c r="BF27">
        <f>ABS($B$27-$D$27)</f>
        <v>1.0107900000000001</v>
      </c>
      <c r="BG27">
        <f>ABS($F$27-$H$27)</f>
        <v>2.8216839999999999</v>
      </c>
      <c r="BL27">
        <f>SQRT((ABS($A$27-$E$27)^2+(ABS($B$27-$F$27)^2)))</f>
        <v>15.428106367393267</v>
      </c>
      <c r="BM27">
        <f>SQRT((ABS($C$27-$G$27)^2+(ABS($D$27-$H$27)^2)))</f>
        <v>0.66049822678944248</v>
      </c>
      <c r="BO27">
        <f>SQRT((ABS($A$27-$G$27)^2+(ABS($B$27-$H$27)^2)))</f>
        <v>15.347917776249396</v>
      </c>
      <c r="BP27">
        <f>SQRT((ABS($C$27-$E$27)^2+(ABS($D$27-$F$27)^2)))</f>
        <v>2.2294660769341164</v>
      </c>
      <c r="BR27">
        <f>DEGREES(ACOS((3.20226286403178^2+28.3309360890184^2-26.8878716691812^2)/(2*3.20226286403178*28.3309360890184)))</f>
        <v>60.285571553195972</v>
      </c>
      <c r="BS27">
        <f>DEGREES(ACOS((22.9823169653116^2+24.9567473590038^2-3.20226286403178^2)/(2*22.9823169653116*24.9567473590038)))</f>
        <v>6.0343187170678787</v>
      </c>
      <c r="BU27">
        <v>13</v>
      </c>
      <c r="BV27">
        <v>9</v>
      </c>
      <c r="BW27">
        <v>4</v>
      </c>
      <c r="BX27">
        <v>5</v>
      </c>
      <c r="BY27">
        <v>17</v>
      </c>
      <c r="BZ27">
        <v>9</v>
      </c>
      <c r="CA27">
        <v>8</v>
      </c>
      <c r="CB27">
        <v>9</v>
      </c>
      <c r="CC27">
        <v>15</v>
      </c>
      <c r="CD27">
        <v>6</v>
      </c>
      <c r="CE27">
        <v>8</v>
      </c>
      <c r="CF27">
        <v>15</v>
      </c>
      <c r="CG27">
        <v>17</v>
      </c>
      <c r="CH27">
        <v>8</v>
      </c>
      <c r="CI27">
        <v>9</v>
      </c>
      <c r="CJ27">
        <v>15</v>
      </c>
      <c r="CL27">
        <v>9</v>
      </c>
      <c r="CM27">
        <v>4</v>
      </c>
      <c r="CN27">
        <v>0</v>
      </c>
      <c r="CO27">
        <v>0</v>
      </c>
      <c r="CP27">
        <v>8</v>
      </c>
      <c r="CQ27">
        <v>4</v>
      </c>
      <c r="CR27">
        <v>0</v>
      </c>
      <c r="CS27">
        <v>0</v>
      </c>
      <c r="CT27">
        <v>9</v>
      </c>
      <c r="CU27">
        <v>0</v>
      </c>
      <c r="CV27">
        <v>0</v>
      </c>
      <c r="CW27">
        <v>8</v>
      </c>
      <c r="CX27">
        <v>8</v>
      </c>
      <c r="CY27">
        <v>0</v>
      </c>
      <c r="CZ27">
        <v>0</v>
      </c>
      <c r="DA27">
        <v>8</v>
      </c>
      <c r="DC27">
        <f>((9/13)*100)</f>
        <v>69.230769230769226</v>
      </c>
      <c r="DD27">
        <f>((4/13)*100)</f>
        <v>30.76923076923077</v>
      </c>
      <c r="DE27">
        <f>((5/13)*100)</f>
        <v>38.461538461538467</v>
      </c>
      <c r="DF27">
        <f>((9/17)*100)</f>
        <v>52.941176470588239</v>
      </c>
      <c r="DG27">
        <f>((8/17)*100)</f>
        <v>47.058823529411761</v>
      </c>
      <c r="DH27">
        <f>((9/17)*100)</f>
        <v>52.941176470588239</v>
      </c>
      <c r="DI27">
        <f>((6/15)*100)</f>
        <v>40</v>
      </c>
      <c r="DJ27">
        <f>((8/15)*100)</f>
        <v>53.333333333333336</v>
      </c>
      <c r="DK27">
        <f>((15/15)*100)</f>
        <v>100</v>
      </c>
      <c r="DL27">
        <f>((8/17)*100)</f>
        <v>47.058823529411761</v>
      </c>
      <c r="DM27">
        <f>((9/17)*100)</f>
        <v>52.941176470588239</v>
      </c>
      <c r="DN27">
        <f>((15/17)*100)</f>
        <v>88.235294117647058</v>
      </c>
      <c r="DP27">
        <f>((4/9)*100)</f>
        <v>44.444444444444443</v>
      </c>
      <c r="DQ27">
        <f>((0/9)*100)</f>
        <v>0</v>
      </c>
      <c r="DR27">
        <f>((0/9)*100)</f>
        <v>0</v>
      </c>
      <c r="DS27">
        <f>((4/8)*100)</f>
        <v>50</v>
      </c>
      <c r="DT27">
        <f>((0/8)*100)</f>
        <v>0</v>
      </c>
      <c r="DU27">
        <f>((0/8)*100)</f>
        <v>0</v>
      </c>
      <c r="DV27">
        <f>((0/9)*100)</f>
        <v>0</v>
      </c>
      <c r="DW27">
        <f>((0/9)*100)</f>
        <v>0</v>
      </c>
      <c r="DX27">
        <f>((8/9)*100)</f>
        <v>88.888888888888886</v>
      </c>
      <c r="DY27">
        <f>((0/8)*100)</f>
        <v>0</v>
      </c>
      <c r="DZ27">
        <f>((0/8)*100)</f>
        <v>0</v>
      </c>
      <c r="EA27">
        <f>((8/8)*100)</f>
        <v>100</v>
      </c>
    </row>
    <row r="28" spans="1:131" x14ac:dyDescent="0.25">
      <c r="A28">
        <v>116.889892</v>
      </c>
      <c r="B28">
        <v>4.2820530000000003</v>
      </c>
      <c r="C28">
        <v>107.52168600000002</v>
      </c>
      <c r="D28">
        <v>5.556368</v>
      </c>
      <c r="E28">
        <v>108.44163</v>
      </c>
      <c r="F28">
        <v>2.6365259999999999</v>
      </c>
      <c r="G28">
        <v>107.080054</v>
      </c>
      <c r="H28">
        <v>5.4844739999999996</v>
      </c>
      <c r="K28">
        <f>(12/200)</f>
        <v>0.06</v>
      </c>
      <c r="L28">
        <f>(15/200)</f>
        <v>7.4999999999999997E-2</v>
      </c>
      <c r="M28">
        <f>(12/200)</f>
        <v>0.06</v>
      </c>
      <c r="N28">
        <f>(14/200)</f>
        <v>7.0000000000000007E-2</v>
      </c>
      <c r="P28">
        <f>(9/200)</f>
        <v>4.4999999999999998E-2</v>
      </c>
      <c r="Q28">
        <f>(8/200)</f>
        <v>0.04</v>
      </c>
      <c r="R28">
        <f>(10/200)</f>
        <v>0.05</v>
      </c>
      <c r="S28">
        <f>(9/200)</f>
        <v>4.4999999999999998E-2</v>
      </c>
      <c r="U28">
        <f>0.06+0.045</f>
        <v>0.105</v>
      </c>
      <c r="V28">
        <f>0.075+0.04</f>
        <v>0.11499999999999999</v>
      </c>
      <c r="W28">
        <f>0.06+0.05</f>
        <v>0.11</v>
      </c>
      <c r="X28">
        <f>0.07+0.045</f>
        <v>0.115</v>
      </c>
      <c r="Z28">
        <f>SQRT((ABS($A$29-$A$28)^2+(ABS($B$29-$B$28)^2)))</f>
        <v>25.124146849379176</v>
      </c>
      <c r="AA28">
        <f>SQRT((ABS($C$29-$C$28)^2+(ABS($D$29-$D$28)^2)))</f>
        <v>23.399698851521361</v>
      </c>
      <c r="AB28">
        <f>SQRT((ABS($E$29-$E$28)^2+(ABS($F$29-$F$28)^2)))</f>
        <v>21.73287994245182</v>
      </c>
      <c r="AC28">
        <f>SQRT((ABS($G$29-$G$28)^2+(ABS($H$29-$H$28)^2)))</f>
        <v>22.496088232891864</v>
      </c>
      <c r="AJ28">
        <f>1/0.105</f>
        <v>9.5238095238095237</v>
      </c>
      <c r="AK28">
        <f>1/0.115</f>
        <v>8.695652173913043</v>
      </c>
      <c r="AL28">
        <f>1/0.11</f>
        <v>9.0909090909090917</v>
      </c>
      <c r="AM28">
        <f>1/0.115</f>
        <v>8.695652173913043</v>
      </c>
      <c r="AO28">
        <f>$Z28/$U28</f>
        <v>239.27758904170645</v>
      </c>
      <c r="AP28">
        <f>$AA28/$V28</f>
        <v>203.47564218714228</v>
      </c>
      <c r="AQ28">
        <f>$AB28/$W28</f>
        <v>197.57163584047109</v>
      </c>
      <c r="AR28">
        <f>$AC28/$X28</f>
        <v>195.61815854688578</v>
      </c>
      <c r="AV28">
        <f>((0.06/0.105)*100)</f>
        <v>57.142857142857139</v>
      </c>
      <c r="AW28">
        <f>((0.075/0.115)*100)</f>
        <v>65.217391304347814</v>
      </c>
      <c r="AX28">
        <f>((0.06/0.11)*100)</f>
        <v>54.54545454545454</v>
      </c>
      <c r="AY28">
        <f>((0.07/0.115)*100)</f>
        <v>60.869565217391312</v>
      </c>
      <c r="BA28">
        <f>((0.045/0.105)*100)</f>
        <v>42.857142857142854</v>
      </c>
      <c r="BB28">
        <f>((0.04/0.115)*100)</f>
        <v>34.782608695652172</v>
      </c>
      <c r="BC28">
        <f>((0.05/0.11)*100)</f>
        <v>45.45454545454546</v>
      </c>
      <c r="BD28">
        <f>((0.045/0.115)*100)</f>
        <v>39.130434782608688</v>
      </c>
      <c r="BF28">
        <f>ABS($B$28-$D$28)</f>
        <v>1.2743149999999996</v>
      </c>
      <c r="BG28">
        <f>ABS($F$28-$H$28)</f>
        <v>2.8479479999999997</v>
      </c>
      <c r="BL28">
        <f>SQRT((ABS($A$28-$E$28)^2+(ABS($B$28-$F$28)^2)))</f>
        <v>8.6070256144833799</v>
      </c>
      <c r="BM28">
        <f>SQRT((ABS($C$28-$G$28)^2+(ABS($D$28-$H$28)^2)))</f>
        <v>0.44744560637021707</v>
      </c>
      <c r="BO28">
        <f>SQRT((ABS($A$28-$G$28)^2+(ABS($B$28-$H$28)^2)))</f>
        <v>9.8832554276151843</v>
      </c>
      <c r="BP28">
        <f>SQRT((ABS($C$28-$E$28)^2+(ABS($D$28-$F$28)^2)))</f>
        <v>3.0613353733460791</v>
      </c>
      <c r="BR28">
        <f>DEGREES(ACOS((26.130275156953^2+23.2652407768738^2-3.95212233930911^2)/(2*26.130275156953*23.2652407768738)))</f>
        <v>6.3292417726135133</v>
      </c>
      <c r="BS28">
        <f>DEGREES(ACOS((26.8878716691812^2+26.4909529074196^2-2.515134390506^2)/(2*26.8878716691812*26.4909529074196)))</f>
        <v>5.3338057255636615</v>
      </c>
      <c r="BU28">
        <v>12</v>
      </c>
      <c r="BV28">
        <v>5</v>
      </c>
      <c r="BW28">
        <v>6</v>
      </c>
      <c r="BX28">
        <v>8</v>
      </c>
      <c r="BY28">
        <v>15</v>
      </c>
      <c r="BZ28">
        <v>5</v>
      </c>
      <c r="CA28">
        <v>6</v>
      </c>
      <c r="CB28">
        <v>6</v>
      </c>
      <c r="CC28">
        <v>12</v>
      </c>
      <c r="CD28">
        <v>5</v>
      </c>
      <c r="CE28">
        <v>6</v>
      </c>
      <c r="CF28">
        <v>11</v>
      </c>
      <c r="CG28">
        <v>14</v>
      </c>
      <c r="CH28">
        <v>8</v>
      </c>
      <c r="CI28">
        <v>5</v>
      </c>
      <c r="CJ28">
        <v>11</v>
      </c>
      <c r="CL28">
        <v>9</v>
      </c>
      <c r="CM28">
        <v>1</v>
      </c>
      <c r="CN28">
        <v>0</v>
      </c>
      <c r="CO28">
        <v>0</v>
      </c>
      <c r="CP28">
        <v>8</v>
      </c>
      <c r="CQ28">
        <v>1</v>
      </c>
      <c r="CR28">
        <v>1</v>
      </c>
      <c r="CS28">
        <v>0</v>
      </c>
      <c r="CT28">
        <v>10</v>
      </c>
      <c r="CU28">
        <v>4</v>
      </c>
      <c r="CV28">
        <v>1</v>
      </c>
      <c r="CW28">
        <v>8</v>
      </c>
      <c r="CX28">
        <v>9</v>
      </c>
      <c r="CY28">
        <v>5</v>
      </c>
      <c r="CZ28">
        <v>0</v>
      </c>
      <c r="DA28">
        <v>8</v>
      </c>
      <c r="DC28">
        <f>((5/12)*100)</f>
        <v>41.666666666666671</v>
      </c>
      <c r="DD28">
        <f>((6/12)*100)</f>
        <v>50</v>
      </c>
      <c r="DE28">
        <f>((8/12)*100)</f>
        <v>66.666666666666657</v>
      </c>
      <c r="DF28">
        <f>((5/15)*100)</f>
        <v>33.333333333333329</v>
      </c>
      <c r="DG28">
        <f>((6/15)*100)</f>
        <v>40</v>
      </c>
      <c r="DH28">
        <f>((6/15)*100)</f>
        <v>40</v>
      </c>
      <c r="DI28">
        <f>((5/12)*100)</f>
        <v>41.666666666666671</v>
      </c>
      <c r="DJ28">
        <f>((6/12)*100)</f>
        <v>50</v>
      </c>
      <c r="DK28">
        <f>((11/12)*100)</f>
        <v>91.666666666666657</v>
      </c>
      <c r="DL28">
        <f>((8/14)*100)</f>
        <v>57.142857142857139</v>
      </c>
      <c r="DM28">
        <f>((5/14)*100)</f>
        <v>35.714285714285715</v>
      </c>
      <c r="DN28">
        <f>((11/14)*100)</f>
        <v>78.571428571428569</v>
      </c>
      <c r="DP28">
        <f>((1/9)*100)</f>
        <v>11.111111111111111</v>
      </c>
      <c r="DQ28">
        <f>((0/9)*100)</f>
        <v>0</v>
      </c>
      <c r="DR28">
        <f>((0/9)*100)</f>
        <v>0</v>
      </c>
      <c r="DS28">
        <f>((1/8)*100)</f>
        <v>12.5</v>
      </c>
      <c r="DT28">
        <f>((1/8)*100)</f>
        <v>12.5</v>
      </c>
      <c r="DU28">
        <f>((0/8)*100)</f>
        <v>0</v>
      </c>
      <c r="DV28">
        <f>((4/10)*100)</f>
        <v>40</v>
      </c>
      <c r="DW28">
        <f>((1/10)*100)</f>
        <v>10</v>
      </c>
      <c r="DX28">
        <f>((8/10)*100)</f>
        <v>80</v>
      </c>
      <c r="DY28">
        <f>((5/9)*100)</f>
        <v>55.555555555555557</v>
      </c>
      <c r="DZ28">
        <f>((0/9)*100)</f>
        <v>0</v>
      </c>
      <c r="EA28">
        <f>((8/9)*100)</f>
        <v>88.888888888888886</v>
      </c>
    </row>
    <row r="29" spans="1:131" x14ac:dyDescent="0.25">
      <c r="A29">
        <v>91.77289300000001</v>
      </c>
      <c r="B29">
        <v>3.6827899999999998</v>
      </c>
      <c r="C29">
        <v>84.122473000000014</v>
      </c>
      <c r="D29">
        <v>5.4055790000000004</v>
      </c>
      <c r="E29">
        <v>86.710685000000012</v>
      </c>
      <c r="F29">
        <v>2.926526</v>
      </c>
      <c r="G29">
        <v>84.587420000000009</v>
      </c>
      <c r="H29">
        <v>5.8786839999999998</v>
      </c>
      <c r="K29">
        <f>(12/200)</f>
        <v>0.06</v>
      </c>
      <c r="L29">
        <f>(12/200)</f>
        <v>0.06</v>
      </c>
      <c r="P29">
        <f>(11/200)</f>
        <v>5.5E-2</v>
      </c>
      <c r="Q29">
        <f>(9/200)</f>
        <v>4.4999999999999998E-2</v>
      </c>
      <c r="R29">
        <f>(10/200)</f>
        <v>0.05</v>
      </c>
      <c r="S29">
        <f>(11/200)</f>
        <v>5.5E-2</v>
      </c>
      <c r="U29">
        <f>0.06+0.055</f>
        <v>0.11499999999999999</v>
      </c>
      <c r="V29">
        <f>0.06+0.045</f>
        <v>0.105</v>
      </c>
      <c r="Z29">
        <f>SQRT((ABS($A$30-$A$29)^2+(ABS($B$30-$B$29)^2)))</f>
        <v>17.601233776412155</v>
      </c>
      <c r="AA29">
        <f>SQRT((ABS($C$30-$C$29)^2+(ABS($D$30-$D$29)^2)))</f>
        <v>13.897019832175896</v>
      </c>
      <c r="AJ29">
        <f>1/0.115</f>
        <v>8.695652173913043</v>
      </c>
      <c r="AK29">
        <f>1/0.105</f>
        <v>9.5238095238095237</v>
      </c>
      <c r="AO29">
        <f>$Z29/$U29</f>
        <v>153.05420675141005</v>
      </c>
      <c r="AP29">
        <f>$AA29/$V29</f>
        <v>132.35256983024664</v>
      </c>
      <c r="AV29">
        <f>((0.06/0.115)*100)</f>
        <v>52.173913043478258</v>
      </c>
      <c r="AW29">
        <f>((0.06/0.105)*100)</f>
        <v>57.142857142857139</v>
      </c>
      <c r="BA29">
        <f>((0.055/0.115)*100)</f>
        <v>47.826086956521735</v>
      </c>
      <c r="BB29">
        <f>((0.045/0.105)*100)</f>
        <v>42.857142857142854</v>
      </c>
      <c r="BF29">
        <f>ABS($B$29-$D$29)</f>
        <v>1.7227890000000006</v>
      </c>
      <c r="BG29">
        <f>ABS($F$29-$H$29)</f>
        <v>2.9521579999999998</v>
      </c>
      <c r="BI29">
        <v>4.2147515000000002</v>
      </c>
      <c r="BJ29">
        <v>3.9065330000000005</v>
      </c>
      <c r="BL29">
        <f>SQRT((ABS($A$29-$E$29)^2+(ABS($B$29-$F$29)^2)))</f>
        <v>5.1183869600646625</v>
      </c>
      <c r="BM29">
        <f>SQRT((ABS($C$29-$G$29)^2+(ABS($D$29-$H$29)^2)))</f>
        <v>0.66332801375638806</v>
      </c>
      <c r="BO29">
        <f>SQRT((ABS($A$29-$G$29)^2+(ABS($B$29-$H$29)^2)))</f>
        <v>7.5135193280489423</v>
      </c>
      <c r="BP29">
        <f>SQRT((ABS($C$29-$E$29)^2+(ABS($D$29-$F$29)^2)))</f>
        <v>3.5839287288885915</v>
      </c>
      <c r="BR29">
        <f>DEGREES(ACOS((3.22145167066107^2+19.088827220248^2-17.0927018755703^2)/(2*3.22145167066107*19.088827220248)))</f>
        <v>47.807921225654418</v>
      </c>
      <c r="BS29">
        <f>DEGREES(ACOS((22.0436737534706^2+23.9284096200973^2-3.22145167066107^2)/(2*22.0436737534706*23.9284096200973)))</f>
        <v>6.5211784861244277</v>
      </c>
      <c r="BU29">
        <v>12</v>
      </c>
      <c r="BV29">
        <v>4</v>
      </c>
      <c r="BW29">
        <v>5</v>
      </c>
      <c r="BX29">
        <v>8</v>
      </c>
      <c r="BY29">
        <v>12</v>
      </c>
      <c r="BZ29">
        <v>4</v>
      </c>
      <c r="CA29">
        <v>5</v>
      </c>
      <c r="CB29">
        <v>1</v>
      </c>
      <c r="CL29">
        <v>11</v>
      </c>
      <c r="CM29">
        <v>1</v>
      </c>
      <c r="CN29">
        <v>4</v>
      </c>
      <c r="CO29">
        <v>5</v>
      </c>
      <c r="CP29">
        <v>9</v>
      </c>
      <c r="CQ29">
        <v>1</v>
      </c>
      <c r="CR29">
        <v>3</v>
      </c>
      <c r="CS29">
        <v>0</v>
      </c>
      <c r="CT29">
        <v>10</v>
      </c>
      <c r="CU29">
        <v>3</v>
      </c>
      <c r="CV29">
        <v>3</v>
      </c>
      <c r="CW29">
        <v>7</v>
      </c>
      <c r="CX29">
        <v>11</v>
      </c>
      <c r="CY29">
        <v>7</v>
      </c>
      <c r="CZ29">
        <v>0</v>
      </c>
      <c r="DA29">
        <v>7</v>
      </c>
      <c r="DC29">
        <f>((4/12)*100)</f>
        <v>33.333333333333329</v>
      </c>
      <c r="DD29">
        <f>((5/12)*100)</f>
        <v>41.666666666666671</v>
      </c>
      <c r="DE29">
        <f>((8/12)*100)</f>
        <v>66.666666666666657</v>
      </c>
      <c r="DF29">
        <f>((4/12)*100)</f>
        <v>33.333333333333329</v>
      </c>
      <c r="DG29">
        <f>((5/12)*100)</f>
        <v>41.666666666666671</v>
      </c>
      <c r="DH29">
        <f>((1/12)*100)</f>
        <v>8.3333333333333321</v>
      </c>
      <c r="DP29">
        <f>((1/11)*100)</f>
        <v>9.0909090909090917</v>
      </c>
      <c r="DQ29">
        <f>((4/11)*100)</f>
        <v>36.363636363636367</v>
      </c>
      <c r="DR29">
        <f>((5/11)*100)</f>
        <v>45.454545454545453</v>
      </c>
      <c r="DS29">
        <f>((1/9)*100)</f>
        <v>11.111111111111111</v>
      </c>
      <c r="DT29">
        <f>((3/9)*100)</f>
        <v>33.333333333333329</v>
      </c>
      <c r="DU29">
        <f>((0/9)*100)</f>
        <v>0</v>
      </c>
      <c r="DV29">
        <f>((3/10)*100)</f>
        <v>30</v>
      </c>
      <c r="DW29">
        <f>((3/10)*100)</f>
        <v>30</v>
      </c>
      <c r="DX29">
        <f>((7/10)*100)</f>
        <v>70</v>
      </c>
      <c r="DY29">
        <f>((7/11)*100)</f>
        <v>63.636363636363633</v>
      </c>
      <c r="DZ29">
        <f>((0/11)*100)</f>
        <v>0</v>
      </c>
      <c r="EA29">
        <f>((7/11)*100)</f>
        <v>63.636363636363633</v>
      </c>
    </row>
    <row r="30" spans="1:131" x14ac:dyDescent="0.25">
      <c r="A30">
        <v>74.176999000000009</v>
      </c>
      <c r="B30">
        <v>4.1163160000000003</v>
      </c>
      <c r="C30">
        <v>70.247842000000006</v>
      </c>
      <c r="D30">
        <v>6.1941059999999997</v>
      </c>
      <c r="P30">
        <f>(13/200)</f>
        <v>6.5000000000000002E-2</v>
      </c>
      <c r="BF30">
        <f>ABS($B$30-$D$30)</f>
        <v>2.0777899999999994</v>
      </c>
      <c r="BR30">
        <f>DEGREES(ACOS((3.28513251794094^2+18.6390519162662^2-17.7014576867099^2)/(2*3.28513251794094*18.6390519162662)))</f>
        <v>68.509191439735403</v>
      </c>
      <c r="BS30">
        <f>DEGREES(ACOS((17.0927018755703^2+18.3971768967048^2-3.28513251794094^2)/(2*17.0927018755703*18.3971768967048)))</f>
        <v>9.7534587814743468</v>
      </c>
      <c r="CL30">
        <v>13</v>
      </c>
      <c r="CM30">
        <v>5</v>
      </c>
      <c r="CN30">
        <v>3</v>
      </c>
      <c r="CO30">
        <v>7</v>
      </c>
      <c r="DP30">
        <f>((5/13)*100)</f>
        <v>38.461538461538467</v>
      </c>
      <c r="DQ30">
        <f>((3/13)*100)</f>
        <v>23.076923076923077</v>
      </c>
      <c r="DR30">
        <f>((7/13)*100)</f>
        <v>53.846153846153847</v>
      </c>
    </row>
    <row r="31" spans="1:131" x14ac:dyDescent="0.25">
      <c r="A31" t="s">
        <v>22</v>
      </c>
      <c r="B31" t="s">
        <v>22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BR31">
        <f>DEGREES(ACOS((4.94451833581493^2+16.1399636889754^2-12.9400621068844^2)/(2*4.94451833581493*16.1399636889754)))</f>
        <v>42.592580890574673</v>
      </c>
      <c r="BS31">
        <f>DEGREES(ACOS((17.7014576867099^2+21.1798356158103^2-4.94451833581493^2)/(2*17.7014576867099*21.1798356158103)))</f>
        <v>10.412935633498993</v>
      </c>
    </row>
    <row r="32" spans="1:131" x14ac:dyDescent="0.25">
      <c r="A32">
        <v>40.075103000000013</v>
      </c>
      <c r="B32">
        <v>9.4385259999999995</v>
      </c>
      <c r="C32">
        <v>48.043578000000011</v>
      </c>
      <c r="D32">
        <v>7.227684</v>
      </c>
      <c r="E32">
        <v>43.107421000000009</v>
      </c>
      <c r="F32">
        <v>10.226316000000001</v>
      </c>
      <c r="G32">
        <v>46.100101000000009</v>
      </c>
      <c r="H32">
        <v>7.1708420000000004</v>
      </c>
      <c r="K32">
        <f>(15/200)</f>
        <v>7.4999999999999997E-2</v>
      </c>
      <c r="L32">
        <f>(13/200)</f>
        <v>6.5000000000000002E-2</v>
      </c>
      <c r="M32">
        <f>(14/200)</f>
        <v>7.0000000000000007E-2</v>
      </c>
      <c r="N32">
        <f>(14/200)</f>
        <v>7.0000000000000007E-2</v>
      </c>
      <c r="P32">
        <f>(10/200)</f>
        <v>0.05</v>
      </c>
      <c r="Q32">
        <f>(9/200)</f>
        <v>4.4999999999999998E-2</v>
      </c>
      <c r="R32">
        <f>(10/200)</f>
        <v>0.05</v>
      </c>
      <c r="S32">
        <f>(8/200)</f>
        <v>0.04</v>
      </c>
      <c r="U32">
        <f>0.075+0.05</f>
        <v>0.125</v>
      </c>
      <c r="V32">
        <f>0.065+0.045</f>
        <v>0.11</v>
      </c>
      <c r="W32">
        <f>0.07+0.05</f>
        <v>0.12000000000000001</v>
      </c>
      <c r="X32">
        <f>0.07+0.04</f>
        <v>0.11000000000000001</v>
      </c>
      <c r="Z32">
        <f>SQRT((ABS($A$33-$A$32)^2+(ABS($B$33-$B$32)^2)))</f>
        <v>23.562364170931591</v>
      </c>
      <c r="AA32">
        <f>SQRT((ABS($C$33-$C$32)^2+(ABS($D$33-$D$32)^2)))</f>
        <v>23.209336887508119</v>
      </c>
      <c r="AB32">
        <f>SQRT((ABS($E$33-$E$32)^2+(ABS($F$33-$F$32)^2)))</f>
        <v>24.304934618101122</v>
      </c>
      <c r="AC32">
        <f>SQRT((ABS($G$33-$G$32)^2+(ABS($H$33-$H$32)^2)))</f>
        <v>24.276307867588198</v>
      </c>
      <c r="AJ32">
        <f>1/0.125</f>
        <v>8</v>
      </c>
      <c r="AK32">
        <f>1/0.11</f>
        <v>9.0909090909090917</v>
      </c>
      <c r="AL32">
        <f>1/0.12</f>
        <v>8.3333333333333339</v>
      </c>
      <c r="AM32">
        <f>1/0.11</f>
        <v>9.0909090909090917</v>
      </c>
      <c r="AO32">
        <f>$Z32/$U32</f>
        <v>188.49891336745273</v>
      </c>
      <c r="AP32">
        <f>$AA32/$V32</f>
        <v>210.99397170461927</v>
      </c>
      <c r="AQ32">
        <f>$AB32/$W32</f>
        <v>202.54112181750932</v>
      </c>
      <c r="AR32">
        <f>$AC32/$X32</f>
        <v>220.6937078871654</v>
      </c>
      <c r="AV32">
        <f>((0.075/0.125)*100)</f>
        <v>60</v>
      </c>
      <c r="AW32">
        <f>((0.065/0.11)*100)</f>
        <v>59.090909090909093</v>
      </c>
      <c r="AX32">
        <f>((0.07/0.12)*100)</f>
        <v>58.333333333333336</v>
      </c>
      <c r="AY32">
        <f>((0.07/0.11)*100)</f>
        <v>63.636363636363647</v>
      </c>
      <c r="BA32">
        <f>((0.05/0.125)*100)</f>
        <v>40</v>
      </c>
      <c r="BB32">
        <f>((0.045/0.11)*100)</f>
        <v>40.909090909090907</v>
      </c>
      <c r="BC32">
        <f>((0.05/0.12)*100)</f>
        <v>41.666666666666671</v>
      </c>
      <c r="BD32">
        <f>((0.04/0.11)*100)</f>
        <v>36.363636363636367</v>
      </c>
      <c r="BF32">
        <f>ABS($B$32-$D$32)</f>
        <v>2.2108419999999995</v>
      </c>
      <c r="BG32">
        <f>ABS($F$32-$H$32)</f>
        <v>3.0554740000000002</v>
      </c>
      <c r="BL32">
        <f>SQRT((ABS($A$32-$E$32)^2+(ABS($B$32-$F$32)^2)))</f>
        <v>3.1329802963351017</v>
      </c>
      <c r="BM32">
        <f>SQRT((ABS($C$32-$G$32)^2+(ABS($D$32-$H$32)^2)))</f>
        <v>1.9443080677950719</v>
      </c>
      <c r="BO32">
        <f>SQRT((ABS($A$32-$G$32)^2+(ABS($B$32-$H$32)^2)))</f>
        <v>6.4376231346561408</v>
      </c>
      <c r="BP32">
        <f>SQRT((ABS($C$32-$E$32)^2+(ABS($D$32-$F$32)^2)))</f>
        <v>5.7755899958422452</v>
      </c>
      <c r="BU32">
        <v>15</v>
      </c>
      <c r="BV32">
        <v>7</v>
      </c>
      <c r="BW32">
        <v>5</v>
      </c>
      <c r="BX32">
        <v>7</v>
      </c>
      <c r="BY32">
        <v>13</v>
      </c>
      <c r="BZ32">
        <v>7</v>
      </c>
      <c r="CA32">
        <v>7</v>
      </c>
      <c r="CB32">
        <v>6</v>
      </c>
      <c r="CC32">
        <v>14</v>
      </c>
      <c r="CD32">
        <v>4</v>
      </c>
      <c r="CE32">
        <v>7</v>
      </c>
      <c r="CF32">
        <v>13</v>
      </c>
      <c r="CG32">
        <v>14</v>
      </c>
      <c r="CH32">
        <v>4</v>
      </c>
      <c r="CI32">
        <v>6</v>
      </c>
      <c r="CJ32">
        <v>13</v>
      </c>
      <c r="CL32">
        <v>10</v>
      </c>
      <c r="CM32">
        <v>1</v>
      </c>
      <c r="CN32">
        <v>0</v>
      </c>
      <c r="CO32">
        <v>0</v>
      </c>
      <c r="CP32">
        <v>9</v>
      </c>
      <c r="CQ32">
        <v>1</v>
      </c>
      <c r="CR32">
        <v>4</v>
      </c>
      <c r="CS32">
        <v>1</v>
      </c>
      <c r="CT32">
        <v>10</v>
      </c>
      <c r="CU32">
        <v>0</v>
      </c>
      <c r="CV32">
        <v>4</v>
      </c>
      <c r="CW32">
        <v>7</v>
      </c>
      <c r="CX32">
        <v>8</v>
      </c>
      <c r="CY32">
        <v>0</v>
      </c>
      <c r="CZ32">
        <v>1</v>
      </c>
      <c r="DA32">
        <v>7</v>
      </c>
      <c r="DC32">
        <f>((7/15)*100)</f>
        <v>46.666666666666664</v>
      </c>
      <c r="DD32">
        <f>((5/15)*100)</f>
        <v>33.333333333333329</v>
      </c>
      <c r="DE32">
        <f>((7/15)*100)</f>
        <v>46.666666666666664</v>
      </c>
      <c r="DF32">
        <f>((7/13)*100)</f>
        <v>53.846153846153847</v>
      </c>
      <c r="DG32">
        <f>((7/13)*100)</f>
        <v>53.846153846153847</v>
      </c>
      <c r="DH32">
        <f>((6/13)*100)</f>
        <v>46.153846153846153</v>
      </c>
      <c r="DI32">
        <f>((4/14)*100)</f>
        <v>28.571428571428569</v>
      </c>
      <c r="DJ32">
        <f>((7/14)*100)</f>
        <v>50</v>
      </c>
      <c r="DK32">
        <f>((13/14)*100)</f>
        <v>92.857142857142861</v>
      </c>
      <c r="DL32">
        <f>((4/14)*100)</f>
        <v>28.571428571428569</v>
      </c>
      <c r="DM32">
        <f>((6/14)*100)</f>
        <v>42.857142857142854</v>
      </c>
      <c r="DN32">
        <f>((13/14)*100)</f>
        <v>92.857142857142861</v>
      </c>
      <c r="DP32">
        <f>((1/10)*100)</f>
        <v>10</v>
      </c>
      <c r="DQ32">
        <f>((0/10)*100)</f>
        <v>0</v>
      </c>
      <c r="DR32">
        <f>((0/10)*100)</f>
        <v>0</v>
      </c>
      <c r="DS32">
        <f>((1/9)*100)</f>
        <v>11.111111111111111</v>
      </c>
      <c r="DT32">
        <f>((4/9)*100)</f>
        <v>44.444444444444443</v>
      </c>
      <c r="DU32">
        <f>((1/9)*100)</f>
        <v>11.111111111111111</v>
      </c>
      <c r="DV32">
        <f>((0/10)*100)</f>
        <v>0</v>
      </c>
      <c r="DW32">
        <f>((4/10)*100)</f>
        <v>40</v>
      </c>
      <c r="DX32">
        <f>((7/10)*100)</f>
        <v>70</v>
      </c>
      <c r="DY32">
        <f>((0/8)*100)</f>
        <v>0</v>
      </c>
      <c r="DZ32">
        <f>((1/8)*100)</f>
        <v>12.5</v>
      </c>
      <c r="EA32">
        <f>((7/8)*100)</f>
        <v>87.5</v>
      </c>
    </row>
    <row r="33" spans="1:131" x14ac:dyDescent="0.25">
      <c r="A33">
        <v>63.601627000000008</v>
      </c>
      <c r="B33">
        <v>8.1394210000000005</v>
      </c>
      <c r="C33">
        <v>71.21705200000001</v>
      </c>
      <c r="D33">
        <v>5.9379470000000003</v>
      </c>
      <c r="E33">
        <v>67.391418000000016</v>
      </c>
      <c r="F33">
        <v>9.2176849999999995</v>
      </c>
      <c r="G33">
        <v>70.358631000000003</v>
      </c>
      <c r="H33">
        <v>6.2419469999999997</v>
      </c>
      <c r="K33">
        <f>(13/200)</f>
        <v>6.5000000000000002E-2</v>
      </c>
      <c r="L33">
        <f>(15/200)</f>
        <v>7.4999999999999997E-2</v>
      </c>
      <c r="M33">
        <f>(15/200)</f>
        <v>7.4999999999999997E-2</v>
      </c>
      <c r="N33">
        <f>(16/200)</f>
        <v>0.08</v>
      </c>
      <c r="P33">
        <f>(10/200)</f>
        <v>0.05</v>
      </c>
      <c r="Q33">
        <f>(9/200)</f>
        <v>4.4999999999999998E-2</v>
      </c>
      <c r="R33">
        <f>(10/200)</f>
        <v>0.05</v>
      </c>
      <c r="S33">
        <f>(9/200)</f>
        <v>4.4999999999999998E-2</v>
      </c>
      <c r="U33">
        <f>0.065+0.05</f>
        <v>0.115</v>
      </c>
      <c r="V33">
        <f>0.075+0.045</f>
        <v>0.12</v>
      </c>
      <c r="W33">
        <f>0.075+0.05</f>
        <v>0.125</v>
      </c>
      <c r="X33">
        <f>0.08+0.045</f>
        <v>0.125</v>
      </c>
      <c r="Z33">
        <f>SQRT((ABS($A$34-$A$33)^2+(ABS($B$34-$B$33)^2)))</f>
        <v>19.988593857780621</v>
      </c>
      <c r="AA33">
        <f>SQRT((ABS($C$34-$C$33)^2+(ABS($D$34-$D$33)^2)))</f>
        <v>18.150790329897209</v>
      </c>
      <c r="AB33">
        <f>SQRT((ABS($E$34-$E$33)^2+(ABS($F$34-$F$33)^2)))</f>
        <v>21.30192398585146</v>
      </c>
      <c r="AC33">
        <f>SQRT((ABS($G$34-$G$33)^2+(ABS($H$34-$H$33)^2)))</f>
        <v>19.502125200749308</v>
      </c>
      <c r="AJ33">
        <f>1/0.115</f>
        <v>8.695652173913043</v>
      </c>
      <c r="AK33">
        <f>1/0.12</f>
        <v>8.3333333333333339</v>
      </c>
      <c r="AL33">
        <f>1/0.125</f>
        <v>8</v>
      </c>
      <c r="AM33">
        <f>1/0.125</f>
        <v>8</v>
      </c>
      <c r="AO33">
        <f>$Z33/$U33</f>
        <v>173.81385963287497</v>
      </c>
      <c r="AP33">
        <f>$AA33/$V33</f>
        <v>151.25658608247676</v>
      </c>
      <c r="AQ33">
        <f>$AB33/$W33</f>
        <v>170.41539188681168</v>
      </c>
      <c r="AR33">
        <f>$AC33/$X33</f>
        <v>156.01700160599447</v>
      </c>
      <c r="AV33">
        <f>((0.065/0.115)*100)</f>
        <v>56.521739130434781</v>
      </c>
      <c r="AW33">
        <f>((0.075/0.12)*100)</f>
        <v>62.5</v>
      </c>
      <c r="AX33">
        <f>((0.075/0.125)*100)</f>
        <v>60</v>
      </c>
      <c r="AY33">
        <f>((0.08/0.125)*100)</f>
        <v>64</v>
      </c>
      <c r="BA33">
        <f>((0.05/0.115)*100)</f>
        <v>43.478260869565219</v>
      </c>
      <c r="BB33">
        <f>((0.045/0.12)*100)</f>
        <v>37.5</v>
      </c>
      <c r="BC33">
        <f>((0.05/0.125)*100)</f>
        <v>40</v>
      </c>
      <c r="BD33">
        <f>((0.045/0.125)*100)</f>
        <v>36</v>
      </c>
      <c r="BF33">
        <f>ABS($B$33-$D$33)</f>
        <v>2.2014740000000002</v>
      </c>
      <c r="BG33">
        <f>ABS($F$33-$H$33)</f>
        <v>2.9757379999999998</v>
      </c>
      <c r="BL33">
        <f>SQRT((ABS($A$33-$E$33)^2+(ABS($B$33-$F$33)^2)))</f>
        <v>3.9401991164631589</v>
      </c>
      <c r="BM33">
        <f>SQRT((ABS($C$33-$G$33)^2+(ABS($D$33-$H$33)^2)))</f>
        <v>0.91066053677592262</v>
      </c>
      <c r="BO33">
        <f>SQRT((ABS($A$33-$G$33)^2+(ABS($B$33-$H$33)^2)))</f>
        <v>7.0183695141173592</v>
      </c>
      <c r="BP33">
        <f>SQRT((ABS($C$33-$E$33)^2+(ABS($D$33-$F$33)^2)))</f>
        <v>5.0390630925401148</v>
      </c>
      <c r="BU33">
        <v>13</v>
      </c>
      <c r="BV33">
        <v>8</v>
      </c>
      <c r="BW33">
        <v>3</v>
      </c>
      <c r="BX33">
        <v>4</v>
      </c>
      <c r="BY33">
        <v>15</v>
      </c>
      <c r="BZ33">
        <v>8</v>
      </c>
      <c r="CA33">
        <v>7</v>
      </c>
      <c r="CB33">
        <v>7</v>
      </c>
      <c r="CC33">
        <v>15</v>
      </c>
      <c r="CD33">
        <v>5</v>
      </c>
      <c r="CE33">
        <v>7</v>
      </c>
      <c r="CF33">
        <v>15</v>
      </c>
      <c r="CG33">
        <v>16</v>
      </c>
      <c r="CH33">
        <v>6</v>
      </c>
      <c r="CI33">
        <v>8</v>
      </c>
      <c r="CJ33">
        <v>15</v>
      </c>
      <c r="CL33">
        <v>10</v>
      </c>
      <c r="CM33">
        <v>4</v>
      </c>
      <c r="CN33">
        <v>0</v>
      </c>
      <c r="CO33">
        <v>0</v>
      </c>
      <c r="CP33">
        <v>9</v>
      </c>
      <c r="CQ33">
        <v>4</v>
      </c>
      <c r="CR33">
        <v>2</v>
      </c>
      <c r="CS33">
        <v>1</v>
      </c>
      <c r="CT33">
        <v>10</v>
      </c>
      <c r="CU33">
        <v>0</v>
      </c>
      <c r="CV33">
        <v>2</v>
      </c>
      <c r="CW33">
        <v>9</v>
      </c>
      <c r="CX33">
        <v>9</v>
      </c>
      <c r="CY33">
        <v>0</v>
      </c>
      <c r="CZ33">
        <v>1</v>
      </c>
      <c r="DA33">
        <v>9</v>
      </c>
      <c r="DC33">
        <f>((8/13)*100)</f>
        <v>61.53846153846154</v>
      </c>
      <c r="DD33">
        <f>((3/13)*100)</f>
        <v>23.076923076923077</v>
      </c>
      <c r="DE33">
        <f>((4/13)*100)</f>
        <v>30.76923076923077</v>
      </c>
      <c r="DF33">
        <f>((8/15)*100)</f>
        <v>53.333333333333336</v>
      </c>
      <c r="DG33">
        <f>((7/15)*100)</f>
        <v>46.666666666666664</v>
      </c>
      <c r="DH33">
        <f>((7/15)*100)</f>
        <v>46.666666666666664</v>
      </c>
      <c r="DI33">
        <f>((5/15)*100)</f>
        <v>33.333333333333329</v>
      </c>
      <c r="DJ33">
        <f>((7/15)*100)</f>
        <v>46.666666666666664</v>
      </c>
      <c r="DK33">
        <f>((15/15)*100)</f>
        <v>100</v>
      </c>
      <c r="DL33">
        <f>((6/16)*100)</f>
        <v>37.5</v>
      </c>
      <c r="DM33">
        <f>((8/16)*100)</f>
        <v>50</v>
      </c>
      <c r="DN33">
        <f>((15/16)*100)</f>
        <v>93.75</v>
      </c>
      <c r="DP33">
        <f>((4/10)*100)</f>
        <v>40</v>
      </c>
      <c r="DQ33">
        <f>((0/10)*100)</f>
        <v>0</v>
      </c>
      <c r="DR33">
        <f>((0/10)*100)</f>
        <v>0</v>
      </c>
      <c r="DS33">
        <f>((4/9)*100)</f>
        <v>44.444444444444443</v>
      </c>
      <c r="DT33">
        <f>((2/9)*100)</f>
        <v>22.222222222222221</v>
      </c>
      <c r="DU33">
        <f>((1/9)*100)</f>
        <v>11.111111111111111</v>
      </c>
      <c r="DV33">
        <f>((0/10)*100)</f>
        <v>0</v>
      </c>
      <c r="DW33">
        <f>((2/10)*100)</f>
        <v>20</v>
      </c>
      <c r="DX33">
        <f>((9/10)*100)</f>
        <v>90</v>
      </c>
      <c r="DY33">
        <f>((0/9)*100)</f>
        <v>0</v>
      </c>
      <c r="DZ33">
        <f>((1/9)*100)</f>
        <v>11.111111111111111</v>
      </c>
      <c r="EA33">
        <f>((9/9)*100)</f>
        <v>100</v>
      </c>
    </row>
    <row r="34" spans="1:131" x14ac:dyDescent="0.25">
      <c r="A34">
        <v>83.573736000000011</v>
      </c>
      <c r="B34">
        <v>7.3277890000000001</v>
      </c>
      <c r="C34">
        <v>89.365579000000011</v>
      </c>
      <c r="D34">
        <v>5.6513159999999996</v>
      </c>
      <c r="E34">
        <v>88.64110500000001</v>
      </c>
      <c r="F34">
        <v>7.7267900000000003</v>
      </c>
      <c r="G34">
        <v>89.829736000000011</v>
      </c>
      <c r="H34">
        <v>5.1424209999999997</v>
      </c>
      <c r="K34">
        <f>(12/200)</f>
        <v>0.06</v>
      </c>
      <c r="L34">
        <f>(16/200)</f>
        <v>0.08</v>
      </c>
      <c r="M34">
        <f>(13/200)</f>
        <v>6.5000000000000002E-2</v>
      </c>
      <c r="N34">
        <f>(12/200)</f>
        <v>0.06</v>
      </c>
      <c r="P34">
        <f>(10/200)</f>
        <v>0.05</v>
      </c>
      <c r="Q34">
        <f>(8/200)</f>
        <v>0.04</v>
      </c>
      <c r="R34">
        <f>(10/200)</f>
        <v>0.05</v>
      </c>
      <c r="S34">
        <f>(11/200)</f>
        <v>5.5E-2</v>
      </c>
      <c r="U34">
        <f>0.06+0.05</f>
        <v>0.11</v>
      </c>
      <c r="V34">
        <f>0.08+0.04</f>
        <v>0.12</v>
      </c>
      <c r="W34">
        <f>0.065+0.05</f>
        <v>0.115</v>
      </c>
      <c r="X34">
        <f>0.06+0.055</f>
        <v>0.11499999999999999</v>
      </c>
      <c r="Z34">
        <f>SQRT((ABS($A$35-$A$34)^2+(ABS($B$35-$B$34)^2)))</f>
        <v>20.99554123391804</v>
      </c>
      <c r="AA34">
        <f>SQRT((ABS($C$35-$C$34)^2+(ABS($D$35-$D$34)^2)))</f>
        <v>22.477878744420281</v>
      </c>
      <c r="AB34">
        <f>SQRT((ABS($E$35-$E$34)^2+(ABS($F$35-$F$34)^2)))</f>
        <v>20.240615641555216</v>
      </c>
      <c r="AC34">
        <f>SQRT((ABS($G$35-$G$34)^2+(ABS($H$35-$H$34)^2)))</f>
        <v>19.756146239511583</v>
      </c>
      <c r="AJ34">
        <f>1/0.11</f>
        <v>9.0909090909090917</v>
      </c>
      <c r="AK34">
        <f>1/0.12</f>
        <v>8.3333333333333339</v>
      </c>
      <c r="AL34">
        <f>1/0.115</f>
        <v>8.695652173913043</v>
      </c>
      <c r="AM34">
        <f>1/0.115</f>
        <v>8.695652173913043</v>
      </c>
      <c r="AO34">
        <f>$Z34/$U34</f>
        <v>190.86855667198219</v>
      </c>
      <c r="AP34">
        <f>$AA34/$V34</f>
        <v>187.31565620350236</v>
      </c>
      <c r="AQ34">
        <f>$AB34/$W34</f>
        <v>176.00535340482796</v>
      </c>
      <c r="AR34">
        <f>$AC34/$X34</f>
        <v>171.79257599575291</v>
      </c>
      <c r="AV34">
        <f>((0.06/0.11)*100)</f>
        <v>54.54545454545454</v>
      </c>
      <c r="AW34">
        <f>((0.08/0.12)*100)</f>
        <v>66.666666666666671</v>
      </c>
      <c r="AX34">
        <f>((0.065/0.115)*100)</f>
        <v>56.521739130434781</v>
      </c>
      <c r="AY34">
        <f>((0.06/0.115)*100)</f>
        <v>52.173913043478258</v>
      </c>
      <c r="BA34">
        <f>((0.05/0.11)*100)</f>
        <v>45.45454545454546</v>
      </c>
      <c r="BB34">
        <f>((0.04/0.12)*100)</f>
        <v>33.333333333333336</v>
      </c>
      <c r="BC34">
        <f>((0.05/0.115)*100)</f>
        <v>43.478260869565219</v>
      </c>
      <c r="BD34">
        <f>((0.055/0.115)*100)</f>
        <v>47.826086956521735</v>
      </c>
      <c r="BF34">
        <f>ABS($B$34-$D$34)</f>
        <v>1.6764730000000005</v>
      </c>
      <c r="BG34">
        <f>ABS($F$34-$H$34)</f>
        <v>2.5843690000000006</v>
      </c>
      <c r="BL34">
        <f>SQRT((ABS($A$34-$E$34)^2+(ABS($B$34-$F$34)^2)))</f>
        <v>5.0830532537208377</v>
      </c>
      <c r="BM34">
        <f>SQRT((ABS($C$34-$G$34)^2+(ABS($D$34-$H$34)^2)))</f>
        <v>0.68877851423661585</v>
      </c>
      <c r="BO34">
        <f>SQRT((ABS($A$34-$G$34)^2+(ABS($B$34-$H$34)^2)))</f>
        <v>6.6267163282748118</v>
      </c>
      <c r="BP34">
        <f>SQRT((ABS($C$34-$E$34)^2+(ABS($D$34-$F$34)^2)))</f>
        <v>2.198284536030767</v>
      </c>
      <c r="BR34">
        <f>DEGREES(ACOS((2.12626824829606^2+19.9706683550316^2-19.4708073819964^2)/(2*2.12626824829606*19.9706683550316)))</f>
        <v>73.418372052100707</v>
      </c>
      <c r="BS34">
        <f>DEGREES(ACOS((12.9137066168147^2+22.7621349635075^2-10.1621866050092^2)/(2*12.9137066168147*22.7621349635075)))</f>
        <v>8.3811912438202043</v>
      </c>
      <c r="BU34">
        <v>12</v>
      </c>
      <c r="BV34">
        <v>7</v>
      </c>
      <c r="BW34">
        <v>5</v>
      </c>
      <c r="BX34">
        <v>6</v>
      </c>
      <c r="BY34">
        <v>16</v>
      </c>
      <c r="BZ34">
        <v>7</v>
      </c>
      <c r="CA34">
        <v>6</v>
      </c>
      <c r="CB34">
        <v>5</v>
      </c>
      <c r="CC34">
        <v>13</v>
      </c>
      <c r="CD34">
        <v>4</v>
      </c>
      <c r="CE34">
        <v>6</v>
      </c>
      <c r="CF34">
        <v>11</v>
      </c>
      <c r="CG34">
        <v>12</v>
      </c>
      <c r="CH34">
        <v>5</v>
      </c>
      <c r="CI34">
        <v>4</v>
      </c>
      <c r="CJ34">
        <v>11</v>
      </c>
      <c r="CL34">
        <v>10</v>
      </c>
      <c r="CM34">
        <v>3</v>
      </c>
      <c r="CN34">
        <v>0</v>
      </c>
      <c r="CO34">
        <v>0</v>
      </c>
      <c r="CP34">
        <v>8</v>
      </c>
      <c r="CQ34">
        <v>3</v>
      </c>
      <c r="CR34">
        <v>0</v>
      </c>
      <c r="CS34">
        <v>0</v>
      </c>
      <c r="CT34">
        <v>10</v>
      </c>
      <c r="CU34">
        <v>3</v>
      </c>
      <c r="CV34">
        <v>0</v>
      </c>
      <c r="CW34">
        <v>9</v>
      </c>
      <c r="CX34">
        <v>11</v>
      </c>
      <c r="CY34">
        <v>5</v>
      </c>
      <c r="CZ34">
        <v>0</v>
      </c>
      <c r="DA34">
        <v>9</v>
      </c>
      <c r="DC34">
        <f>((7/12)*100)</f>
        <v>58.333333333333336</v>
      </c>
      <c r="DD34">
        <f>((5/12)*100)</f>
        <v>41.666666666666671</v>
      </c>
      <c r="DE34">
        <f>((6/12)*100)</f>
        <v>50</v>
      </c>
      <c r="DF34">
        <f>((7/16)*100)</f>
        <v>43.75</v>
      </c>
      <c r="DG34">
        <f>((6/16)*100)</f>
        <v>37.5</v>
      </c>
      <c r="DH34">
        <f>((5/16)*100)</f>
        <v>31.25</v>
      </c>
      <c r="DI34">
        <f>((4/13)*100)</f>
        <v>30.76923076923077</v>
      </c>
      <c r="DJ34">
        <f>((6/13)*100)</f>
        <v>46.153846153846153</v>
      </c>
      <c r="DK34">
        <f>((11/13)*100)</f>
        <v>84.615384615384613</v>
      </c>
      <c r="DL34">
        <f>((5/12)*100)</f>
        <v>41.666666666666671</v>
      </c>
      <c r="DM34">
        <f>((4/12)*100)</f>
        <v>33.333333333333329</v>
      </c>
      <c r="DN34">
        <f>((11/12)*100)</f>
        <v>91.666666666666657</v>
      </c>
      <c r="DP34">
        <f>((3/10)*100)</f>
        <v>30</v>
      </c>
      <c r="DQ34">
        <f>((0/10)*100)</f>
        <v>0</v>
      </c>
      <c r="DR34">
        <f>((0/10)*100)</f>
        <v>0</v>
      </c>
      <c r="DS34">
        <f>((3/8)*100)</f>
        <v>37.5</v>
      </c>
      <c r="DT34">
        <f>((0/8)*100)</f>
        <v>0</v>
      </c>
      <c r="DU34">
        <f>((0/8)*100)</f>
        <v>0</v>
      </c>
      <c r="DV34">
        <f>((3/10)*100)</f>
        <v>30</v>
      </c>
      <c r="DW34">
        <f>((0/10)*100)</f>
        <v>0</v>
      </c>
      <c r="DX34">
        <f>((9/10)*100)</f>
        <v>90</v>
      </c>
      <c r="DY34">
        <f>((5/11)*100)</f>
        <v>45.454545454545453</v>
      </c>
      <c r="DZ34">
        <f>((0/11)*100)</f>
        <v>0</v>
      </c>
      <c r="EA34">
        <f>((9/11)*100)</f>
        <v>81.818181818181827</v>
      </c>
    </row>
    <row r="35" spans="1:131" x14ac:dyDescent="0.25">
      <c r="A35">
        <v>104.568263</v>
      </c>
      <c r="B35">
        <v>7.1214209999999998</v>
      </c>
      <c r="C35">
        <v>111.84310400000001</v>
      </c>
      <c r="D35">
        <v>5.5252100000000004</v>
      </c>
      <c r="E35">
        <v>108.862842</v>
      </c>
      <c r="F35">
        <v>8.6007890000000007</v>
      </c>
      <c r="G35">
        <v>109.579734</v>
      </c>
      <c r="H35">
        <v>5.6352630000000001</v>
      </c>
      <c r="K35">
        <f>(17/200)</f>
        <v>8.5000000000000006E-2</v>
      </c>
      <c r="L35">
        <f>(13/200)</f>
        <v>6.5000000000000002E-2</v>
      </c>
      <c r="M35">
        <f>(15/200)</f>
        <v>7.4999999999999997E-2</v>
      </c>
      <c r="N35">
        <f>(16/200)</f>
        <v>0.08</v>
      </c>
      <c r="P35">
        <f>(12/200)</f>
        <v>0.06</v>
      </c>
      <c r="Q35">
        <f>(11/200)</f>
        <v>5.5E-2</v>
      </c>
      <c r="R35">
        <f>(11/200)</f>
        <v>5.5E-2</v>
      </c>
      <c r="S35">
        <f>(10/200)</f>
        <v>0.05</v>
      </c>
      <c r="U35">
        <f>0.085+0.06</f>
        <v>0.14500000000000002</v>
      </c>
      <c r="V35">
        <f>0.065+0.055</f>
        <v>0.12</v>
      </c>
      <c r="W35">
        <f>0.075+0.055</f>
        <v>0.13</v>
      </c>
      <c r="X35">
        <f>0.08+0.05</f>
        <v>0.13</v>
      </c>
      <c r="Z35">
        <f>SQRT((ABS($A$36-$A$35)^2+(ABS($B$36-$B$35)^2)))</f>
        <v>25.146573906298102</v>
      </c>
      <c r="AA35">
        <f>SQRT((ABS($C$36-$C$35)^2+(ABS($D$36-$D$35)^2)))</f>
        <v>21.997129345063392</v>
      </c>
      <c r="AB35">
        <f>SQRT((ABS($E$36-$E$35)^2+(ABS($F$36-$F$35)^2)))</f>
        <v>23.843874919522499</v>
      </c>
      <c r="AC35">
        <f>SQRT((ABS($G$36-$G$35)^2+(ABS($H$36-$H$35)^2)))</f>
        <v>24.956747359003842</v>
      </c>
      <c r="AJ35">
        <f>1/0.145</f>
        <v>6.8965517241379315</v>
      </c>
      <c r="AK35">
        <f>1/0.12</f>
        <v>8.3333333333333339</v>
      </c>
      <c r="AL35">
        <f>1/0.13</f>
        <v>7.6923076923076916</v>
      </c>
      <c r="AM35">
        <f>1/0.13</f>
        <v>7.6923076923076916</v>
      </c>
      <c r="AO35">
        <f>$Z35/$U35</f>
        <v>173.42464762964207</v>
      </c>
      <c r="AP35">
        <f>$AA35/$V35</f>
        <v>183.3094112088616</v>
      </c>
      <c r="AQ35">
        <f>$AB35/$W35</f>
        <v>183.41442245786536</v>
      </c>
      <c r="AR35">
        <f>$AC35/$X35</f>
        <v>191.97497968464492</v>
      </c>
      <c r="AV35">
        <f>((0.085/0.145)*100)</f>
        <v>58.62068965517242</v>
      </c>
      <c r="AW35">
        <f>((0.065/0.12)*100)</f>
        <v>54.166666666666671</v>
      </c>
      <c r="AX35">
        <f>((0.075/0.13)*100)</f>
        <v>57.692307692307686</v>
      </c>
      <c r="AY35">
        <f>((0.08/0.13)*100)</f>
        <v>61.53846153846154</v>
      </c>
      <c r="BA35">
        <f>((0.06/0.145)*100)</f>
        <v>41.379310344827587</v>
      </c>
      <c r="BB35">
        <f>((0.055/0.12)*100)</f>
        <v>45.833333333333336</v>
      </c>
      <c r="BC35">
        <f>((0.055/0.13)*100)</f>
        <v>42.307692307692307</v>
      </c>
      <c r="BD35">
        <f>((0.05/0.13)*100)</f>
        <v>38.461538461538467</v>
      </c>
      <c r="BF35">
        <f>ABS($B$35-$D$35)</f>
        <v>1.5962109999999994</v>
      </c>
      <c r="BG35">
        <f>ABS($F$35-$H$35)</f>
        <v>2.9655260000000006</v>
      </c>
      <c r="BL35">
        <f>SQRT((ABS($A$35-$E$35)^2+(ABS($B$35-$F$35)^2)))</f>
        <v>4.5422393669494117</v>
      </c>
      <c r="BM35">
        <f>SQRT((ABS($C$35-$G$35)^2+(ABS($D$35-$H$35)^2)))</f>
        <v>2.2660440021564101</v>
      </c>
      <c r="BO35">
        <f>SQRT((ABS($A$35-$G$35)^2+(ABS($B$35-$H$35)^2)))</f>
        <v>5.2271892241246638</v>
      </c>
      <c r="BP35">
        <f>SQRT((ABS($C$35-$E$35)^2+(ABS($D$35-$F$35)^2)))</f>
        <v>4.2826566257271974</v>
      </c>
      <c r="BR35">
        <f>DEGREES(ACOS((28.4702904866886^2+28.2474051938603^2-2.93326720162364^2)/(2*28.4702904866886*28.2474051938603)))</f>
        <v>5.911862275050181</v>
      </c>
      <c r="BS35">
        <f>DEGREES(ACOS((19.4708073819964^2+19.0978311887984^2-2.51388759087613^2)/(2*19.4708073819964*19.0978311887984)))</f>
        <v>7.3918364046845344</v>
      </c>
      <c r="BU35">
        <v>17</v>
      </c>
      <c r="BV35">
        <v>9</v>
      </c>
      <c r="BW35">
        <v>6</v>
      </c>
      <c r="BX35">
        <v>7</v>
      </c>
      <c r="BY35">
        <v>13</v>
      </c>
      <c r="BZ35">
        <v>9</v>
      </c>
      <c r="CA35">
        <v>6</v>
      </c>
      <c r="CB35">
        <v>6</v>
      </c>
      <c r="CC35">
        <v>15</v>
      </c>
      <c r="CD35">
        <v>6</v>
      </c>
      <c r="CE35">
        <v>6</v>
      </c>
      <c r="CF35">
        <v>15</v>
      </c>
      <c r="CG35">
        <v>16</v>
      </c>
      <c r="CH35">
        <v>7</v>
      </c>
      <c r="CI35">
        <v>7</v>
      </c>
      <c r="CJ35">
        <v>15</v>
      </c>
      <c r="CL35">
        <v>12</v>
      </c>
      <c r="CM35">
        <v>3</v>
      </c>
      <c r="CN35">
        <v>3</v>
      </c>
      <c r="CO35">
        <v>5</v>
      </c>
      <c r="CP35">
        <v>11</v>
      </c>
      <c r="CQ35">
        <v>3</v>
      </c>
      <c r="CR35">
        <v>4</v>
      </c>
      <c r="CS35">
        <v>3</v>
      </c>
      <c r="CT35">
        <v>11</v>
      </c>
      <c r="CU35">
        <v>0</v>
      </c>
      <c r="CV35">
        <v>4</v>
      </c>
      <c r="CW35">
        <v>10</v>
      </c>
      <c r="CX35">
        <v>10</v>
      </c>
      <c r="CY35">
        <v>0</v>
      </c>
      <c r="CZ35">
        <v>3</v>
      </c>
      <c r="DA35">
        <v>10</v>
      </c>
      <c r="DC35">
        <f>((9/17)*100)</f>
        <v>52.941176470588239</v>
      </c>
      <c r="DD35">
        <f>((6/17)*100)</f>
        <v>35.294117647058826</v>
      </c>
      <c r="DE35">
        <f>((7/17)*100)</f>
        <v>41.17647058823529</v>
      </c>
      <c r="DF35">
        <f>((9/13)*100)</f>
        <v>69.230769230769226</v>
      </c>
      <c r="DG35">
        <f>((6/13)*100)</f>
        <v>46.153846153846153</v>
      </c>
      <c r="DH35">
        <f>((6/13)*100)</f>
        <v>46.153846153846153</v>
      </c>
      <c r="DI35">
        <f>((6/15)*100)</f>
        <v>40</v>
      </c>
      <c r="DJ35">
        <f>((6/15)*100)</f>
        <v>40</v>
      </c>
      <c r="DK35">
        <f>((15/15)*100)</f>
        <v>100</v>
      </c>
      <c r="DL35">
        <f>((7/16)*100)</f>
        <v>43.75</v>
      </c>
      <c r="DM35">
        <f>((7/16)*100)</f>
        <v>43.75</v>
      </c>
      <c r="DN35">
        <f>((15/16)*100)</f>
        <v>93.75</v>
      </c>
      <c r="DP35">
        <f>((3/12)*100)</f>
        <v>25</v>
      </c>
      <c r="DQ35">
        <f>((3/12)*100)</f>
        <v>25</v>
      </c>
      <c r="DR35">
        <f>((5/12)*100)</f>
        <v>41.666666666666671</v>
      </c>
      <c r="DS35">
        <f>((3/11)*100)</f>
        <v>27.27272727272727</v>
      </c>
      <c r="DT35">
        <f>((4/11)*100)</f>
        <v>36.363636363636367</v>
      </c>
      <c r="DU35">
        <f>((3/11)*100)</f>
        <v>27.27272727272727</v>
      </c>
      <c r="DV35">
        <f>((0/11)*100)</f>
        <v>0</v>
      </c>
      <c r="DW35">
        <f>((4/11)*100)</f>
        <v>36.363636363636367</v>
      </c>
      <c r="DX35">
        <f>((10/11)*100)</f>
        <v>90.909090909090907</v>
      </c>
      <c r="DY35">
        <f>((0/10)*100)</f>
        <v>0</v>
      </c>
      <c r="DZ35">
        <f>((3/10)*100)</f>
        <v>30</v>
      </c>
      <c r="EA35">
        <f>((10/10)*100)</f>
        <v>100</v>
      </c>
    </row>
    <row r="36" spans="1:131" x14ac:dyDescent="0.25">
      <c r="A36">
        <v>129.71367900000001</v>
      </c>
      <c r="B36">
        <v>6.8801050000000004</v>
      </c>
      <c r="C36">
        <v>133.82694900000001</v>
      </c>
      <c r="D36">
        <v>4.7608420000000002</v>
      </c>
      <c r="E36">
        <v>132.559787</v>
      </c>
      <c r="F36">
        <v>5.9578420000000003</v>
      </c>
      <c r="G36">
        <v>134.43257800000001</v>
      </c>
      <c r="H36">
        <v>3.3603160000000001</v>
      </c>
      <c r="K36">
        <f>(13/200)</f>
        <v>6.5000000000000002E-2</v>
      </c>
      <c r="L36">
        <f>(15/200)</f>
        <v>7.4999999999999997E-2</v>
      </c>
      <c r="M36">
        <f>(16/200)</f>
        <v>0.08</v>
      </c>
      <c r="N36">
        <f>(14/200)</f>
        <v>7.0000000000000007E-2</v>
      </c>
      <c r="P36">
        <f>(9/200)</f>
        <v>4.4999999999999998E-2</v>
      </c>
      <c r="Q36">
        <f>(9/200)</f>
        <v>4.4999999999999998E-2</v>
      </c>
      <c r="R36">
        <f>(9/200)</f>
        <v>4.4999999999999998E-2</v>
      </c>
      <c r="S36">
        <f>(10/200)</f>
        <v>0.05</v>
      </c>
      <c r="U36">
        <f>0.065+0.045</f>
        <v>0.11</v>
      </c>
      <c r="V36">
        <f>0.075+0.045</f>
        <v>0.12</v>
      </c>
      <c r="W36">
        <f>0.08+0.045</f>
        <v>0.125</v>
      </c>
      <c r="X36">
        <f>0.07+0.05</f>
        <v>0.12000000000000001</v>
      </c>
      <c r="Z36">
        <f>SQRT((ABS($A$37-$A$36)^2+(ABS($B$37-$B$36)^2)))</f>
        <v>25.983153690227141</v>
      </c>
      <c r="AA36">
        <f>SQRT((ABS($C$37-$C$36)^2+(ABS($D$37-$D$36)^2)))</f>
        <v>26.732163858720529</v>
      </c>
      <c r="AB36">
        <f>SQRT((ABS($E$37-$E$36)^2+(ABS($F$37-$F$36)^2)))</f>
        <v>28.330936089018394</v>
      </c>
      <c r="AC36">
        <f>SQRT((ABS($G$37-$G$36)^2+(ABS($H$37-$H$36)^2)))</f>
        <v>26.490952907419569</v>
      </c>
      <c r="AJ36">
        <f>1/0.11</f>
        <v>9.0909090909090917</v>
      </c>
      <c r="AK36">
        <f>1/0.12</f>
        <v>8.3333333333333339</v>
      </c>
      <c r="AL36">
        <f>1/0.125</f>
        <v>8</v>
      </c>
      <c r="AM36">
        <f>1/0.12</f>
        <v>8.3333333333333339</v>
      </c>
      <c r="AO36">
        <f>$Z36/$U36</f>
        <v>236.210488092974</v>
      </c>
      <c r="AP36">
        <f>$AA36/$V36</f>
        <v>222.76803215600441</v>
      </c>
      <c r="AQ36">
        <f>$AB36/$W36</f>
        <v>226.64748871214715</v>
      </c>
      <c r="AR36">
        <f>$AC36/$X36</f>
        <v>220.75794089516305</v>
      </c>
      <c r="AV36">
        <f>((0.065/0.11)*100)</f>
        <v>59.090909090909093</v>
      </c>
      <c r="AW36">
        <f>((0.075/0.12)*100)</f>
        <v>62.5</v>
      </c>
      <c r="AX36">
        <f>((0.08/0.125)*100)</f>
        <v>64</v>
      </c>
      <c r="AY36">
        <f>((0.07/0.12)*100)</f>
        <v>58.333333333333336</v>
      </c>
      <c r="BA36">
        <f>((0.045/0.11)*100)</f>
        <v>40.909090909090907</v>
      </c>
      <c r="BB36">
        <f>((0.045/0.12)*100)</f>
        <v>37.5</v>
      </c>
      <c r="BC36">
        <f>((0.045/0.125)*100)</f>
        <v>36</v>
      </c>
      <c r="BD36">
        <f>((0.05/0.12)*100)</f>
        <v>41.666666666666671</v>
      </c>
      <c r="BF36">
        <f>ABS($B$36-$D$36)</f>
        <v>2.1192630000000001</v>
      </c>
      <c r="BG36">
        <f>ABS($F$36-$H$36)</f>
        <v>2.5975260000000002</v>
      </c>
      <c r="BL36">
        <f>SQRT((ABS($A$36-$E$36)^2+(ABS($B$36-$F$36)^2)))</f>
        <v>2.9918054396689846</v>
      </c>
      <c r="BM36">
        <f>SQRT((ABS($C$36-$G$36)^2+(ABS($D$36-$H$36)^2)))</f>
        <v>1.5258635464277244</v>
      </c>
      <c r="BO36">
        <f>SQRT((ABS($A$36-$G$36)^2+(ABS($B$36-$H$36)^2)))</f>
        <v>5.8870130267158354</v>
      </c>
      <c r="BP36">
        <f>SQRT((ABS($C$36-$E$36)^2+(ABS($D$36-$F$36)^2)))</f>
        <v>1.7431318178049626</v>
      </c>
      <c r="BR36">
        <f>DEGREES(ACOS((20.6025803753461^2+20.7218724236181^2-2.25713409696212^2)/(2*20.6025803753461*20.7218724236181)))</f>
        <v>6.2533518963814245</v>
      </c>
      <c r="BS36">
        <f>DEGREES(ACOS((32.0897968350946^2+31.4122462537024^2-2.27536978290936^2)/(2*32.0897968350946*31.4122462537024)))</f>
        <v>3.9207041673469409</v>
      </c>
      <c r="BU36">
        <v>13</v>
      </c>
      <c r="BV36">
        <v>9</v>
      </c>
      <c r="BW36">
        <v>4</v>
      </c>
      <c r="BX36">
        <v>5</v>
      </c>
      <c r="BY36">
        <v>15</v>
      </c>
      <c r="BZ36">
        <v>9</v>
      </c>
      <c r="CA36">
        <v>6</v>
      </c>
      <c r="CB36">
        <v>5</v>
      </c>
      <c r="CC36">
        <v>16</v>
      </c>
      <c r="CD36">
        <v>6</v>
      </c>
      <c r="CE36">
        <v>6</v>
      </c>
      <c r="CF36">
        <v>14</v>
      </c>
      <c r="CG36">
        <v>14</v>
      </c>
      <c r="CH36">
        <v>6</v>
      </c>
      <c r="CI36">
        <v>4</v>
      </c>
      <c r="CJ36">
        <v>14</v>
      </c>
      <c r="CL36">
        <v>9</v>
      </c>
      <c r="CM36">
        <v>5</v>
      </c>
      <c r="CN36">
        <v>0</v>
      </c>
      <c r="CO36">
        <v>0</v>
      </c>
      <c r="CP36">
        <v>9</v>
      </c>
      <c r="CQ36">
        <v>5</v>
      </c>
      <c r="CR36">
        <v>0</v>
      </c>
      <c r="CS36">
        <v>0</v>
      </c>
      <c r="CT36">
        <v>9</v>
      </c>
      <c r="CU36">
        <v>0</v>
      </c>
      <c r="CV36">
        <v>0</v>
      </c>
      <c r="CW36">
        <v>8</v>
      </c>
      <c r="CX36">
        <v>10</v>
      </c>
      <c r="CY36">
        <v>2</v>
      </c>
      <c r="CZ36">
        <v>0</v>
      </c>
      <c r="DA36">
        <v>8</v>
      </c>
      <c r="DC36">
        <f>((9/13)*100)</f>
        <v>69.230769230769226</v>
      </c>
      <c r="DD36">
        <f>((4/13)*100)</f>
        <v>30.76923076923077</v>
      </c>
      <c r="DE36">
        <f>((5/13)*100)</f>
        <v>38.461538461538467</v>
      </c>
      <c r="DF36">
        <f>((9/15)*100)</f>
        <v>60</v>
      </c>
      <c r="DG36">
        <f>((6/15)*100)</f>
        <v>40</v>
      </c>
      <c r="DH36">
        <f>((5/15)*100)</f>
        <v>33.333333333333329</v>
      </c>
      <c r="DI36">
        <f>((6/16)*100)</f>
        <v>37.5</v>
      </c>
      <c r="DJ36">
        <f>((6/16)*100)</f>
        <v>37.5</v>
      </c>
      <c r="DK36">
        <f>((14/16)*100)</f>
        <v>87.5</v>
      </c>
      <c r="DL36">
        <f>((6/14)*100)</f>
        <v>42.857142857142854</v>
      </c>
      <c r="DM36">
        <f>((4/14)*100)</f>
        <v>28.571428571428569</v>
      </c>
      <c r="DN36">
        <f>((14/14)*100)</f>
        <v>100</v>
      </c>
      <c r="DP36">
        <f>((5/9)*100)</f>
        <v>55.555555555555557</v>
      </c>
      <c r="DQ36">
        <f>((0/9)*100)</f>
        <v>0</v>
      </c>
      <c r="DR36">
        <f>((0/9)*100)</f>
        <v>0</v>
      </c>
      <c r="DS36">
        <f>((5/9)*100)</f>
        <v>55.555555555555557</v>
      </c>
      <c r="DT36">
        <f>((0/9)*100)</f>
        <v>0</v>
      </c>
      <c r="DU36">
        <f>((0/9)*100)</f>
        <v>0</v>
      </c>
      <c r="DV36">
        <f>((0/9)*100)</f>
        <v>0</v>
      </c>
      <c r="DW36">
        <f>((0/9)*100)</f>
        <v>0</v>
      </c>
      <c r="DX36">
        <f>((8/9)*100)</f>
        <v>88.888888888888886</v>
      </c>
      <c r="DY36">
        <f>((2/10)*100)</f>
        <v>20</v>
      </c>
      <c r="DZ36">
        <f>((0/10)*100)</f>
        <v>0</v>
      </c>
      <c r="EA36">
        <f>((8/10)*100)</f>
        <v>80</v>
      </c>
    </row>
    <row r="37" spans="1:131" x14ac:dyDescent="0.25">
      <c r="A37">
        <v>155.666213</v>
      </c>
      <c r="B37">
        <v>8.1411580000000008</v>
      </c>
      <c r="C37">
        <v>160.467896</v>
      </c>
      <c r="D37">
        <v>6.9673160000000003</v>
      </c>
      <c r="E37">
        <v>160.731528</v>
      </c>
      <c r="F37">
        <v>8.9570000000000007</v>
      </c>
      <c r="G37">
        <v>160.74368699999999</v>
      </c>
      <c r="H37">
        <v>6.4418949999999997</v>
      </c>
      <c r="K37">
        <f>(16/200)</f>
        <v>0.08</v>
      </c>
      <c r="L37">
        <f>(17/200)</f>
        <v>8.5000000000000006E-2</v>
      </c>
      <c r="M37">
        <f>(13/200)</f>
        <v>6.5000000000000002E-2</v>
      </c>
      <c r="N37">
        <f>(16/200)</f>
        <v>0.08</v>
      </c>
      <c r="P37">
        <f>(10/200)</f>
        <v>0.05</v>
      </c>
      <c r="Q37">
        <f>(10/200)</f>
        <v>0.05</v>
      </c>
      <c r="R37">
        <f>(10/200)</f>
        <v>0.05</v>
      </c>
      <c r="S37">
        <f>(10/200)</f>
        <v>0.05</v>
      </c>
      <c r="U37">
        <f>0.08+0.05</f>
        <v>0.13</v>
      </c>
      <c r="V37">
        <f>0.085+0.05</f>
        <v>0.13500000000000001</v>
      </c>
      <c r="W37">
        <f>0.065+0.05</f>
        <v>0.115</v>
      </c>
      <c r="X37">
        <f>0.08+0.05</f>
        <v>0.13</v>
      </c>
      <c r="Z37">
        <f>SQRT((ABS($A$38-$A$37)^2+(ABS($B$38-$B$37)^2)))</f>
        <v>23.443246149612815</v>
      </c>
      <c r="AA37">
        <f>SQRT((ABS($C$38-$C$37)^2+(ABS($D$38-$D$37)^2)))</f>
        <v>25.383389916426882</v>
      </c>
      <c r="AB37">
        <f>SQRT((ABS($E$38-$E$37)^2+(ABS($F$38-$F$37)^2)))</f>
        <v>23.265240776873824</v>
      </c>
      <c r="AC37">
        <f>SQRT((ABS($G$38-$G$37)^2+(ABS($H$38-$H$37)^2)))</f>
        <v>26.054477207951276</v>
      </c>
      <c r="AJ37">
        <f>1/0.13</f>
        <v>7.6923076923076916</v>
      </c>
      <c r="AK37">
        <f>1/0.135</f>
        <v>7.4074074074074066</v>
      </c>
      <c r="AL37">
        <f>1/0.115</f>
        <v>8.695652173913043</v>
      </c>
      <c r="AM37">
        <f>1/0.13</f>
        <v>7.6923076923076916</v>
      </c>
      <c r="AO37">
        <f>$Z37/$U37</f>
        <v>180.33266268932934</v>
      </c>
      <c r="AP37">
        <f>$AA37/$V37</f>
        <v>188.02511049205097</v>
      </c>
      <c r="AQ37">
        <f>$AB37/$W37</f>
        <v>202.30644153803325</v>
      </c>
      <c r="AR37">
        <f>$AC37/$X37</f>
        <v>200.41905544577904</v>
      </c>
      <c r="AV37">
        <f>((0.08/0.13)*100)</f>
        <v>61.53846153846154</v>
      </c>
      <c r="AW37">
        <f>((0.085/0.135)*100)</f>
        <v>62.962962962962962</v>
      </c>
      <c r="AX37">
        <f>((0.065/0.115)*100)</f>
        <v>56.521739130434781</v>
      </c>
      <c r="AY37">
        <f>((0.08/0.13)*100)</f>
        <v>61.53846153846154</v>
      </c>
      <c r="BA37">
        <f>((0.05/0.13)*100)</f>
        <v>38.461538461538467</v>
      </c>
      <c r="BB37">
        <f>((0.05/0.135)*100)</f>
        <v>37.037037037037038</v>
      </c>
      <c r="BC37">
        <f>((0.05/0.115)*100)</f>
        <v>43.478260869565219</v>
      </c>
      <c r="BD37">
        <f>((0.05/0.13)*100)</f>
        <v>38.461538461538467</v>
      </c>
      <c r="BF37">
        <f>ABS($B$37-$D$37)</f>
        <v>1.1738420000000005</v>
      </c>
      <c r="BG37">
        <f>ABS($F$37-$H$37)</f>
        <v>2.515105000000001</v>
      </c>
      <c r="BL37">
        <f>SQRT((ABS($A$37-$E$37)^2+(ABS($B$37-$F$37)^2)))</f>
        <v>5.1305958930897084</v>
      </c>
      <c r="BM37">
        <f>SQRT((ABS($C$37-$G$37)^2+(ABS($D$37-$H$37)^2)))</f>
        <v>0.59340365934328343</v>
      </c>
      <c r="BO37">
        <f>SQRT((ABS($A$37-$G$37)^2+(ABS($B$37-$H$37)^2)))</f>
        <v>5.3542727763763542</v>
      </c>
      <c r="BP37">
        <f>SQRT((ABS($C$37-$E$37)^2+(ABS($D$37-$F$37)^2)))</f>
        <v>2.0070735540283526</v>
      </c>
      <c r="BR37">
        <f>DEGREES(ACOS((20.0729520628832^2+22.3401694791375^2-3.05537310080095^2)/(2*20.0729520628832*22.3401694791375)))</f>
        <v>5.5438406452258384</v>
      </c>
      <c r="BS37">
        <f>DEGREES(ACOS((26.1392551089475^2+25.3536831929135^2-2.43796148818332^2)/(2*26.1392551089475*25.3536831929135)))</f>
        <v>5.1383461369833068</v>
      </c>
      <c r="BU37">
        <v>16</v>
      </c>
      <c r="BV37">
        <v>10</v>
      </c>
      <c r="BW37">
        <v>6</v>
      </c>
      <c r="BX37">
        <v>6</v>
      </c>
      <c r="BY37">
        <v>17</v>
      </c>
      <c r="BZ37">
        <v>10</v>
      </c>
      <c r="CA37">
        <v>7</v>
      </c>
      <c r="CB37">
        <v>7</v>
      </c>
      <c r="CC37">
        <v>13</v>
      </c>
      <c r="CD37">
        <v>3</v>
      </c>
      <c r="CE37">
        <v>7</v>
      </c>
      <c r="CF37">
        <v>13</v>
      </c>
      <c r="CG37">
        <v>16</v>
      </c>
      <c r="CH37">
        <v>6</v>
      </c>
      <c r="CI37">
        <v>8</v>
      </c>
      <c r="CJ37">
        <v>13</v>
      </c>
      <c r="CL37">
        <v>10</v>
      </c>
      <c r="CM37">
        <v>4</v>
      </c>
      <c r="CN37">
        <v>0</v>
      </c>
      <c r="CO37">
        <v>2</v>
      </c>
      <c r="CP37">
        <v>10</v>
      </c>
      <c r="CQ37">
        <v>4</v>
      </c>
      <c r="CR37">
        <v>0</v>
      </c>
      <c r="CS37">
        <v>0</v>
      </c>
      <c r="CT37">
        <v>10</v>
      </c>
      <c r="CU37">
        <v>0</v>
      </c>
      <c r="CV37">
        <v>0</v>
      </c>
      <c r="CW37">
        <v>10</v>
      </c>
      <c r="CX37">
        <v>10</v>
      </c>
      <c r="CY37">
        <v>0</v>
      </c>
      <c r="CZ37">
        <v>0</v>
      </c>
      <c r="DA37">
        <v>10</v>
      </c>
      <c r="DC37">
        <f>((10/16)*100)</f>
        <v>62.5</v>
      </c>
      <c r="DD37">
        <f>((6/16)*100)</f>
        <v>37.5</v>
      </c>
      <c r="DE37">
        <f>((6/16)*100)</f>
        <v>37.5</v>
      </c>
      <c r="DF37">
        <f>((10/17)*100)</f>
        <v>58.82352941176471</v>
      </c>
      <c r="DG37">
        <f>((7/17)*100)</f>
        <v>41.17647058823529</v>
      </c>
      <c r="DH37">
        <f>((7/17)*100)</f>
        <v>41.17647058823529</v>
      </c>
      <c r="DI37">
        <f>((3/13)*100)</f>
        <v>23.076923076923077</v>
      </c>
      <c r="DJ37">
        <f>((7/13)*100)</f>
        <v>53.846153846153847</v>
      </c>
      <c r="DK37">
        <f>((13/13)*100)</f>
        <v>100</v>
      </c>
      <c r="DL37">
        <f>((6/16)*100)</f>
        <v>37.5</v>
      </c>
      <c r="DM37">
        <f>((8/16)*100)</f>
        <v>50</v>
      </c>
      <c r="DN37">
        <f>((13/16)*100)</f>
        <v>81.25</v>
      </c>
      <c r="DP37">
        <f>((4/10)*100)</f>
        <v>40</v>
      </c>
      <c r="DQ37">
        <f>((0/10)*100)</f>
        <v>0</v>
      </c>
      <c r="DR37">
        <f>((2/10)*100)</f>
        <v>20</v>
      </c>
      <c r="DS37">
        <f>((4/10)*100)</f>
        <v>40</v>
      </c>
      <c r="DT37">
        <f>((0/10)*100)</f>
        <v>0</v>
      </c>
      <c r="DU37">
        <f>((0/10)*100)</f>
        <v>0</v>
      </c>
      <c r="DV37">
        <f>((0/10)*100)</f>
        <v>0</v>
      </c>
      <c r="DW37">
        <f>((0/10)*100)</f>
        <v>0</v>
      </c>
      <c r="DX37">
        <f>((10/10)*100)</f>
        <v>100</v>
      </c>
      <c r="DY37">
        <f>((0/10)*100)</f>
        <v>0</v>
      </c>
      <c r="DZ37">
        <f>((0/10)*100)</f>
        <v>0</v>
      </c>
      <c r="EA37">
        <f>((10/10)*100)</f>
        <v>100</v>
      </c>
    </row>
    <row r="38" spans="1:131" x14ac:dyDescent="0.25">
      <c r="A38">
        <v>179.073003</v>
      </c>
      <c r="B38">
        <v>9.4480520000000006</v>
      </c>
      <c r="C38">
        <v>185.84005200000001</v>
      </c>
      <c r="D38">
        <v>7.7224209999999998</v>
      </c>
      <c r="E38">
        <v>183.98084499999999</v>
      </c>
      <c r="F38">
        <v>9.8176319999999997</v>
      </c>
      <c r="G38">
        <v>186.79131999999998</v>
      </c>
      <c r="H38">
        <v>7.039053</v>
      </c>
      <c r="K38">
        <f>(11/200)</f>
        <v>5.5E-2</v>
      </c>
      <c r="L38">
        <f>(13/200)</f>
        <v>6.5000000000000002E-2</v>
      </c>
      <c r="M38">
        <f>(15/200)</f>
        <v>7.4999999999999997E-2</v>
      </c>
      <c r="N38">
        <f>(15/200)</f>
        <v>7.4999999999999997E-2</v>
      </c>
      <c r="P38">
        <f>(10/200)</f>
        <v>0.05</v>
      </c>
      <c r="Q38">
        <f>(8/200)</f>
        <v>0.04</v>
      </c>
      <c r="R38">
        <f>(10/200)</f>
        <v>0.05</v>
      </c>
      <c r="S38">
        <f>(9/200)</f>
        <v>4.4999999999999998E-2</v>
      </c>
      <c r="U38">
        <f>0.055+0.05</f>
        <v>0.10500000000000001</v>
      </c>
      <c r="V38">
        <f>0.065+0.04</f>
        <v>0.10500000000000001</v>
      </c>
      <c r="W38">
        <f>0.075+0.05</f>
        <v>0.125</v>
      </c>
      <c r="X38">
        <f>0.075+0.045</f>
        <v>0.12</v>
      </c>
      <c r="Z38">
        <f>SQRT((ABS($A$39-$A$38)^2+(ABS($B$39-$B$38)^2)))</f>
        <v>23.134804044703309</v>
      </c>
      <c r="AA38">
        <f>SQRT((ABS($C$39-$C$38)^2+(ABS($D$39-$D$38)^2)))</f>
        <v>23.310929469943162</v>
      </c>
      <c r="AB38">
        <f>SQRT((ABS($E$39-$E$38)^2+(ABS($F$39-$F$38)^2)))</f>
        <v>24.772553443091091</v>
      </c>
      <c r="AC38">
        <f>SQRT((ABS($G$39-$G$38)^2+(ABS($H$39-$H$38)^2)))</f>
        <v>23.928409620097305</v>
      </c>
      <c r="AJ38">
        <f>1/0.105</f>
        <v>9.5238095238095237</v>
      </c>
      <c r="AK38">
        <f>1/0.105</f>
        <v>9.5238095238095237</v>
      </c>
      <c r="AL38">
        <f>1/0.125</f>
        <v>8</v>
      </c>
      <c r="AM38">
        <f>1/0.12</f>
        <v>8.3333333333333339</v>
      </c>
      <c r="AO38">
        <f>$Z38/$U38</f>
        <v>220.33146709241245</v>
      </c>
      <c r="AP38">
        <f>$AA38/$V38</f>
        <v>222.00885209469675</v>
      </c>
      <c r="AQ38">
        <f>$AB38/$W38</f>
        <v>198.18042754472873</v>
      </c>
      <c r="AR38">
        <f>$AC38/$X38</f>
        <v>199.4034135008109</v>
      </c>
      <c r="AV38">
        <f>((0.055/0.105)*100)</f>
        <v>52.380952380952387</v>
      </c>
      <c r="AW38">
        <f>((0.065/0.105)*100)</f>
        <v>61.904761904761905</v>
      </c>
      <c r="AX38">
        <f>((0.075/0.125)*100)</f>
        <v>60</v>
      </c>
      <c r="AY38">
        <f>((0.075/0.12)*100)</f>
        <v>62.5</v>
      </c>
      <c r="BA38">
        <f>((0.05/0.105)*100)</f>
        <v>47.61904761904762</v>
      </c>
      <c r="BB38">
        <f>((0.04/0.105)*100)</f>
        <v>38.095238095238102</v>
      </c>
      <c r="BC38">
        <f>((0.05/0.125)*100)</f>
        <v>40</v>
      </c>
      <c r="BD38">
        <f>((0.045/0.12)*100)</f>
        <v>37.5</v>
      </c>
      <c r="BF38">
        <f>ABS($B$38-$D$38)</f>
        <v>1.7256310000000008</v>
      </c>
      <c r="BG38">
        <f>ABS($F$38-$H$38)</f>
        <v>2.7785789999999997</v>
      </c>
      <c r="BL38">
        <f>SQRT((ABS($A$38-$E$38)^2+(ABS($B$38-$F$38)^2)))</f>
        <v>4.9217377493486874</v>
      </c>
      <c r="BM38">
        <f>SQRT((ABS($C$38-$G$38)^2+(ABS($D$38-$H$38)^2)))</f>
        <v>1.1712824728680711</v>
      </c>
      <c r="BO38">
        <f>SQRT((ABS($A$38-$G$38)^2+(ABS($B$38-$H$38)^2)))</f>
        <v>8.0855236994575534</v>
      </c>
      <c r="BP38">
        <f>SQRT((ABS($C$38-$E$38)^2+(ABS($D$38-$F$38)^2)))</f>
        <v>2.8011711485323594</v>
      </c>
      <c r="BU38">
        <v>11</v>
      </c>
      <c r="BV38">
        <v>6</v>
      </c>
      <c r="BW38">
        <v>3</v>
      </c>
      <c r="BX38">
        <v>6</v>
      </c>
      <c r="BY38">
        <v>13</v>
      </c>
      <c r="BZ38">
        <v>6</v>
      </c>
      <c r="CA38">
        <v>5</v>
      </c>
      <c r="CB38">
        <v>4</v>
      </c>
      <c r="CC38">
        <v>15</v>
      </c>
      <c r="CD38">
        <v>7</v>
      </c>
      <c r="CE38">
        <v>5</v>
      </c>
      <c r="CF38">
        <v>13</v>
      </c>
      <c r="CG38">
        <v>15</v>
      </c>
      <c r="CH38">
        <v>9</v>
      </c>
      <c r="CI38">
        <v>5</v>
      </c>
      <c r="CJ38">
        <v>13</v>
      </c>
      <c r="CL38">
        <v>10</v>
      </c>
      <c r="CM38">
        <v>3</v>
      </c>
      <c r="CN38">
        <v>0</v>
      </c>
      <c r="CO38">
        <v>0</v>
      </c>
      <c r="CP38">
        <v>8</v>
      </c>
      <c r="CQ38">
        <v>3</v>
      </c>
      <c r="CR38">
        <v>2</v>
      </c>
      <c r="CS38">
        <v>0</v>
      </c>
      <c r="CT38">
        <v>10</v>
      </c>
      <c r="CU38">
        <v>2</v>
      </c>
      <c r="CV38">
        <v>2</v>
      </c>
      <c r="CW38">
        <v>7</v>
      </c>
      <c r="CX38">
        <v>9</v>
      </c>
      <c r="CY38">
        <v>4</v>
      </c>
      <c r="CZ38">
        <v>0</v>
      </c>
      <c r="DA38">
        <v>7</v>
      </c>
      <c r="DC38">
        <f>((6/11)*100)</f>
        <v>54.54545454545454</v>
      </c>
      <c r="DD38">
        <f>((3/11)*100)</f>
        <v>27.27272727272727</v>
      </c>
      <c r="DE38">
        <f>((6/11)*100)</f>
        <v>54.54545454545454</v>
      </c>
      <c r="DF38">
        <f>((6/13)*100)</f>
        <v>46.153846153846153</v>
      </c>
      <c r="DG38">
        <f>((5/13)*100)</f>
        <v>38.461538461538467</v>
      </c>
      <c r="DH38">
        <f>((4/13)*100)</f>
        <v>30.76923076923077</v>
      </c>
      <c r="DI38">
        <f>((7/15)*100)</f>
        <v>46.666666666666664</v>
      </c>
      <c r="DJ38">
        <f>((5/15)*100)</f>
        <v>33.333333333333329</v>
      </c>
      <c r="DK38">
        <f>((13/15)*100)</f>
        <v>86.666666666666671</v>
      </c>
      <c r="DL38">
        <f>((9/15)*100)</f>
        <v>60</v>
      </c>
      <c r="DM38">
        <f>((5/15)*100)</f>
        <v>33.333333333333329</v>
      </c>
      <c r="DN38">
        <f>((13/15)*100)</f>
        <v>86.666666666666671</v>
      </c>
      <c r="DP38">
        <f>((3/10)*100)</f>
        <v>30</v>
      </c>
      <c r="DQ38">
        <f>((0/10)*100)</f>
        <v>0</v>
      </c>
      <c r="DR38">
        <f>((0/10)*100)</f>
        <v>0</v>
      </c>
      <c r="DS38">
        <f>((3/8)*100)</f>
        <v>37.5</v>
      </c>
      <c r="DT38">
        <f>((2/8)*100)</f>
        <v>25</v>
      </c>
      <c r="DU38">
        <f>((0/8)*100)</f>
        <v>0</v>
      </c>
      <c r="DV38">
        <f>((2/10)*100)</f>
        <v>20</v>
      </c>
      <c r="DW38">
        <f>((2/10)*100)</f>
        <v>20</v>
      </c>
      <c r="DX38">
        <f>((7/10)*100)</f>
        <v>70</v>
      </c>
      <c r="DY38">
        <f>((4/9)*100)</f>
        <v>44.444444444444443</v>
      </c>
      <c r="DZ38">
        <f>((0/9)*100)</f>
        <v>0</v>
      </c>
      <c r="EA38">
        <f>((7/9)*100)</f>
        <v>77.777777777777786</v>
      </c>
    </row>
    <row r="39" spans="1:131" x14ac:dyDescent="0.25">
      <c r="A39">
        <v>202.20778899999999</v>
      </c>
      <c r="B39">
        <v>9.4769469999999991</v>
      </c>
      <c r="C39">
        <v>209.148368</v>
      </c>
      <c r="D39">
        <v>7.3733680000000001</v>
      </c>
      <c r="E39">
        <v>208.74189699999999</v>
      </c>
      <c r="F39">
        <v>9.0628419999999998</v>
      </c>
      <c r="G39">
        <v>210.71400299999999</v>
      </c>
      <c r="H39">
        <v>6.5155789999999998</v>
      </c>
      <c r="K39">
        <f>(12/200)</f>
        <v>0.06</v>
      </c>
      <c r="L39">
        <f>(13/200)</f>
        <v>6.5000000000000002E-2</v>
      </c>
      <c r="M39">
        <f>(14/200)</f>
        <v>7.0000000000000007E-2</v>
      </c>
      <c r="N39">
        <f>(12/200)</f>
        <v>0.06</v>
      </c>
      <c r="P39">
        <f>(10/200)</f>
        <v>0.05</v>
      </c>
      <c r="Q39">
        <f>(10/200)</f>
        <v>0.05</v>
      </c>
      <c r="R39">
        <f>(10/200)</f>
        <v>0.05</v>
      </c>
      <c r="S39">
        <f>(11/200)</f>
        <v>5.5E-2</v>
      </c>
      <c r="U39">
        <f>0.06+0.05</f>
        <v>0.11</v>
      </c>
      <c r="V39">
        <f>0.065+0.05</f>
        <v>0.115</v>
      </c>
      <c r="W39">
        <f>0.07+0.05</f>
        <v>0.12000000000000001</v>
      </c>
      <c r="X39">
        <f>0.06+0.055</f>
        <v>0.11499999999999999</v>
      </c>
      <c r="Z39">
        <f>SQRT((ABS($A$40-$A$39)^2+(ABS($B$40-$B$39)^2)))</f>
        <v>20.507449277682205</v>
      </c>
      <c r="AA39">
        <f>SQRT((ABS($C$40-$C$39)^2+(ABS($D$40-$D$39)^2)))</f>
        <v>19.485344266684589</v>
      </c>
      <c r="AB39">
        <f>SQRT((ABS($E$40-$E$39)^2+(ABS($F$40-$F$39)^2)))</f>
        <v>19.088827220247982</v>
      </c>
      <c r="AC39">
        <f>SQRT((ABS($G$40-$G$39)^2+(ABS($H$40-$H$39)^2)))</f>
        <v>18.397176896704782</v>
      </c>
      <c r="AJ39">
        <f>1/0.11</f>
        <v>9.0909090909090917</v>
      </c>
      <c r="AK39">
        <f>1/0.115</f>
        <v>8.695652173913043</v>
      </c>
      <c r="AL39">
        <f>1/0.12</f>
        <v>8.3333333333333339</v>
      </c>
      <c r="AM39">
        <f>1/0.115</f>
        <v>8.695652173913043</v>
      </c>
      <c r="AO39">
        <f>$Z39/$U39</f>
        <v>186.43135706983824</v>
      </c>
      <c r="AP39">
        <f>$AA39/$V39</f>
        <v>169.43777623203988</v>
      </c>
      <c r="AQ39">
        <f>$AB39/$W39</f>
        <v>159.07356016873317</v>
      </c>
      <c r="AR39">
        <f>$AC39/$X39</f>
        <v>159.97545127569376</v>
      </c>
      <c r="AV39">
        <f>((0.06/0.11)*100)</f>
        <v>54.54545454545454</v>
      </c>
      <c r="AW39">
        <f>((0.065/0.115)*100)</f>
        <v>56.521739130434781</v>
      </c>
      <c r="AX39">
        <f>((0.07/0.12)*100)</f>
        <v>58.333333333333336</v>
      </c>
      <c r="AY39">
        <f>((0.06/0.115)*100)</f>
        <v>52.173913043478258</v>
      </c>
      <c r="BA39">
        <f>((0.05/0.11)*100)</f>
        <v>45.45454545454546</v>
      </c>
      <c r="BB39">
        <f>((0.05/0.115)*100)</f>
        <v>43.478260869565219</v>
      </c>
      <c r="BC39">
        <f>((0.05/0.12)*100)</f>
        <v>41.666666666666671</v>
      </c>
      <c r="BD39">
        <f>((0.055/0.115)*100)</f>
        <v>47.826086956521735</v>
      </c>
      <c r="BF39">
        <f>ABS($B$39-$D$39)</f>
        <v>2.103578999999999</v>
      </c>
      <c r="BG39">
        <f>ABS($F$39-$H$39)</f>
        <v>2.5472630000000001</v>
      </c>
      <c r="BL39">
        <f>SQRT((ABS($A$39-$E$39)^2+(ABS($B$39-$F$39)^2)))</f>
        <v>6.5472169894306269</v>
      </c>
      <c r="BM39">
        <f>SQRT((ABS($C$39-$G$39)^2+(ABS($D$39-$H$39)^2)))</f>
        <v>1.7852212528832265</v>
      </c>
      <c r="BO39">
        <f>SQRT((ABS($A$39-$G$39)^2+(ABS($B$39-$H$39)^2)))</f>
        <v>9.0069626981141653</v>
      </c>
      <c r="BP39">
        <f>SQRT((ABS($C$39-$E$39)^2+(ABS($D$39-$F$39)^2)))</f>
        <v>1.7376826725605017</v>
      </c>
      <c r="BU39">
        <v>12</v>
      </c>
      <c r="BV39">
        <v>5</v>
      </c>
      <c r="BW39">
        <v>7</v>
      </c>
      <c r="BX39">
        <v>9</v>
      </c>
      <c r="BY39">
        <v>13</v>
      </c>
      <c r="BZ39">
        <v>5</v>
      </c>
      <c r="CA39">
        <v>3</v>
      </c>
      <c r="CB39">
        <v>2</v>
      </c>
      <c r="CC39">
        <v>14</v>
      </c>
      <c r="CD39">
        <v>7</v>
      </c>
      <c r="CE39">
        <v>3</v>
      </c>
      <c r="CF39">
        <v>11</v>
      </c>
      <c r="CG39">
        <v>12</v>
      </c>
      <c r="CH39">
        <v>8</v>
      </c>
      <c r="CI39">
        <v>0</v>
      </c>
      <c r="CJ39">
        <v>11</v>
      </c>
      <c r="CL39">
        <v>10</v>
      </c>
      <c r="CM39">
        <v>3</v>
      </c>
      <c r="CN39">
        <v>2</v>
      </c>
      <c r="CO39">
        <v>4</v>
      </c>
      <c r="CP39">
        <v>10</v>
      </c>
      <c r="CQ39">
        <v>3</v>
      </c>
      <c r="CR39">
        <v>0</v>
      </c>
      <c r="CS39">
        <v>0</v>
      </c>
      <c r="CT39">
        <v>10</v>
      </c>
      <c r="CU39">
        <v>5</v>
      </c>
      <c r="CV39">
        <v>0</v>
      </c>
      <c r="CW39">
        <v>8</v>
      </c>
      <c r="CX39">
        <v>11</v>
      </c>
      <c r="CY39">
        <v>8</v>
      </c>
      <c r="CZ39">
        <v>0</v>
      </c>
      <c r="DA39">
        <v>8</v>
      </c>
      <c r="DC39">
        <f>((5/12)*100)</f>
        <v>41.666666666666671</v>
      </c>
      <c r="DD39">
        <f>((7/12)*100)</f>
        <v>58.333333333333336</v>
      </c>
      <c r="DE39">
        <f>((9/12)*100)</f>
        <v>75</v>
      </c>
      <c r="DF39">
        <f>((5/13)*100)</f>
        <v>38.461538461538467</v>
      </c>
      <c r="DG39">
        <f>((3/13)*100)</f>
        <v>23.076923076923077</v>
      </c>
      <c r="DH39">
        <f>((2/13)*100)</f>
        <v>15.384615384615385</v>
      </c>
      <c r="DI39">
        <f>((7/14)*100)</f>
        <v>50</v>
      </c>
      <c r="DJ39">
        <f>((3/14)*100)</f>
        <v>21.428571428571427</v>
      </c>
      <c r="DK39">
        <f>((11/14)*100)</f>
        <v>78.571428571428569</v>
      </c>
      <c r="DL39">
        <f>((8/12)*100)</f>
        <v>66.666666666666657</v>
      </c>
      <c r="DM39">
        <f>((0/12)*100)</f>
        <v>0</v>
      </c>
      <c r="DN39">
        <f>((11/12)*100)</f>
        <v>91.666666666666657</v>
      </c>
      <c r="DP39">
        <f>((3/10)*100)</f>
        <v>30</v>
      </c>
      <c r="DQ39">
        <f>((2/10)*100)</f>
        <v>20</v>
      </c>
      <c r="DR39">
        <f>((4/10)*100)</f>
        <v>40</v>
      </c>
      <c r="DS39">
        <f>((3/10)*100)</f>
        <v>30</v>
      </c>
      <c r="DT39">
        <f>((0/10)*100)</f>
        <v>0</v>
      </c>
      <c r="DU39">
        <f>((0/10)*100)</f>
        <v>0</v>
      </c>
      <c r="DV39">
        <f>((5/10)*100)</f>
        <v>50</v>
      </c>
      <c r="DW39">
        <f>((0/10)*100)</f>
        <v>0</v>
      </c>
      <c r="DX39">
        <f>((8/10)*100)</f>
        <v>80</v>
      </c>
      <c r="DY39">
        <f>((8/11)*100)</f>
        <v>72.727272727272734</v>
      </c>
      <c r="DZ39">
        <f>((0/11)*100)</f>
        <v>0</v>
      </c>
      <c r="EA39">
        <f>((8/11)*100)</f>
        <v>72.727272727272734</v>
      </c>
    </row>
    <row r="40" spans="1:131" x14ac:dyDescent="0.25">
      <c r="A40">
        <v>222.660967</v>
      </c>
      <c r="B40">
        <v>7.9859790000000004</v>
      </c>
      <c r="C40">
        <v>228.52853500000001</v>
      </c>
      <c r="D40">
        <v>5.3515449999999998</v>
      </c>
      <c r="E40">
        <v>227.773313</v>
      </c>
      <c r="F40">
        <v>7.5834739999999998</v>
      </c>
      <c r="G40">
        <v>229.004561</v>
      </c>
      <c r="H40">
        <v>4.537801</v>
      </c>
      <c r="K40">
        <f>(14/200)</f>
        <v>7.0000000000000007E-2</v>
      </c>
      <c r="L40">
        <f>(16/200)</f>
        <v>0.08</v>
      </c>
      <c r="M40">
        <f>(14/200)</f>
        <v>7.0000000000000007E-2</v>
      </c>
      <c r="N40">
        <f>(15/200)</f>
        <v>7.4999999999999997E-2</v>
      </c>
      <c r="P40">
        <f>(12/200)</f>
        <v>0.06</v>
      </c>
      <c r="Q40">
        <f>(12/200)</f>
        <v>0.06</v>
      </c>
      <c r="R40">
        <f>(11/200)</f>
        <v>5.5E-2</v>
      </c>
      <c r="S40">
        <f>(14/200)</f>
        <v>7.0000000000000007E-2</v>
      </c>
      <c r="U40">
        <f>0.07+0.06</f>
        <v>0.13</v>
      </c>
      <c r="V40">
        <f>0.08+0.06</f>
        <v>0.14000000000000001</v>
      </c>
      <c r="W40">
        <f>0.07+0.055</f>
        <v>0.125</v>
      </c>
      <c r="X40">
        <f>0.075+0.07</f>
        <v>0.14500000000000002</v>
      </c>
      <c r="Z40">
        <f>SQRT((ABS($A$41-$A$40)^2+(ABS($B$41-$B$40)^2)))</f>
        <v>20.61178419228294</v>
      </c>
      <c r="AA40">
        <f>SQRT((ABS($C$41-$C$40)^2+(ABS($D$41-$D$40)^2)))</f>
        <v>22.150077181449284</v>
      </c>
      <c r="AB40">
        <f>SQRT((ABS($E$41-$E$40)^2+(ABS($F$41-$F$40)^2)))</f>
        <v>18.639051916266236</v>
      </c>
      <c r="AC40">
        <f>SQRT((ABS($G$41-$G$40)^2+(ABS($H$41-$H$40)^2)))</f>
        <v>21.179835615810283</v>
      </c>
      <c r="AJ40">
        <f>1/0.13</f>
        <v>7.6923076923076916</v>
      </c>
      <c r="AK40">
        <f>1/0.14</f>
        <v>7.1428571428571423</v>
      </c>
      <c r="AL40">
        <f>1/0.125</f>
        <v>8</v>
      </c>
      <c r="AM40">
        <f>1/0.145</f>
        <v>6.8965517241379315</v>
      </c>
      <c r="AO40">
        <f>$Z40/$U40</f>
        <v>158.55218609448414</v>
      </c>
      <c r="AP40">
        <f>$AA40/$V40</f>
        <v>158.214837010352</v>
      </c>
      <c r="AQ40">
        <f>$AB40/$W40</f>
        <v>149.11241533012989</v>
      </c>
      <c r="AR40">
        <f>$AC40/$X40</f>
        <v>146.06783183317435</v>
      </c>
      <c r="AV40">
        <f>((0.07/0.13)*100)</f>
        <v>53.846153846153854</v>
      </c>
      <c r="AW40">
        <f>((0.08/0.14)*100)</f>
        <v>57.142857142857139</v>
      </c>
      <c r="AX40">
        <f>((0.07/0.125)*100)</f>
        <v>56.000000000000007</v>
      </c>
      <c r="AY40">
        <f>((0.075/0.145)*100)</f>
        <v>51.724137931034484</v>
      </c>
      <c r="BA40">
        <f>((0.06/0.13)*100)</f>
        <v>46.153846153846153</v>
      </c>
      <c r="BB40">
        <f>((0.06/0.14)*100)</f>
        <v>42.857142857142847</v>
      </c>
      <c r="BC40">
        <f>((0.055/0.125)*100)</f>
        <v>44</v>
      </c>
      <c r="BD40">
        <f>((0.07/0.145)*100)</f>
        <v>48.275862068965523</v>
      </c>
      <c r="BF40">
        <f>ABS($B$40-$D$40)</f>
        <v>2.6344340000000006</v>
      </c>
      <c r="BG40">
        <f>ABS($F$40-$H$40)</f>
        <v>3.0456729999999999</v>
      </c>
      <c r="BL40">
        <f>SQRT((ABS($A$40-$E$40)^2+(ABS($B$40-$F$40)^2)))</f>
        <v>5.128166524084512</v>
      </c>
      <c r="BM40">
        <f>SQRT((ABS($C$40-$G$40)^2+(ABS($D$40-$H$40)^2)))</f>
        <v>0.94275131939021461</v>
      </c>
      <c r="BO40">
        <f>SQRT((ABS($A$40-$G$40)^2+(ABS($B$40-$H$40)^2)))</f>
        <v>7.2201881108818728</v>
      </c>
      <c r="BP40">
        <f>SQRT((ABS($C$40-$E$40)^2+(ABS($D$40-$F$40)^2)))</f>
        <v>2.3562400833372235</v>
      </c>
      <c r="BU40">
        <v>14</v>
      </c>
      <c r="BV40">
        <v>6</v>
      </c>
      <c r="BW40">
        <v>7</v>
      </c>
      <c r="BX40">
        <v>8</v>
      </c>
      <c r="BY40">
        <v>16</v>
      </c>
      <c r="BZ40">
        <v>6</v>
      </c>
      <c r="CA40">
        <v>6</v>
      </c>
      <c r="CB40">
        <v>2</v>
      </c>
      <c r="CC40">
        <v>14</v>
      </c>
      <c r="CD40">
        <v>4</v>
      </c>
      <c r="CE40">
        <v>6</v>
      </c>
      <c r="CF40">
        <v>10</v>
      </c>
      <c r="CG40">
        <v>15</v>
      </c>
      <c r="CH40">
        <v>9</v>
      </c>
      <c r="CI40">
        <v>2</v>
      </c>
      <c r="CJ40">
        <v>10</v>
      </c>
      <c r="CL40">
        <v>12</v>
      </c>
      <c r="CM40">
        <v>4</v>
      </c>
      <c r="CN40">
        <v>5</v>
      </c>
      <c r="CO40">
        <v>8</v>
      </c>
      <c r="CP40">
        <v>12</v>
      </c>
      <c r="CQ40">
        <v>4</v>
      </c>
      <c r="CR40">
        <v>1</v>
      </c>
      <c r="CS40">
        <v>0</v>
      </c>
      <c r="CT40">
        <v>11</v>
      </c>
      <c r="CU40">
        <v>4</v>
      </c>
      <c r="CV40">
        <v>1</v>
      </c>
      <c r="CW40">
        <v>10</v>
      </c>
      <c r="CX40">
        <v>14</v>
      </c>
      <c r="CY40">
        <v>8</v>
      </c>
      <c r="CZ40">
        <v>0</v>
      </c>
      <c r="DA40">
        <v>10</v>
      </c>
      <c r="DC40">
        <f>((6/14)*100)</f>
        <v>42.857142857142854</v>
      </c>
      <c r="DD40">
        <f>((7/14)*100)</f>
        <v>50</v>
      </c>
      <c r="DE40">
        <f>((8/14)*100)</f>
        <v>57.142857142857139</v>
      </c>
      <c r="DF40">
        <f>((6/16)*100)</f>
        <v>37.5</v>
      </c>
      <c r="DG40">
        <f>((6/16)*100)</f>
        <v>37.5</v>
      </c>
      <c r="DH40">
        <f>((2/16)*100)</f>
        <v>12.5</v>
      </c>
      <c r="DI40">
        <f>((4/14)*100)</f>
        <v>28.571428571428569</v>
      </c>
      <c r="DJ40">
        <f>((6/14)*100)</f>
        <v>42.857142857142854</v>
      </c>
      <c r="DK40">
        <f>((10/14)*100)</f>
        <v>71.428571428571431</v>
      </c>
      <c r="DL40">
        <f>((9/15)*100)</f>
        <v>60</v>
      </c>
      <c r="DM40">
        <f>((2/15)*100)</f>
        <v>13.333333333333334</v>
      </c>
      <c r="DN40">
        <f>((10/15)*100)</f>
        <v>66.666666666666657</v>
      </c>
      <c r="DP40">
        <f>((4/12)*100)</f>
        <v>33.333333333333329</v>
      </c>
      <c r="DQ40">
        <f>((5/12)*100)</f>
        <v>41.666666666666671</v>
      </c>
      <c r="DR40">
        <f>((8/12)*100)</f>
        <v>66.666666666666657</v>
      </c>
      <c r="DS40">
        <f>((4/12)*100)</f>
        <v>33.333333333333329</v>
      </c>
      <c r="DT40">
        <f>((1/12)*100)</f>
        <v>8.3333333333333321</v>
      </c>
      <c r="DU40">
        <f>((0/12)*100)</f>
        <v>0</v>
      </c>
      <c r="DV40">
        <f>((4/11)*100)</f>
        <v>36.363636363636367</v>
      </c>
      <c r="DW40">
        <f>((1/11)*100)</f>
        <v>9.0909090909090917</v>
      </c>
      <c r="DX40">
        <f>((10/11)*100)</f>
        <v>90.909090909090907</v>
      </c>
      <c r="DY40">
        <f>((8/14)*100)</f>
        <v>57.142857142857139</v>
      </c>
      <c r="DZ40">
        <f>((0/14)*100)</f>
        <v>0</v>
      </c>
      <c r="EA40">
        <f>((10/14)*100)</f>
        <v>71.428571428571431</v>
      </c>
    </row>
    <row r="41" spans="1:131" x14ac:dyDescent="0.25">
      <c r="A41">
        <v>243.24145799999999</v>
      </c>
      <c r="B41">
        <v>6.8506210000000003</v>
      </c>
      <c r="C41">
        <v>250.67699099999999</v>
      </c>
      <c r="D41">
        <v>5.0835600000000003</v>
      </c>
      <c r="E41">
        <v>246.41159500000001</v>
      </c>
      <c r="F41">
        <v>7.7528860000000002</v>
      </c>
      <c r="G41">
        <v>250.18438800000001</v>
      </c>
      <c r="H41">
        <v>4.5569050000000004</v>
      </c>
      <c r="K41">
        <f>(12/200)</f>
        <v>0.06</v>
      </c>
      <c r="L41">
        <f>(16/200)</f>
        <v>0.08</v>
      </c>
      <c r="P41">
        <f>(14/200)</f>
        <v>7.0000000000000007E-2</v>
      </c>
      <c r="Q41">
        <f>(13/200)</f>
        <v>6.5000000000000002E-2</v>
      </c>
      <c r="R41">
        <f>(13/200)</f>
        <v>6.5000000000000002E-2</v>
      </c>
      <c r="S41">
        <f>(17/200)</f>
        <v>8.5000000000000006E-2</v>
      </c>
      <c r="U41">
        <f>0.06+0.07</f>
        <v>0.13</v>
      </c>
      <c r="V41">
        <f>0.08+0.065</f>
        <v>0.14500000000000002</v>
      </c>
      <c r="Z41">
        <f>SQRT((ABS($A$42-$A$41)^2+(ABS($B$42-$B$41)^2)))</f>
        <v>19.512096681257006</v>
      </c>
      <c r="AA41">
        <f>SQRT((ABS($C$42-$C$41)^2+(ABS($D$42-$D$41)^2)))</f>
        <v>19.03332381642894</v>
      </c>
      <c r="AJ41">
        <f>1/0.13</f>
        <v>7.6923076923076916</v>
      </c>
      <c r="AK41">
        <f>1/0.145</f>
        <v>6.8965517241379315</v>
      </c>
      <c r="AO41">
        <f>$Z41/$U41</f>
        <v>150.09305139428466</v>
      </c>
      <c r="AP41">
        <f>$AA41/$V41</f>
        <v>131.26430218226852</v>
      </c>
      <c r="AV41">
        <f>((0.06/0.13)*100)</f>
        <v>46.153846153846153</v>
      </c>
      <c r="AW41">
        <f>((0.08/0.145)*100)</f>
        <v>55.172413793103459</v>
      </c>
      <c r="BA41">
        <f>((0.07/0.13)*100)</f>
        <v>53.846153846153854</v>
      </c>
      <c r="BB41">
        <f>((0.065/0.145)*100)</f>
        <v>44.827586206896555</v>
      </c>
      <c r="BF41">
        <f>ABS($B$41-$D$41)</f>
        <v>1.767061</v>
      </c>
      <c r="BG41">
        <f>ABS($F$41-$H$41)</f>
        <v>3.1959809999999997</v>
      </c>
      <c r="BI41">
        <v>2.8940840000000003</v>
      </c>
      <c r="BJ41">
        <v>4.1063155</v>
      </c>
      <c r="BL41">
        <f>SQRT((ABS($A$41-$E$41)^2+(ABS($B$41-$F$41)^2)))</f>
        <v>3.296035607968165</v>
      </c>
      <c r="BM41">
        <f>SQRT((ABS($C$41-$G$41)^2+(ABS($D$41-$H$41)^2)))</f>
        <v>0.72112634443207957</v>
      </c>
      <c r="BO41">
        <f>SQRT((ABS($A$41-$G$41)^2+(ABS($B$41-$H$41)^2)))</f>
        <v>7.3120045181575382</v>
      </c>
      <c r="BP41">
        <f>SQRT((ABS($C$41-$E$41)^2+(ABS($D$41-$F$41)^2)))</f>
        <v>5.0317893766623261</v>
      </c>
      <c r="BU41">
        <v>12</v>
      </c>
      <c r="BV41">
        <v>3</v>
      </c>
      <c r="BW41">
        <v>4</v>
      </c>
      <c r="BX41">
        <v>9</v>
      </c>
      <c r="BY41">
        <v>16</v>
      </c>
      <c r="BZ41">
        <v>3</v>
      </c>
      <c r="CA41">
        <v>8</v>
      </c>
      <c r="CB41">
        <v>0</v>
      </c>
      <c r="CL41">
        <v>14</v>
      </c>
      <c r="CM41">
        <v>4</v>
      </c>
      <c r="CN41">
        <v>4</v>
      </c>
      <c r="CO41">
        <v>8</v>
      </c>
      <c r="CP41">
        <v>13</v>
      </c>
      <c r="CQ41">
        <v>4</v>
      </c>
      <c r="CR41">
        <v>5</v>
      </c>
      <c r="CS41">
        <v>0</v>
      </c>
      <c r="CT41">
        <v>13</v>
      </c>
      <c r="CU41">
        <v>5</v>
      </c>
      <c r="CV41">
        <v>5</v>
      </c>
      <c r="CW41">
        <v>8</v>
      </c>
      <c r="CX41">
        <v>17</v>
      </c>
      <c r="CY41">
        <v>14</v>
      </c>
      <c r="CZ41">
        <v>1</v>
      </c>
      <c r="DA41">
        <v>8</v>
      </c>
      <c r="DC41">
        <f>((3/12)*100)</f>
        <v>25</v>
      </c>
      <c r="DD41">
        <f>((4/12)*100)</f>
        <v>33.333333333333329</v>
      </c>
      <c r="DE41">
        <f>((9/12)*100)</f>
        <v>75</v>
      </c>
      <c r="DF41">
        <f>((3/16)*100)</f>
        <v>18.75</v>
      </c>
      <c r="DG41">
        <f>((8/16)*100)</f>
        <v>50</v>
      </c>
      <c r="DH41">
        <f>((0/16)*100)</f>
        <v>0</v>
      </c>
      <c r="DP41">
        <f>((4/14)*100)</f>
        <v>28.571428571428569</v>
      </c>
      <c r="DQ41">
        <f>((4/14)*100)</f>
        <v>28.571428571428569</v>
      </c>
      <c r="DR41">
        <f>((8/14)*100)</f>
        <v>57.142857142857139</v>
      </c>
      <c r="DS41">
        <f>((4/13)*100)</f>
        <v>30.76923076923077</v>
      </c>
      <c r="DT41">
        <f>((5/13)*100)</f>
        <v>38.461538461538467</v>
      </c>
      <c r="DU41">
        <f>((0/13)*100)</f>
        <v>0</v>
      </c>
      <c r="DV41">
        <f>((5/13)*100)</f>
        <v>38.461538461538467</v>
      </c>
      <c r="DW41">
        <f>((5/13)*100)</f>
        <v>38.461538461538467</v>
      </c>
      <c r="DX41">
        <f>((8/13)*100)</f>
        <v>61.53846153846154</v>
      </c>
      <c r="DY41">
        <f>((14/17)*100)</f>
        <v>82.35294117647058</v>
      </c>
      <c r="DZ41">
        <f>((1/17)*100)</f>
        <v>5.8823529411764701</v>
      </c>
      <c r="EA41">
        <f>((8/17)*100)</f>
        <v>47.058823529411761</v>
      </c>
    </row>
    <row r="42" spans="1:131" x14ac:dyDescent="0.25">
      <c r="A42">
        <v>262.71127000000001</v>
      </c>
      <c r="B42">
        <v>8.1344969999999996</v>
      </c>
      <c r="C42">
        <v>269.67915099999999</v>
      </c>
      <c r="D42">
        <v>6.1722890000000001</v>
      </c>
      <c r="P42">
        <f>(19/200)</f>
        <v>9.5000000000000001E-2</v>
      </c>
      <c r="BF42">
        <f>ABS($B$42-$D$42)</f>
        <v>1.9622079999999995</v>
      </c>
      <c r="CL42">
        <v>19</v>
      </c>
      <c r="CM42">
        <v>6</v>
      </c>
      <c r="CN42">
        <v>5</v>
      </c>
      <c r="CO42">
        <v>14</v>
      </c>
      <c r="DP42">
        <f>((6/19)*100)</f>
        <v>31.578947368421051</v>
      </c>
      <c r="DQ42">
        <f>((5/19)*100)</f>
        <v>26.315789473684209</v>
      </c>
      <c r="DR42">
        <f>((14/19)*100)</f>
        <v>73.68421052631578</v>
      </c>
    </row>
    <row r="43" spans="1:131" x14ac:dyDescent="0.25">
      <c r="A43" t="s">
        <v>22</v>
      </c>
      <c r="B43" t="s">
        <v>22</v>
      </c>
      <c r="C43" t="s">
        <v>22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</row>
    <row r="44" spans="1:131" x14ac:dyDescent="0.25">
      <c r="A44">
        <v>37.03994500000001</v>
      </c>
      <c r="B44">
        <v>6.0832100000000002</v>
      </c>
      <c r="C44">
        <v>49.021262000000007</v>
      </c>
      <c r="D44">
        <v>3.6951580000000002</v>
      </c>
      <c r="E44">
        <v>39.160789000000008</v>
      </c>
      <c r="F44">
        <v>5.9653159999999996</v>
      </c>
      <c r="G44">
        <v>26.376472000000007</v>
      </c>
      <c r="H44">
        <v>4.1418419999999996</v>
      </c>
      <c r="K44">
        <f>(17/200)</f>
        <v>8.5000000000000006E-2</v>
      </c>
      <c r="L44">
        <f>(12/200)</f>
        <v>0.06</v>
      </c>
      <c r="M44">
        <f>(18/200)</f>
        <v>0.09</v>
      </c>
      <c r="N44">
        <f>(12/200)</f>
        <v>0.06</v>
      </c>
      <c r="P44">
        <f>(9/200)</f>
        <v>4.4999999999999998E-2</v>
      </c>
      <c r="Q44">
        <f>(9/200)</f>
        <v>4.4999999999999998E-2</v>
      </c>
      <c r="R44">
        <f>(8/200)</f>
        <v>0.04</v>
      </c>
      <c r="S44">
        <f>(10/200)</f>
        <v>0.05</v>
      </c>
      <c r="U44">
        <f>0.085+0.045</f>
        <v>0.13</v>
      </c>
      <c r="V44">
        <f>0.06+0.045</f>
        <v>0.105</v>
      </c>
      <c r="W44">
        <f>0.09+0.04</f>
        <v>0.13</v>
      </c>
      <c r="X44">
        <f>0.06+0.05</f>
        <v>0.11</v>
      </c>
      <c r="Z44">
        <f>SQRT((ABS($A$45-$A$44)^2+(ABS($B$45-$B$44)^2)))</f>
        <v>27.284495512112834</v>
      </c>
      <c r="AA44">
        <f>SQRT((ABS($C$45-$C$44)^2+(ABS($D$45-$D$44)^2)))</f>
        <v>23.543103212022512</v>
      </c>
      <c r="AB44">
        <f>SQRT((ABS($E$45-$E$44)^2+(ABS($F$45-$F$44)^2)))</f>
        <v>32.417496822244502</v>
      </c>
      <c r="AC44">
        <f>SQRT((ABS($G$45-$G$44)^2+(ABS($H$45-$H$44)^2)))</f>
        <v>22.762134963507535</v>
      </c>
      <c r="AJ44">
        <f>1/0.13</f>
        <v>7.6923076923076916</v>
      </c>
      <c r="AK44">
        <f>1/0.105</f>
        <v>9.5238095238095237</v>
      </c>
      <c r="AL44">
        <f>1/0.13</f>
        <v>7.6923076923076916</v>
      </c>
      <c r="AM44">
        <f>1/0.11</f>
        <v>9.0909090909090917</v>
      </c>
      <c r="AO44">
        <f>$Z44/$U44</f>
        <v>209.88073470856025</v>
      </c>
      <c r="AP44">
        <f>$AA44/$V44</f>
        <v>224.22003059069058</v>
      </c>
      <c r="AQ44">
        <f>$AB44/$W44</f>
        <v>249.36536017111155</v>
      </c>
      <c r="AR44">
        <f>$AC44/$X44</f>
        <v>206.92849966825031</v>
      </c>
      <c r="AV44">
        <f>((0.085/0.13)*100)</f>
        <v>65.384615384615387</v>
      </c>
      <c r="AW44">
        <f>((0.06/0.105)*100)</f>
        <v>57.142857142857139</v>
      </c>
      <c r="AX44">
        <f>((0.09/0.13)*100)</f>
        <v>69.230769230769226</v>
      </c>
      <c r="AY44">
        <f>((0.06/0.11)*100)</f>
        <v>54.54545454545454</v>
      </c>
      <c r="BA44">
        <f>((0.045/0.13)*100)</f>
        <v>34.615384615384613</v>
      </c>
      <c r="BB44">
        <f>((0.045/0.105)*100)</f>
        <v>42.857142857142854</v>
      </c>
      <c r="BC44">
        <f>((0.04/0.13)*100)</f>
        <v>30.76923076923077</v>
      </c>
      <c r="BD44">
        <f>((0.05/0.11)*100)</f>
        <v>45.45454545454546</v>
      </c>
      <c r="BF44">
        <f>ABS($B$44-$D$44)</f>
        <v>2.3880520000000001</v>
      </c>
      <c r="BG44">
        <f>ABS($F$44-$H$44)</f>
        <v>1.823474</v>
      </c>
      <c r="BL44">
        <f>SQRT((ABS($A$44-$E$44)^2+(ABS($B$44-$F$44)^2)))</f>
        <v>2.1241182329550283</v>
      </c>
      <c r="BM44">
        <f>SQRT((ABS($C$44-$G$45)^2+(ABS($D$44-$H$45)^2)))</f>
        <v>0.36144402266464548</v>
      </c>
      <c r="BO44">
        <f>SQRT((ABS($A$44-$G$44)^2+(ABS($B$44-$H$44)^2)))</f>
        <v>10.838752978694231</v>
      </c>
      <c r="BP44">
        <f>SQRT((ABS($C$44-$E$44)^2+(ABS($D$44-$F$44)^2)))</f>
        <v>10.118426020320205</v>
      </c>
      <c r="BU44">
        <v>17</v>
      </c>
      <c r="BV44">
        <v>8</v>
      </c>
      <c r="BW44">
        <v>9</v>
      </c>
      <c r="BX44">
        <v>12</v>
      </c>
      <c r="BY44">
        <v>12</v>
      </c>
      <c r="BZ44">
        <v>6</v>
      </c>
      <c r="CA44">
        <v>11</v>
      </c>
      <c r="CB44">
        <v>5</v>
      </c>
      <c r="CC44">
        <v>18</v>
      </c>
      <c r="CD44">
        <v>10</v>
      </c>
      <c r="CE44">
        <v>11</v>
      </c>
      <c r="CF44">
        <v>11</v>
      </c>
      <c r="CG44">
        <v>12</v>
      </c>
      <c r="CH44">
        <v>12</v>
      </c>
      <c r="CI44">
        <v>3</v>
      </c>
      <c r="CJ44">
        <v>4</v>
      </c>
      <c r="CL44">
        <v>9</v>
      </c>
      <c r="CM44">
        <v>0</v>
      </c>
      <c r="CN44">
        <v>0</v>
      </c>
      <c r="CO44">
        <v>9</v>
      </c>
      <c r="CP44">
        <v>9</v>
      </c>
      <c r="CQ44">
        <v>0</v>
      </c>
      <c r="CR44">
        <v>7</v>
      </c>
      <c r="CS44">
        <v>0</v>
      </c>
      <c r="CT44">
        <v>8</v>
      </c>
      <c r="CU44">
        <v>0</v>
      </c>
      <c r="CV44">
        <v>7</v>
      </c>
      <c r="CW44">
        <v>0</v>
      </c>
      <c r="CX44">
        <v>10</v>
      </c>
      <c r="CY44">
        <v>9</v>
      </c>
      <c r="CZ44">
        <v>0</v>
      </c>
      <c r="DA44">
        <v>0</v>
      </c>
      <c r="DC44">
        <f>((8/17)*100)</f>
        <v>47.058823529411761</v>
      </c>
      <c r="DD44">
        <f>((9/17)*100)</f>
        <v>52.941176470588239</v>
      </c>
      <c r="DE44">
        <f>((12/17)*100)</f>
        <v>70.588235294117652</v>
      </c>
      <c r="DF44">
        <f>((6/12)*100)</f>
        <v>50</v>
      </c>
      <c r="DG44">
        <f>((11/12)*100)</f>
        <v>91.666666666666657</v>
      </c>
      <c r="DH44">
        <f>((5/12)*100)</f>
        <v>41.666666666666671</v>
      </c>
      <c r="DI44">
        <f>((10/18)*100)</f>
        <v>55.555555555555557</v>
      </c>
      <c r="DJ44">
        <f>((11/18)*100)</f>
        <v>61.111111111111114</v>
      </c>
      <c r="DK44">
        <f>((11/18)*100)</f>
        <v>61.111111111111114</v>
      </c>
      <c r="DL44">
        <f>((12/12)*100)</f>
        <v>100</v>
      </c>
      <c r="DM44">
        <f>((3/12)*100)</f>
        <v>25</v>
      </c>
      <c r="DN44">
        <f>((4/12)*100)</f>
        <v>33.333333333333329</v>
      </c>
      <c r="DP44">
        <f>((0/9)*100)</f>
        <v>0</v>
      </c>
      <c r="DQ44">
        <f>((0/9)*100)</f>
        <v>0</v>
      </c>
      <c r="DR44">
        <f>((9/9)*100)</f>
        <v>100</v>
      </c>
      <c r="DS44">
        <f>((0/9)*100)</f>
        <v>0</v>
      </c>
      <c r="DT44">
        <f>((7/9)*100)</f>
        <v>77.777777777777786</v>
      </c>
      <c r="DU44">
        <f>((0/9)*100)</f>
        <v>0</v>
      </c>
      <c r="DV44">
        <f>((0/8)*100)</f>
        <v>0</v>
      </c>
      <c r="DW44">
        <f>((7/8)*100)</f>
        <v>87.5</v>
      </c>
      <c r="DX44">
        <f>((0/8)*100)</f>
        <v>0</v>
      </c>
      <c r="DY44">
        <f>((9/10)*100)</f>
        <v>90</v>
      </c>
      <c r="DZ44">
        <f>((0/10)*100)</f>
        <v>0</v>
      </c>
      <c r="EA44">
        <f>((0/10)*100)</f>
        <v>0</v>
      </c>
    </row>
    <row r="45" spans="1:131" x14ac:dyDescent="0.25">
      <c r="A45">
        <v>64.268737000000016</v>
      </c>
      <c r="B45">
        <v>4.3406310000000001</v>
      </c>
      <c r="C45">
        <v>72.557473000000002</v>
      </c>
      <c r="D45">
        <v>3.1255259999999998</v>
      </c>
      <c r="E45">
        <v>71.577842000000004</v>
      </c>
      <c r="F45">
        <v>5.7956839999999996</v>
      </c>
      <c r="G45">
        <v>49.138366000000012</v>
      </c>
      <c r="H45">
        <v>4.0371059999999996</v>
      </c>
      <c r="K45">
        <f>(12/200)</f>
        <v>0.06</v>
      </c>
      <c r="L45">
        <f>(12/200)</f>
        <v>0.06</v>
      </c>
      <c r="M45">
        <f>(14/200)</f>
        <v>7.0000000000000007E-2</v>
      </c>
      <c r="N45">
        <f>(12/200)</f>
        <v>0.06</v>
      </c>
      <c r="P45">
        <f>(8/200)</f>
        <v>0.04</v>
      </c>
      <c r="Q45">
        <f>(8/200)</f>
        <v>0.04</v>
      </c>
      <c r="R45">
        <f>(8/200)</f>
        <v>0.04</v>
      </c>
      <c r="S45">
        <f>(7/200)</f>
        <v>3.5000000000000003E-2</v>
      </c>
      <c r="U45">
        <f>0.06+0.04</f>
        <v>0.1</v>
      </c>
      <c r="V45">
        <f>0.06+0.04</f>
        <v>0.1</v>
      </c>
      <c r="W45">
        <f>0.07+0.04</f>
        <v>0.11000000000000001</v>
      </c>
      <c r="X45">
        <f>0.06+0.035</f>
        <v>9.5000000000000001E-2</v>
      </c>
      <c r="Z45">
        <f>SQRT((ABS($A$46-$A$45)^2+(ABS($B$46-$B$45)^2)))</f>
        <v>21.282500035603547</v>
      </c>
      <c r="AA45">
        <f>SQRT((ABS($C$46-$C$45)^2+(ABS($D$46-$D$45)^2)))</f>
        <v>18.467469982321489</v>
      </c>
      <c r="AB45">
        <f>SQRT((ABS($E$46-$E$45)^2+(ABS($F$46-$F$45)^2)))</f>
        <v>19.970668355031581</v>
      </c>
      <c r="AC45">
        <f>SQRT((ABS($G$46-$G$45)^2+(ABS($H$46-$H$45)^2)))</f>
        <v>23.051837648500737</v>
      </c>
      <c r="AJ45">
        <f>1/0.1</f>
        <v>10</v>
      </c>
      <c r="AK45">
        <f>1/0.1</f>
        <v>10</v>
      </c>
      <c r="AL45">
        <f>1/0.11</f>
        <v>9.0909090909090917</v>
      </c>
      <c r="AM45">
        <f>1/0.095</f>
        <v>10.526315789473685</v>
      </c>
      <c r="AO45">
        <f>$Z45/$U45</f>
        <v>212.82500035603547</v>
      </c>
      <c r="AP45">
        <f>$AA45/$V45</f>
        <v>184.67469982321489</v>
      </c>
      <c r="AQ45">
        <f>$AB45/$W45</f>
        <v>181.55153050028707</v>
      </c>
      <c r="AR45">
        <f>$AC45/$X45</f>
        <v>242.65092261579721</v>
      </c>
      <c r="AV45">
        <f>((0.06/0.1)*100)</f>
        <v>60</v>
      </c>
      <c r="AW45">
        <f>((0.06/0.1)*100)</f>
        <v>60</v>
      </c>
      <c r="AX45">
        <f>((0.07/0.11)*100)</f>
        <v>63.636363636363647</v>
      </c>
      <c r="AY45">
        <f>((0.06/0.095)*100)</f>
        <v>63.157894736842103</v>
      </c>
      <c r="BA45">
        <f>((0.04/0.1)*100)</f>
        <v>40</v>
      </c>
      <c r="BB45">
        <f>((0.04/0.1)*100)</f>
        <v>40</v>
      </c>
      <c r="BC45">
        <f>((0.04/0.11)*100)</f>
        <v>36.363636363636367</v>
      </c>
      <c r="BD45">
        <f>((0.035/0.095)*100)</f>
        <v>36.842105263157897</v>
      </c>
      <c r="BF45">
        <f>ABS($B$45-$D$45)</f>
        <v>1.2151050000000003</v>
      </c>
      <c r="BG45">
        <f>ABS($F$45-$H$45)</f>
        <v>1.758578</v>
      </c>
      <c r="BL45">
        <f>SQRT((ABS($A$45-$E$45)^2+(ABS($B$45-$F$45)^2)))</f>
        <v>7.4525294453516802</v>
      </c>
      <c r="BM45">
        <f>SQRT((ABS($C$45-$G$46)^2+(ABS($D$45-$H$46)^2)))</f>
        <v>0.73308334961653154</v>
      </c>
      <c r="BO45">
        <f>SQRT((ABS($A$45-$G$46)^2+(ABS($B$45-$H$46)^2)))</f>
        <v>7.9411178321872242</v>
      </c>
      <c r="BP45">
        <f>SQRT((ABS($C$45-$E$45)^2+(ABS($D$45-$F$45)^2)))</f>
        <v>2.8441906829755621</v>
      </c>
      <c r="BU45">
        <v>12</v>
      </c>
      <c r="BV45">
        <v>6</v>
      </c>
      <c r="BW45">
        <v>5</v>
      </c>
      <c r="BX45">
        <v>7</v>
      </c>
      <c r="BY45">
        <v>12</v>
      </c>
      <c r="BZ45">
        <v>6</v>
      </c>
      <c r="CA45">
        <v>5</v>
      </c>
      <c r="CB45">
        <v>4</v>
      </c>
      <c r="CC45">
        <v>14</v>
      </c>
      <c r="CD45">
        <v>5</v>
      </c>
      <c r="CE45">
        <v>6</v>
      </c>
      <c r="CF45">
        <v>12</v>
      </c>
      <c r="CG45">
        <v>12</v>
      </c>
      <c r="CH45">
        <v>7</v>
      </c>
      <c r="CI45">
        <v>4</v>
      </c>
      <c r="CJ45">
        <v>10</v>
      </c>
      <c r="CL45">
        <v>8</v>
      </c>
      <c r="CM45">
        <v>2</v>
      </c>
      <c r="CN45">
        <v>0</v>
      </c>
      <c r="CO45">
        <v>3</v>
      </c>
      <c r="CP45">
        <v>8</v>
      </c>
      <c r="CQ45">
        <v>2</v>
      </c>
      <c r="CR45">
        <v>1</v>
      </c>
      <c r="CS45">
        <v>0</v>
      </c>
      <c r="CT45">
        <v>8</v>
      </c>
      <c r="CU45">
        <v>1</v>
      </c>
      <c r="CV45">
        <v>1</v>
      </c>
      <c r="CW45">
        <v>6</v>
      </c>
      <c r="CX45">
        <v>7</v>
      </c>
      <c r="CY45">
        <v>3</v>
      </c>
      <c r="CZ45">
        <v>0</v>
      </c>
      <c r="DA45">
        <v>0</v>
      </c>
      <c r="DC45">
        <f>((6/12)*100)</f>
        <v>50</v>
      </c>
      <c r="DD45">
        <f>((5/12)*100)</f>
        <v>41.666666666666671</v>
      </c>
      <c r="DE45">
        <f>((7/12)*100)</f>
        <v>58.333333333333336</v>
      </c>
      <c r="DF45">
        <f>((6/12)*100)</f>
        <v>50</v>
      </c>
      <c r="DG45">
        <f>((5/12)*100)</f>
        <v>41.666666666666671</v>
      </c>
      <c r="DH45">
        <f>((4/12)*100)</f>
        <v>33.333333333333329</v>
      </c>
      <c r="DI45">
        <f>((5/14)*100)</f>
        <v>35.714285714285715</v>
      </c>
      <c r="DJ45">
        <f>((6/14)*100)</f>
        <v>42.857142857142854</v>
      </c>
      <c r="DK45">
        <f>((12/14)*100)</f>
        <v>85.714285714285708</v>
      </c>
      <c r="DL45">
        <f>((7/12)*100)</f>
        <v>58.333333333333336</v>
      </c>
      <c r="DM45">
        <f>((4/12)*100)</f>
        <v>33.333333333333329</v>
      </c>
      <c r="DN45">
        <f>((10/12)*100)</f>
        <v>83.333333333333343</v>
      </c>
      <c r="DP45">
        <f>((2/8)*100)</f>
        <v>25</v>
      </c>
      <c r="DQ45">
        <f>((0/8)*100)</f>
        <v>0</v>
      </c>
      <c r="DR45">
        <f>((3/8)*100)</f>
        <v>37.5</v>
      </c>
      <c r="DS45">
        <f>((2/8)*100)</f>
        <v>25</v>
      </c>
      <c r="DT45">
        <f>((1/8)*100)</f>
        <v>12.5</v>
      </c>
      <c r="DU45">
        <f>((0/8)*100)</f>
        <v>0</v>
      </c>
      <c r="DV45">
        <f>((1/8)*100)</f>
        <v>12.5</v>
      </c>
      <c r="DW45">
        <f>((1/8)*100)</f>
        <v>12.5</v>
      </c>
      <c r="DX45">
        <f>((6/8)*100)</f>
        <v>75</v>
      </c>
      <c r="DY45">
        <f>((3/7)*100)</f>
        <v>42.857142857142854</v>
      </c>
      <c r="DZ45">
        <f>((0/7)*100)</f>
        <v>0</v>
      </c>
      <c r="EA45">
        <f>((0/7)*100)</f>
        <v>0</v>
      </c>
    </row>
    <row r="46" spans="1:131" x14ac:dyDescent="0.25">
      <c r="A46">
        <v>85.529894000000013</v>
      </c>
      <c r="B46">
        <v>5.2935270000000001</v>
      </c>
      <c r="C46">
        <v>91.019421000000008</v>
      </c>
      <c r="D46">
        <v>3.577105</v>
      </c>
      <c r="E46">
        <v>91.548473999999999</v>
      </c>
      <c r="F46">
        <v>5.8337899999999996</v>
      </c>
      <c r="G46">
        <v>72.18852600000001</v>
      </c>
      <c r="H46">
        <v>3.7589999999999999</v>
      </c>
      <c r="K46">
        <f>(13/200)</f>
        <v>6.5000000000000002E-2</v>
      </c>
      <c r="L46">
        <f>(16/200)</f>
        <v>0.08</v>
      </c>
      <c r="M46">
        <f>(14/200)</f>
        <v>7.0000000000000007E-2</v>
      </c>
      <c r="N46">
        <f>(12/200)</f>
        <v>0.06</v>
      </c>
      <c r="P46">
        <f>(10/200)</f>
        <v>0.05</v>
      </c>
      <c r="Q46">
        <f>(8/200)</f>
        <v>0.04</v>
      </c>
      <c r="R46">
        <f>(8/200)</f>
        <v>0.04</v>
      </c>
      <c r="S46">
        <f>(8/200)</f>
        <v>0.04</v>
      </c>
      <c r="U46">
        <f>0.065+0.05</f>
        <v>0.115</v>
      </c>
      <c r="V46">
        <f>0.08+0.04</f>
        <v>0.12</v>
      </c>
      <c r="W46">
        <f>0.07+0.04</f>
        <v>0.11000000000000001</v>
      </c>
      <c r="X46">
        <f>0.06+0.04</f>
        <v>0.1</v>
      </c>
      <c r="Z46">
        <f>SQRT((ABS($A$47-$A$46)^2+(ABS($B$47-$B$46)^2)))</f>
        <v>26.31207580127613</v>
      </c>
      <c r="AA46">
        <f>SQRT((ABS($C$47-$C$46)^2+(ABS($D$47-$D$46)^2)))</f>
        <v>29.07035256702444</v>
      </c>
      <c r="AB46">
        <f>SQRT((ABS($E$47-$E$46)^2+(ABS($F$47-$F$46)^2)))</f>
        <v>28.247405193860356</v>
      </c>
      <c r="AC46">
        <f>SQRT((ABS($G$47-$G$46)^2+(ABS($H$47-$H$46)^2)))</f>
        <v>19.097831188798398</v>
      </c>
      <c r="AJ46">
        <f>1/0.115</f>
        <v>8.695652173913043</v>
      </c>
      <c r="AK46">
        <f>1/0.12</f>
        <v>8.3333333333333339</v>
      </c>
      <c r="AL46">
        <f>1/0.11</f>
        <v>9.0909090909090917</v>
      </c>
      <c r="AM46">
        <f>1/0.1</f>
        <v>10</v>
      </c>
      <c r="AO46">
        <f>$Z46/$U46</f>
        <v>228.80065914153155</v>
      </c>
      <c r="AP46">
        <f>$AA46/$V46</f>
        <v>242.25293805853701</v>
      </c>
      <c r="AQ46">
        <f>$AB46/$W46</f>
        <v>256.79459267145774</v>
      </c>
      <c r="AR46">
        <f>$AC46/$X46</f>
        <v>190.97831188798398</v>
      </c>
      <c r="AV46">
        <f>((0.065/0.115)*100)</f>
        <v>56.521739130434781</v>
      </c>
      <c r="AW46">
        <f>((0.08/0.12)*100)</f>
        <v>66.666666666666671</v>
      </c>
      <c r="AX46">
        <f>((0.07/0.11)*100)</f>
        <v>63.636363636363647</v>
      </c>
      <c r="AY46">
        <f>((0.06/0.1)*100)</f>
        <v>60</v>
      </c>
      <c r="BA46">
        <f>((0.05/0.115)*100)</f>
        <v>43.478260869565219</v>
      </c>
      <c r="BB46">
        <f>((0.04/0.12)*100)</f>
        <v>33.333333333333336</v>
      </c>
      <c r="BC46">
        <f>((0.04/0.11)*100)</f>
        <v>36.363636363636367</v>
      </c>
      <c r="BD46">
        <f>((0.04/0.1)*100)</f>
        <v>40</v>
      </c>
      <c r="BF46">
        <f>ABS($B$46-$D$46)</f>
        <v>1.7164220000000001</v>
      </c>
      <c r="BG46">
        <f>ABS($F$46-$H$46)</f>
        <v>2.0747899999999997</v>
      </c>
      <c r="BL46">
        <f>SQRT((ABS($A$46-$E$46)^2+(ABS($B$46-$F$46)^2)))</f>
        <v>6.0427799335710404</v>
      </c>
      <c r="BM46">
        <f>SQRT((ABS($C$46-$G$47)^2+(ABS($D$46-$H$47)^2)))</f>
        <v>0.35749483867742654</v>
      </c>
      <c r="BO46">
        <f>SQRT((ABS($A$46-$G$47)^2+(ABS($B$46-$H$47)^2)))</f>
        <v>6.0763312605370627</v>
      </c>
      <c r="BP46">
        <f>SQRT((ABS($C$46-$E$46)^2+(ABS($D$46-$F$46)^2)))</f>
        <v>2.3178706318589026</v>
      </c>
      <c r="BU46">
        <v>13</v>
      </c>
      <c r="BV46">
        <v>9</v>
      </c>
      <c r="BW46">
        <v>5</v>
      </c>
      <c r="BX46">
        <v>5</v>
      </c>
      <c r="BY46">
        <v>16</v>
      </c>
      <c r="BZ46">
        <v>9</v>
      </c>
      <c r="CA46">
        <v>8</v>
      </c>
      <c r="CB46">
        <v>7</v>
      </c>
      <c r="CC46">
        <v>14</v>
      </c>
      <c r="CD46">
        <v>5</v>
      </c>
      <c r="CE46">
        <v>7</v>
      </c>
      <c r="CF46">
        <v>13</v>
      </c>
      <c r="CG46">
        <v>12</v>
      </c>
      <c r="CH46">
        <v>5</v>
      </c>
      <c r="CI46">
        <v>4</v>
      </c>
      <c r="CJ46">
        <v>12</v>
      </c>
      <c r="CL46">
        <v>10</v>
      </c>
      <c r="CM46">
        <v>4</v>
      </c>
      <c r="CN46">
        <v>1</v>
      </c>
      <c r="CO46">
        <v>3</v>
      </c>
      <c r="CP46">
        <v>8</v>
      </c>
      <c r="CQ46">
        <v>4</v>
      </c>
      <c r="CR46">
        <v>0</v>
      </c>
      <c r="CS46">
        <v>0</v>
      </c>
      <c r="CT46">
        <v>8</v>
      </c>
      <c r="CU46">
        <v>0</v>
      </c>
      <c r="CV46">
        <v>0</v>
      </c>
      <c r="CW46">
        <v>8</v>
      </c>
      <c r="CX46">
        <v>8</v>
      </c>
      <c r="CY46">
        <v>3</v>
      </c>
      <c r="CZ46">
        <v>0</v>
      </c>
      <c r="DA46">
        <v>6</v>
      </c>
      <c r="DC46">
        <f>((9/13)*100)</f>
        <v>69.230769230769226</v>
      </c>
      <c r="DD46">
        <f>((5/13)*100)</f>
        <v>38.461538461538467</v>
      </c>
      <c r="DE46">
        <f>((5/13)*100)</f>
        <v>38.461538461538467</v>
      </c>
      <c r="DF46">
        <f>((9/16)*100)</f>
        <v>56.25</v>
      </c>
      <c r="DG46">
        <f>((8/16)*100)</f>
        <v>50</v>
      </c>
      <c r="DH46">
        <f>((7/16)*100)</f>
        <v>43.75</v>
      </c>
      <c r="DI46">
        <f>((5/14)*100)</f>
        <v>35.714285714285715</v>
      </c>
      <c r="DJ46">
        <f>((7/14)*100)</f>
        <v>50</v>
      </c>
      <c r="DK46">
        <f>((13/14)*100)</f>
        <v>92.857142857142861</v>
      </c>
      <c r="DL46">
        <f>((5/12)*100)</f>
        <v>41.666666666666671</v>
      </c>
      <c r="DM46">
        <f>((4/12)*100)</f>
        <v>33.333333333333329</v>
      </c>
      <c r="DN46">
        <f>((12/12)*100)</f>
        <v>100</v>
      </c>
      <c r="DP46">
        <f>((4/10)*100)</f>
        <v>40</v>
      </c>
      <c r="DQ46">
        <f>((1/10)*100)</f>
        <v>10</v>
      </c>
      <c r="DR46">
        <f>((3/10)*100)</f>
        <v>30</v>
      </c>
      <c r="DS46">
        <f>((4/8)*100)</f>
        <v>50</v>
      </c>
      <c r="DT46">
        <f>((0/8)*100)</f>
        <v>0</v>
      </c>
      <c r="DU46">
        <f>((0/8)*100)</f>
        <v>0</v>
      </c>
      <c r="DV46">
        <f>((0/8)*100)</f>
        <v>0</v>
      </c>
      <c r="DW46">
        <f>((0/8)*100)</f>
        <v>0</v>
      </c>
      <c r="DX46">
        <f>((8/8)*100)</f>
        <v>100</v>
      </c>
      <c r="DY46">
        <f>((3/8)*100)</f>
        <v>37.5</v>
      </c>
      <c r="DZ46">
        <f>((0/8)*100)</f>
        <v>0</v>
      </c>
      <c r="EA46">
        <f>((6/8)*100)</f>
        <v>75</v>
      </c>
    </row>
    <row r="47" spans="1:131" x14ac:dyDescent="0.25">
      <c r="A47">
        <v>111.83710400000001</v>
      </c>
      <c r="B47">
        <v>5.7995260000000002</v>
      </c>
      <c r="C47">
        <v>120.085364</v>
      </c>
      <c r="D47">
        <v>4.0834210000000004</v>
      </c>
      <c r="E47">
        <v>119.77084200000002</v>
      </c>
      <c r="F47">
        <v>7.0228419999999998</v>
      </c>
      <c r="G47">
        <v>91.281630000000007</v>
      </c>
      <c r="H47">
        <v>3.3341050000000001</v>
      </c>
      <c r="K47">
        <f>(12/200)</f>
        <v>0.06</v>
      </c>
      <c r="L47">
        <f>(11/200)</f>
        <v>5.5E-2</v>
      </c>
      <c r="M47">
        <f>(13/200)</f>
        <v>6.5000000000000002E-2</v>
      </c>
      <c r="N47">
        <f>(14/200)</f>
        <v>7.0000000000000007E-2</v>
      </c>
      <c r="P47">
        <f>(9/200)</f>
        <v>4.4999999999999998E-2</v>
      </c>
      <c r="Q47">
        <f>(8/200)</f>
        <v>0.04</v>
      </c>
      <c r="R47">
        <f>(9/200)</f>
        <v>4.4999999999999998E-2</v>
      </c>
      <c r="S47">
        <f>(9/200)</f>
        <v>4.4999999999999998E-2</v>
      </c>
      <c r="U47">
        <f>0.06+0.045</f>
        <v>0.105</v>
      </c>
      <c r="V47">
        <f>0.055+0.04</f>
        <v>9.5000000000000001E-2</v>
      </c>
      <c r="W47">
        <f>0.065+0.045</f>
        <v>0.11</v>
      </c>
      <c r="X47">
        <f>0.07+0.045</f>
        <v>0.115</v>
      </c>
      <c r="Z47">
        <f>SQRT((ABS($A$48-$A$47)^2+(ABS($B$48-$B$47)^2)))</f>
        <v>25.262847200174502</v>
      </c>
      <c r="AA47">
        <f>SQRT((ABS($C$48-$C$47)^2+(ABS($D$48-$D$47)^2)))</f>
        <v>30.961373478549188</v>
      </c>
      <c r="AB47">
        <f>SQRT((ABS($E$48-$E$47)^2+(ABS($F$48-$F$47)^2)))</f>
        <v>32.081202728255867</v>
      </c>
      <c r="AC47">
        <f>SQRT((ABS($G$48-$G$47)^2+(ABS($H$48-$H$47)^2)))</f>
        <v>28.694170207437757</v>
      </c>
      <c r="AJ47">
        <f>1/0.105</f>
        <v>9.5238095238095237</v>
      </c>
      <c r="AK47">
        <f>1/0.095</f>
        <v>10.526315789473685</v>
      </c>
      <c r="AL47">
        <f>1/0.11</f>
        <v>9.0909090909090917</v>
      </c>
      <c r="AM47">
        <f>1/0.115</f>
        <v>8.695652173913043</v>
      </c>
      <c r="AO47">
        <f>$Z47/$U47</f>
        <v>240.59854476356668</v>
      </c>
      <c r="AP47">
        <f>$AA47/$V47</f>
        <v>325.90919451104406</v>
      </c>
      <c r="AQ47">
        <f>$AB47/$W47</f>
        <v>291.6472975295988</v>
      </c>
      <c r="AR47">
        <f>$AC47/$X47</f>
        <v>249.51452354293701</v>
      </c>
      <c r="AV47">
        <f>((0.06/0.105)*100)</f>
        <v>57.142857142857139</v>
      </c>
      <c r="AW47">
        <f>((0.055/0.095)*100)</f>
        <v>57.894736842105267</v>
      </c>
      <c r="AX47">
        <f>((0.065/0.11)*100)</f>
        <v>59.090909090909093</v>
      </c>
      <c r="AY47">
        <f>((0.07/0.115)*100)</f>
        <v>60.869565217391312</v>
      </c>
      <c r="BA47">
        <f>((0.045/0.105)*100)</f>
        <v>42.857142857142854</v>
      </c>
      <c r="BB47">
        <f>((0.04/0.095)*100)</f>
        <v>42.105263157894733</v>
      </c>
      <c r="BC47">
        <f>((0.045/0.11)*100)</f>
        <v>40.909090909090907</v>
      </c>
      <c r="BD47">
        <f>((0.045/0.115)*100)</f>
        <v>39.130434782608688</v>
      </c>
      <c r="BF47">
        <f>ABS($B$47-$D$47)</f>
        <v>1.7161049999999998</v>
      </c>
      <c r="BG47">
        <f>ABS($F$47-$H$47)</f>
        <v>3.6887369999999997</v>
      </c>
      <c r="BL47">
        <f>SQRT((ABS($A$47-$E$47)^2+(ABS($B$47-$F$47)^2)))</f>
        <v>8.0274965393016569</v>
      </c>
      <c r="BM47">
        <f>SQRT((ABS($C$47-$G$48)^2+(ABS($D$47-$H$48)^2)))</f>
        <v>0.12034678453534176</v>
      </c>
      <c r="BO47">
        <f>SQRT((ABS($A$47-$G$48)^2+(ABS($B$47-$H$48)^2)))</f>
        <v>8.3051550595887775</v>
      </c>
      <c r="BP47">
        <f>SQRT((ABS($C$47-$E$47)^2+(ABS($D$47-$F$47)^2)))</f>
        <v>2.9562002475686562</v>
      </c>
      <c r="BU47">
        <v>12</v>
      </c>
      <c r="BV47">
        <v>6</v>
      </c>
      <c r="BW47">
        <v>5</v>
      </c>
      <c r="BX47">
        <v>6</v>
      </c>
      <c r="BY47">
        <v>11</v>
      </c>
      <c r="BZ47">
        <v>6</v>
      </c>
      <c r="CA47">
        <v>3</v>
      </c>
      <c r="CB47">
        <v>4</v>
      </c>
      <c r="CC47">
        <v>13</v>
      </c>
      <c r="CD47">
        <v>6</v>
      </c>
      <c r="CE47">
        <v>6</v>
      </c>
      <c r="CF47">
        <v>13</v>
      </c>
      <c r="CG47">
        <v>14</v>
      </c>
      <c r="CH47">
        <v>6</v>
      </c>
      <c r="CI47">
        <v>6</v>
      </c>
      <c r="CJ47">
        <v>13</v>
      </c>
      <c r="CL47">
        <v>9</v>
      </c>
      <c r="CM47">
        <v>2</v>
      </c>
      <c r="CN47">
        <v>0</v>
      </c>
      <c r="CO47">
        <v>1</v>
      </c>
      <c r="CP47">
        <v>8</v>
      </c>
      <c r="CQ47">
        <v>2</v>
      </c>
      <c r="CR47">
        <v>1</v>
      </c>
      <c r="CS47">
        <v>0</v>
      </c>
      <c r="CT47">
        <v>9</v>
      </c>
      <c r="CU47">
        <v>2</v>
      </c>
      <c r="CV47">
        <v>1</v>
      </c>
      <c r="CW47">
        <v>7</v>
      </c>
      <c r="CX47">
        <v>9</v>
      </c>
      <c r="CY47">
        <v>1</v>
      </c>
      <c r="CZ47">
        <v>0</v>
      </c>
      <c r="DA47">
        <v>8</v>
      </c>
      <c r="DC47">
        <f>((6/12)*100)</f>
        <v>50</v>
      </c>
      <c r="DD47">
        <f>((5/12)*100)</f>
        <v>41.666666666666671</v>
      </c>
      <c r="DE47">
        <f>((6/12)*100)</f>
        <v>50</v>
      </c>
      <c r="DF47">
        <f>((6/11)*100)</f>
        <v>54.54545454545454</v>
      </c>
      <c r="DG47">
        <f>((3/11)*100)</f>
        <v>27.27272727272727</v>
      </c>
      <c r="DH47">
        <f>((4/11)*100)</f>
        <v>36.363636363636367</v>
      </c>
      <c r="DI47">
        <f>((6/13)*100)</f>
        <v>46.153846153846153</v>
      </c>
      <c r="DJ47">
        <f>((6/13)*100)</f>
        <v>46.153846153846153</v>
      </c>
      <c r="DK47">
        <f>((13/13)*100)</f>
        <v>100</v>
      </c>
      <c r="DL47">
        <f>((6/14)*100)</f>
        <v>42.857142857142854</v>
      </c>
      <c r="DM47">
        <f>((6/14)*100)</f>
        <v>42.857142857142854</v>
      </c>
      <c r="DN47">
        <f>((13/14)*100)</f>
        <v>92.857142857142861</v>
      </c>
      <c r="DP47">
        <f>((2/9)*100)</f>
        <v>22.222222222222221</v>
      </c>
      <c r="DQ47">
        <f>((0/9)*100)</f>
        <v>0</v>
      </c>
      <c r="DR47">
        <f>((1/9)*100)</f>
        <v>11.111111111111111</v>
      </c>
      <c r="DS47">
        <f>((2/8)*100)</f>
        <v>25</v>
      </c>
      <c r="DT47">
        <f>((1/8)*100)</f>
        <v>12.5</v>
      </c>
      <c r="DU47">
        <f>((0/8)*100)</f>
        <v>0</v>
      </c>
      <c r="DV47">
        <f>((2/9)*100)</f>
        <v>22.222222222222221</v>
      </c>
      <c r="DW47">
        <f>((1/9)*100)</f>
        <v>11.111111111111111</v>
      </c>
      <c r="DX47">
        <f>((7/9)*100)</f>
        <v>77.777777777777786</v>
      </c>
      <c r="DY47">
        <f>((1/9)*100)</f>
        <v>11.111111111111111</v>
      </c>
      <c r="DZ47">
        <f>((0/9)*100)</f>
        <v>0</v>
      </c>
      <c r="EA47">
        <f>((8/9)*100)</f>
        <v>88.888888888888886</v>
      </c>
    </row>
    <row r="48" spans="1:131" x14ac:dyDescent="0.25">
      <c r="A48">
        <v>137.09878400000002</v>
      </c>
      <c r="B48">
        <v>5.5566839999999997</v>
      </c>
      <c r="C48">
        <v>151.014792</v>
      </c>
      <c r="D48">
        <v>5.4895259999999997</v>
      </c>
      <c r="E48">
        <v>151.84305499999999</v>
      </c>
      <c r="F48">
        <v>7.7822639999999996</v>
      </c>
      <c r="G48">
        <v>119.96568200000002</v>
      </c>
      <c r="H48">
        <v>4.0960530000000004</v>
      </c>
      <c r="K48">
        <f>(13/200)</f>
        <v>6.5000000000000002E-2</v>
      </c>
      <c r="L48">
        <f>(17/200)</f>
        <v>8.5000000000000006E-2</v>
      </c>
      <c r="M48">
        <f>(14/200)</f>
        <v>7.0000000000000007E-2</v>
      </c>
      <c r="N48">
        <f>(14/200)</f>
        <v>7.0000000000000007E-2</v>
      </c>
      <c r="P48">
        <f>(9/200)</f>
        <v>4.4999999999999998E-2</v>
      </c>
      <c r="Q48">
        <f>(7/200)</f>
        <v>3.5000000000000003E-2</v>
      </c>
      <c r="R48">
        <f>(8/200)</f>
        <v>0.04</v>
      </c>
      <c r="S48">
        <f>(7/200)</f>
        <v>3.5000000000000003E-2</v>
      </c>
      <c r="U48">
        <f>0.065+0.045</f>
        <v>0.11</v>
      </c>
      <c r="V48">
        <f>0.085+0.035</f>
        <v>0.12000000000000001</v>
      </c>
      <c r="W48">
        <f>0.07+0.04</f>
        <v>0.11000000000000001</v>
      </c>
      <c r="X48">
        <f>0.07+0.035</f>
        <v>0.10500000000000001</v>
      </c>
      <c r="Z48">
        <f>SQRT((ABS($A$49-$A$48)^2+(ABS($B$49-$B$48)^2)))</f>
        <v>27.825347054909702</v>
      </c>
      <c r="AA48">
        <f>SQRT((ABS($C$49-$C$48)^2+(ABS($D$49-$D$48)^2)))</f>
        <v>21.159046445316182</v>
      </c>
      <c r="AB48">
        <f>SQRT((ABS($E$49-$E$48)^2+(ABS($F$49-$F$48)^2)))</f>
        <v>20.72187242361812</v>
      </c>
      <c r="AC48">
        <f>SQRT((ABS($G$49-$G$48)^2+(ABS($H$49-$H$48)^2)))</f>
        <v>31.412246253702385</v>
      </c>
      <c r="AJ48">
        <f>1/0.11</f>
        <v>9.0909090909090917</v>
      </c>
      <c r="AK48">
        <f>1/0.12</f>
        <v>8.3333333333333339</v>
      </c>
      <c r="AL48">
        <f>1/0.11</f>
        <v>9.0909090909090917</v>
      </c>
      <c r="AM48">
        <f>1/0.105</f>
        <v>9.5238095238095237</v>
      </c>
      <c r="AO48">
        <f>$Z48/$U48</f>
        <v>252.95770049917911</v>
      </c>
      <c r="AP48">
        <f>$AA48/$V48</f>
        <v>176.32538704430149</v>
      </c>
      <c r="AQ48">
        <f>$AB48/$W48</f>
        <v>188.38065839652833</v>
      </c>
      <c r="AR48">
        <f>$AC48/$X48</f>
        <v>299.16425003526081</v>
      </c>
      <c r="AV48">
        <f>((0.065/0.11)*100)</f>
        <v>59.090909090909093</v>
      </c>
      <c r="AW48">
        <f>((0.085/0.12)*100)</f>
        <v>70.833333333333343</v>
      </c>
      <c r="AX48">
        <f>((0.07/0.11)*100)</f>
        <v>63.636363636363647</v>
      </c>
      <c r="AY48">
        <f>((0.07/0.105)*100)</f>
        <v>66.666666666666671</v>
      </c>
      <c r="BA48">
        <f>((0.045/0.11)*100)</f>
        <v>40.909090909090907</v>
      </c>
      <c r="BB48">
        <f>((0.035/0.12)*100)</f>
        <v>29.166666666666668</v>
      </c>
      <c r="BC48">
        <f>((0.04/0.11)*100)</f>
        <v>36.363636363636367</v>
      </c>
      <c r="BD48">
        <f>((0.035/0.105)*100)</f>
        <v>33.333333333333336</v>
      </c>
      <c r="BF48">
        <f>ABS($B$48-$D$48)</f>
        <v>6.7158000000000051E-2</v>
      </c>
      <c r="BG48">
        <f>ABS($F$48-$H$48)</f>
        <v>3.6862109999999992</v>
      </c>
      <c r="BL48">
        <f>SQRT((ABS($A$48-$E$48)^2+(ABS($B$48-$F$48)^2)))</f>
        <v>14.911295505684276</v>
      </c>
      <c r="BM48">
        <f>SQRT((ABS($C$48-$G$49)^2+(ABS($D$48-$H$49)^2)))</f>
        <v>0.33686380066726412</v>
      </c>
      <c r="BO48">
        <f>SQRT((ABS($A$48-$G$49)^2+(ABS($B$48-$H$49)^2)))</f>
        <v>14.244903134014605</v>
      </c>
      <c r="BP48">
        <f>SQRT((ABS($C$48-$E$48)^2+(ABS($D$48-$F$48)^2)))</f>
        <v>2.4377586291126092</v>
      </c>
      <c r="BU48">
        <v>13</v>
      </c>
      <c r="BV48">
        <v>10</v>
      </c>
      <c r="BW48">
        <v>6</v>
      </c>
      <c r="BX48">
        <v>6</v>
      </c>
      <c r="BY48">
        <v>17</v>
      </c>
      <c r="BZ48">
        <v>10</v>
      </c>
      <c r="CA48">
        <v>9</v>
      </c>
      <c r="CB48">
        <v>10</v>
      </c>
      <c r="CC48">
        <v>14</v>
      </c>
      <c r="CD48">
        <v>6</v>
      </c>
      <c r="CE48">
        <v>7</v>
      </c>
      <c r="CF48">
        <v>14</v>
      </c>
      <c r="CG48">
        <v>14</v>
      </c>
      <c r="CH48">
        <v>6</v>
      </c>
      <c r="CI48">
        <v>7</v>
      </c>
      <c r="CJ48">
        <v>13</v>
      </c>
      <c r="CL48">
        <v>9</v>
      </c>
      <c r="CM48">
        <v>4</v>
      </c>
      <c r="CN48">
        <v>2</v>
      </c>
      <c r="CO48">
        <v>1</v>
      </c>
      <c r="CP48">
        <v>7</v>
      </c>
      <c r="CQ48">
        <v>4</v>
      </c>
      <c r="CR48">
        <v>0</v>
      </c>
      <c r="CS48">
        <v>0</v>
      </c>
      <c r="CT48">
        <v>8</v>
      </c>
      <c r="CU48">
        <v>1</v>
      </c>
      <c r="CV48">
        <v>0</v>
      </c>
      <c r="CW48">
        <v>7</v>
      </c>
      <c r="CX48">
        <v>7</v>
      </c>
      <c r="CY48">
        <v>1</v>
      </c>
      <c r="CZ48">
        <v>0</v>
      </c>
      <c r="DA48">
        <v>7</v>
      </c>
      <c r="DC48">
        <f>((10/13)*100)</f>
        <v>76.923076923076934</v>
      </c>
      <c r="DD48">
        <f>((6/13)*100)</f>
        <v>46.153846153846153</v>
      </c>
      <c r="DE48">
        <f>((6/13)*100)</f>
        <v>46.153846153846153</v>
      </c>
      <c r="DF48">
        <f>((10/17)*100)</f>
        <v>58.82352941176471</v>
      </c>
      <c r="DG48">
        <f>((9/17)*100)</f>
        <v>52.941176470588239</v>
      </c>
      <c r="DH48">
        <f>((10/17)*100)</f>
        <v>58.82352941176471</v>
      </c>
      <c r="DI48">
        <f>((6/14)*100)</f>
        <v>42.857142857142854</v>
      </c>
      <c r="DJ48">
        <f>((7/14)*100)</f>
        <v>50</v>
      </c>
      <c r="DK48">
        <f>((14/14)*100)</f>
        <v>100</v>
      </c>
      <c r="DL48">
        <f>((6/14)*100)</f>
        <v>42.857142857142854</v>
      </c>
      <c r="DM48">
        <f>((7/14)*100)</f>
        <v>50</v>
      </c>
      <c r="DN48">
        <f>((13/14)*100)</f>
        <v>92.857142857142861</v>
      </c>
      <c r="DP48">
        <f>((4/9)*100)</f>
        <v>44.444444444444443</v>
      </c>
      <c r="DQ48">
        <f>((2/9)*100)</f>
        <v>22.222222222222221</v>
      </c>
      <c r="DR48">
        <f>((1/9)*100)</f>
        <v>11.111111111111111</v>
      </c>
      <c r="DS48">
        <f>((4/7)*100)</f>
        <v>57.142857142857139</v>
      </c>
      <c r="DT48">
        <f>((0/7)*100)</f>
        <v>0</v>
      </c>
      <c r="DU48">
        <f>((0/7)*100)</f>
        <v>0</v>
      </c>
      <c r="DV48">
        <f>((1/8)*100)</f>
        <v>12.5</v>
      </c>
      <c r="DW48">
        <f>((0/8)*100)</f>
        <v>0</v>
      </c>
      <c r="DX48">
        <f>((7/8)*100)</f>
        <v>87.5</v>
      </c>
      <c r="DY48">
        <f>((1/7)*100)</f>
        <v>14.285714285714285</v>
      </c>
      <c r="DZ48">
        <f>((0/7)*100)</f>
        <v>0</v>
      </c>
      <c r="EA48">
        <f>((7/7)*100)</f>
        <v>100</v>
      </c>
    </row>
    <row r="49" spans="1:131" x14ac:dyDescent="0.25">
      <c r="A49">
        <v>164.91658100000001</v>
      </c>
      <c r="B49">
        <v>6.2048420000000002</v>
      </c>
      <c r="C49">
        <v>172.15136999999999</v>
      </c>
      <c r="D49">
        <v>4.5146839999999999</v>
      </c>
      <c r="E49">
        <v>172.562423</v>
      </c>
      <c r="F49">
        <v>7.4601050000000004</v>
      </c>
      <c r="G49">
        <v>151.34368599999999</v>
      </c>
      <c r="H49">
        <v>5.5623680000000002</v>
      </c>
      <c r="K49">
        <f>(12/200)</f>
        <v>0.06</v>
      </c>
      <c r="L49">
        <f>(15/200)</f>
        <v>7.4999999999999997E-2</v>
      </c>
      <c r="M49">
        <f>(14/200)</f>
        <v>7.0000000000000007E-2</v>
      </c>
      <c r="N49">
        <f>(16/200)</f>
        <v>0.08</v>
      </c>
      <c r="P49">
        <f>(9/200)</f>
        <v>4.4999999999999998E-2</v>
      </c>
      <c r="Q49">
        <f>(7/200)</f>
        <v>3.5000000000000003E-2</v>
      </c>
      <c r="R49">
        <f>(9/200)</f>
        <v>4.4999999999999998E-2</v>
      </c>
      <c r="S49">
        <f>(7/200)</f>
        <v>3.5000000000000003E-2</v>
      </c>
      <c r="U49">
        <f>0.06+0.045</f>
        <v>0.105</v>
      </c>
      <c r="V49">
        <f>0.075+0.035</f>
        <v>0.11</v>
      </c>
      <c r="W49">
        <f>0.07+0.045</f>
        <v>0.115</v>
      </c>
      <c r="X49">
        <f>0.08+0.035</f>
        <v>0.115</v>
      </c>
      <c r="Z49">
        <f>SQRT((ABS($A$50-$A$49)^2+(ABS($B$50-$B$49)^2)))</f>
        <v>24.547460333331362</v>
      </c>
      <c r="AA49">
        <f>SQRT((ABS($C$50-$C$49)^2+(ABS($D$50-$D$49)^2)))</f>
        <v>25.389586880686743</v>
      </c>
      <c r="AB49">
        <f>SQRT((ABS($E$50-$E$49)^2+(ABS($F$50-$F$49)^2)))</f>
        <v>25.829073743954144</v>
      </c>
      <c r="AC49">
        <f>SQRT((ABS($G$50-$G$49)^2+(ABS($H$50-$H$49)^2)))</f>
        <v>20.944797396093985</v>
      </c>
      <c r="AJ49">
        <f>1/0.105</f>
        <v>9.5238095238095237</v>
      </c>
      <c r="AK49">
        <f>1/0.11</f>
        <v>9.0909090909090917</v>
      </c>
      <c r="AL49">
        <f>1/0.115</f>
        <v>8.695652173913043</v>
      </c>
      <c r="AM49">
        <f>1/0.115</f>
        <v>8.695652173913043</v>
      </c>
      <c r="AO49">
        <f>$Z49/$U49</f>
        <v>233.78533650791775</v>
      </c>
      <c r="AP49">
        <f>$AA49/$V49</f>
        <v>230.8144261880613</v>
      </c>
      <c r="AQ49">
        <f>$AB49/$W49</f>
        <v>224.60064125177516</v>
      </c>
      <c r="AR49">
        <f>$AC49/$X49</f>
        <v>182.12867300951291</v>
      </c>
      <c r="AV49">
        <f>((0.06/0.105)*100)</f>
        <v>57.142857142857139</v>
      </c>
      <c r="AW49">
        <f>((0.075/0.11)*100)</f>
        <v>68.181818181818173</v>
      </c>
      <c r="AX49">
        <f>((0.07/0.115)*100)</f>
        <v>60.869565217391312</v>
      </c>
      <c r="AY49">
        <f>((0.08/0.115)*100)</f>
        <v>69.565217391304344</v>
      </c>
      <c r="BA49">
        <f>((0.045/0.105)*100)</f>
        <v>42.857142857142854</v>
      </c>
      <c r="BB49">
        <f>((0.035/0.11)*100)</f>
        <v>31.818181818181824</v>
      </c>
      <c r="BC49">
        <f>((0.045/0.115)*100)</f>
        <v>39.130434782608688</v>
      </c>
      <c r="BD49">
        <f>((0.035/0.115)*100)</f>
        <v>30.434782608695656</v>
      </c>
      <c r="BF49">
        <f>ABS($B$49-$D$49)</f>
        <v>1.6901580000000003</v>
      </c>
      <c r="BG49">
        <f>ABS($F$49-$H$49)</f>
        <v>1.8977370000000002</v>
      </c>
      <c r="BL49">
        <f>SQRT((ABS($A$49-$E$49)^2+(ABS($B$49-$F$49)^2)))</f>
        <v>7.7481988286396479</v>
      </c>
      <c r="BM49">
        <f>SQRT((ABS($C$49-$G$50)^2+(ABS($D$49-$H$50)^2)))</f>
        <v>0.71799107172791765</v>
      </c>
      <c r="BO49">
        <f>SQRT((ABS($A$49-$G$50)^2+(ABS($B$49-$H$50)^2)))</f>
        <v>7.4346222182287036</v>
      </c>
      <c r="BP49">
        <f>SQRT((ABS($C$49-$E$49)^2+(ABS($D$49-$F$49)^2)))</f>
        <v>2.9739652714936016</v>
      </c>
      <c r="BU49">
        <v>12</v>
      </c>
      <c r="BV49">
        <v>7</v>
      </c>
      <c r="BW49">
        <v>6</v>
      </c>
      <c r="BX49">
        <v>7</v>
      </c>
      <c r="BY49">
        <v>15</v>
      </c>
      <c r="BZ49">
        <v>7</v>
      </c>
      <c r="CA49">
        <v>6</v>
      </c>
      <c r="CB49">
        <v>7</v>
      </c>
      <c r="CC49">
        <v>14</v>
      </c>
      <c r="CD49">
        <v>7</v>
      </c>
      <c r="CE49">
        <v>5</v>
      </c>
      <c r="CF49">
        <v>14</v>
      </c>
      <c r="CG49">
        <v>16</v>
      </c>
      <c r="CH49">
        <v>7</v>
      </c>
      <c r="CI49">
        <v>9</v>
      </c>
      <c r="CJ49">
        <v>14</v>
      </c>
      <c r="CL49">
        <v>9</v>
      </c>
      <c r="CM49">
        <v>2</v>
      </c>
      <c r="CN49">
        <v>1</v>
      </c>
      <c r="CO49">
        <v>0</v>
      </c>
      <c r="CP49">
        <v>7</v>
      </c>
      <c r="CQ49">
        <v>2</v>
      </c>
      <c r="CR49">
        <v>0</v>
      </c>
      <c r="CS49">
        <v>0</v>
      </c>
      <c r="CT49">
        <v>9</v>
      </c>
      <c r="CU49">
        <v>3</v>
      </c>
      <c r="CV49">
        <v>0</v>
      </c>
      <c r="CW49">
        <v>8</v>
      </c>
      <c r="CX49">
        <v>7</v>
      </c>
      <c r="CY49">
        <v>0</v>
      </c>
      <c r="CZ49">
        <v>0</v>
      </c>
      <c r="DA49">
        <v>7</v>
      </c>
      <c r="DC49">
        <f>((7/12)*100)</f>
        <v>58.333333333333336</v>
      </c>
      <c r="DD49">
        <f>((6/12)*100)</f>
        <v>50</v>
      </c>
      <c r="DE49">
        <f>((7/12)*100)</f>
        <v>58.333333333333336</v>
      </c>
      <c r="DF49">
        <f>((7/15)*100)</f>
        <v>46.666666666666664</v>
      </c>
      <c r="DG49">
        <f>((6/15)*100)</f>
        <v>40</v>
      </c>
      <c r="DH49">
        <f>((7/15)*100)</f>
        <v>46.666666666666664</v>
      </c>
      <c r="DI49">
        <f>((7/14)*100)</f>
        <v>50</v>
      </c>
      <c r="DJ49">
        <f>((5/14)*100)</f>
        <v>35.714285714285715</v>
      </c>
      <c r="DK49">
        <f>((14/14)*100)</f>
        <v>100</v>
      </c>
      <c r="DL49">
        <f>((7/16)*100)</f>
        <v>43.75</v>
      </c>
      <c r="DM49">
        <f>((9/16)*100)</f>
        <v>56.25</v>
      </c>
      <c r="DN49">
        <f>((14/16)*100)</f>
        <v>87.5</v>
      </c>
      <c r="DP49">
        <f>((2/9)*100)</f>
        <v>22.222222222222221</v>
      </c>
      <c r="DQ49">
        <f>((1/9)*100)</f>
        <v>11.111111111111111</v>
      </c>
      <c r="DR49">
        <f>((0/9)*100)</f>
        <v>0</v>
      </c>
      <c r="DS49">
        <f>((2/7)*100)</f>
        <v>28.571428571428569</v>
      </c>
      <c r="DT49">
        <f>((0/7)*100)</f>
        <v>0</v>
      </c>
      <c r="DU49">
        <f>((0/7)*100)</f>
        <v>0</v>
      </c>
      <c r="DV49">
        <f>((3/9)*100)</f>
        <v>33.333333333333329</v>
      </c>
      <c r="DW49">
        <f>((0/9)*100)</f>
        <v>0</v>
      </c>
      <c r="DX49">
        <f>((8/9)*100)</f>
        <v>88.888888888888886</v>
      </c>
      <c r="DY49">
        <f>((0/7)*100)</f>
        <v>0</v>
      </c>
      <c r="DZ49">
        <f>((0/7)*100)</f>
        <v>0</v>
      </c>
      <c r="EA49">
        <f>((7/7)*100)</f>
        <v>100</v>
      </c>
    </row>
    <row r="50" spans="1:131" x14ac:dyDescent="0.25">
      <c r="A50">
        <v>189.460475</v>
      </c>
      <c r="B50">
        <v>5.7864209999999998</v>
      </c>
      <c r="C50">
        <v>197.53657799999999</v>
      </c>
      <c r="D50">
        <v>4.043158</v>
      </c>
      <c r="E50">
        <v>198.381213</v>
      </c>
      <c r="F50">
        <v>6.7313159999999996</v>
      </c>
      <c r="G50">
        <v>172.285685</v>
      </c>
      <c r="H50">
        <v>5.22</v>
      </c>
      <c r="K50">
        <f>(11/200)</f>
        <v>5.5E-2</v>
      </c>
      <c r="L50">
        <f>(11/200)</f>
        <v>5.5E-2</v>
      </c>
      <c r="M50">
        <f>(18/200)</f>
        <v>0.09</v>
      </c>
      <c r="N50">
        <f>(14/200)</f>
        <v>7.0000000000000007E-2</v>
      </c>
      <c r="P50">
        <f>(10/200)</f>
        <v>0.05</v>
      </c>
      <c r="Q50">
        <f>(9/200)</f>
        <v>4.4999999999999998E-2</v>
      </c>
      <c r="R50">
        <f>(9/200)</f>
        <v>4.4999999999999998E-2</v>
      </c>
      <c r="S50">
        <f>(8/200)</f>
        <v>0.04</v>
      </c>
      <c r="U50">
        <f>0.055+0.05</f>
        <v>0.10500000000000001</v>
      </c>
      <c r="V50">
        <f>0.055+0.045</f>
        <v>0.1</v>
      </c>
      <c r="W50">
        <f>0.09+0.045</f>
        <v>0.13500000000000001</v>
      </c>
      <c r="X50">
        <f>0.07+0.04</f>
        <v>0.11000000000000001</v>
      </c>
      <c r="Z50">
        <f>SQRT((ABS($A$51-$A$50)^2+(ABS($B$51-$B$50)^2)))</f>
        <v>24.197552835266841</v>
      </c>
      <c r="AA50">
        <f>SQRT((ABS($C$51-$C$50)^2+(ABS($D$51-$D$50)^2)))</f>
        <v>20.657064097508261</v>
      </c>
      <c r="AB50">
        <f>SQRT((ABS($E$51-$E$50)^2+(ABS($F$51-$F$50)^2)))</f>
        <v>22.340169479137536</v>
      </c>
      <c r="AC50">
        <f>SQRT((ABS($G$51-$G$50)^2+(ABS($H$51-$H$50)^2)))</f>
        <v>25.353683192913525</v>
      </c>
      <c r="AJ50">
        <f>1/0.105</f>
        <v>9.5238095238095237</v>
      </c>
      <c r="AK50">
        <f>1/0.1</f>
        <v>10</v>
      </c>
      <c r="AL50">
        <f>1/0.135</f>
        <v>7.4074074074074066</v>
      </c>
      <c r="AM50">
        <f>1/0.11</f>
        <v>9.0909090909090917</v>
      </c>
      <c r="AO50">
        <f>$Z50/$U50</f>
        <v>230.45288414539846</v>
      </c>
      <c r="AP50">
        <f>$AA50/$V50</f>
        <v>206.5706409750826</v>
      </c>
      <c r="AQ50">
        <f>$AB50/$W50</f>
        <v>165.48273688250026</v>
      </c>
      <c r="AR50">
        <f>$AC50/$X50</f>
        <v>230.48802902648657</v>
      </c>
      <c r="AV50">
        <f>((0.055/0.105)*100)</f>
        <v>52.380952380952387</v>
      </c>
      <c r="AW50">
        <f>((0.055/0.1)*100)</f>
        <v>54.999999999999993</v>
      </c>
      <c r="AX50">
        <f>((0.09/0.135)*100)</f>
        <v>66.666666666666657</v>
      </c>
      <c r="AY50">
        <f>((0.07/0.11)*100)</f>
        <v>63.636363636363647</v>
      </c>
      <c r="BA50">
        <f>((0.05/0.105)*100)</f>
        <v>47.61904761904762</v>
      </c>
      <c r="BB50">
        <f>((0.045/0.1)*100)</f>
        <v>44.999999999999993</v>
      </c>
      <c r="BC50">
        <f>((0.045/0.135)*100)</f>
        <v>33.333333333333329</v>
      </c>
      <c r="BD50">
        <f>((0.04/0.11)*100)</f>
        <v>36.363636363636367</v>
      </c>
      <c r="BF50">
        <f>ABS($B$50-$D$50)</f>
        <v>1.7432629999999998</v>
      </c>
      <c r="BG50">
        <f>ABS($F$50-$H$50)</f>
        <v>1.5113159999999999</v>
      </c>
      <c r="BL50">
        <f>SQRT((ABS($A$50-$E$50)^2+(ABS($B$50-$F$50)^2)))</f>
        <v>8.9706406140068395</v>
      </c>
      <c r="BM50">
        <f>SQRT((ABS($C$50-$G$51)^2+(ABS($D$50-$H$51)^2)))</f>
        <v>0.38072463227115222</v>
      </c>
      <c r="BO50">
        <f>SQRT((ABS($A$50-$G$51)^2+(ABS($B$50-$H$51)^2)))</f>
        <v>8.2807227606264053</v>
      </c>
      <c r="BP50">
        <f>SQRT((ABS($C$50-$E$50)^2+(ABS($D$50-$F$50)^2)))</f>
        <v>2.8177298870170322</v>
      </c>
      <c r="BU50">
        <v>11</v>
      </c>
      <c r="BV50">
        <v>4</v>
      </c>
      <c r="BW50">
        <v>7</v>
      </c>
      <c r="BX50">
        <v>7</v>
      </c>
      <c r="BY50">
        <v>11</v>
      </c>
      <c r="BZ50">
        <v>4</v>
      </c>
      <c r="CA50">
        <v>2</v>
      </c>
      <c r="CB50">
        <v>1</v>
      </c>
      <c r="CC50">
        <v>18</v>
      </c>
      <c r="CD50">
        <v>10</v>
      </c>
      <c r="CE50">
        <v>8</v>
      </c>
      <c r="CF50">
        <v>12</v>
      </c>
      <c r="CG50">
        <v>14</v>
      </c>
      <c r="CH50">
        <v>7</v>
      </c>
      <c r="CI50">
        <v>5</v>
      </c>
      <c r="CJ50">
        <v>14</v>
      </c>
      <c r="CL50">
        <v>10</v>
      </c>
      <c r="CM50">
        <v>2</v>
      </c>
      <c r="CN50">
        <v>3</v>
      </c>
      <c r="CO50">
        <v>3</v>
      </c>
      <c r="CP50">
        <v>9</v>
      </c>
      <c r="CQ50">
        <v>2</v>
      </c>
      <c r="CR50">
        <v>0</v>
      </c>
      <c r="CS50">
        <v>0</v>
      </c>
      <c r="CT50">
        <v>9</v>
      </c>
      <c r="CU50">
        <v>5</v>
      </c>
      <c r="CV50">
        <v>0</v>
      </c>
      <c r="CW50">
        <v>9</v>
      </c>
      <c r="CX50">
        <v>8</v>
      </c>
      <c r="CY50">
        <v>3</v>
      </c>
      <c r="CZ50">
        <v>0</v>
      </c>
      <c r="DA50">
        <v>8</v>
      </c>
      <c r="DC50">
        <f>((4/11)*100)</f>
        <v>36.363636363636367</v>
      </c>
      <c r="DD50">
        <f>((7/11)*100)</f>
        <v>63.636363636363633</v>
      </c>
      <c r="DE50">
        <f>((7/11)*100)</f>
        <v>63.636363636363633</v>
      </c>
      <c r="DF50">
        <f>((4/11)*100)</f>
        <v>36.363636363636367</v>
      </c>
      <c r="DG50">
        <f>((2/11)*100)</f>
        <v>18.181818181818183</v>
      </c>
      <c r="DH50">
        <f>((1/11)*100)</f>
        <v>9.0909090909090917</v>
      </c>
      <c r="DI50">
        <f>((10/18)*100)</f>
        <v>55.555555555555557</v>
      </c>
      <c r="DJ50">
        <f>((8/18)*100)</f>
        <v>44.444444444444443</v>
      </c>
      <c r="DK50">
        <f>((12/18)*100)</f>
        <v>66.666666666666657</v>
      </c>
      <c r="DL50">
        <f>((7/14)*100)</f>
        <v>50</v>
      </c>
      <c r="DM50">
        <f>((5/14)*100)</f>
        <v>35.714285714285715</v>
      </c>
      <c r="DN50">
        <f>((14/14)*100)</f>
        <v>100</v>
      </c>
      <c r="DP50">
        <f>((2/10)*100)</f>
        <v>20</v>
      </c>
      <c r="DQ50">
        <f>((3/10)*100)</f>
        <v>30</v>
      </c>
      <c r="DR50">
        <f>((3/10)*100)</f>
        <v>30</v>
      </c>
      <c r="DS50">
        <f>((2/9)*100)</f>
        <v>22.222222222222221</v>
      </c>
      <c r="DT50">
        <f>((0/9)*100)</f>
        <v>0</v>
      </c>
      <c r="DU50">
        <f>((0/9)*100)</f>
        <v>0</v>
      </c>
      <c r="DV50">
        <f>((5/9)*100)</f>
        <v>55.555555555555557</v>
      </c>
      <c r="DW50">
        <f>((0/9)*100)</f>
        <v>0</v>
      </c>
      <c r="DX50">
        <f>((9/9)*100)</f>
        <v>100</v>
      </c>
      <c r="DY50">
        <f>((3/8)*100)</f>
        <v>37.5</v>
      </c>
      <c r="DZ50">
        <f>((0/8)*100)</f>
        <v>0</v>
      </c>
      <c r="EA50">
        <f>((8/8)*100)</f>
        <v>100</v>
      </c>
    </row>
    <row r="51" spans="1:131" x14ac:dyDescent="0.25">
      <c r="A51">
        <v>213.65620200000001</v>
      </c>
      <c r="B51">
        <v>5.4891699999999997</v>
      </c>
      <c r="C51">
        <v>218.18447800000001</v>
      </c>
      <c r="D51">
        <v>3.4279160000000002</v>
      </c>
      <c r="E51">
        <v>220.67765499999999</v>
      </c>
      <c r="F51">
        <v>5.3342309999999999</v>
      </c>
      <c r="G51">
        <v>197.62652500000002</v>
      </c>
      <c r="H51">
        <v>4.4131049999999998</v>
      </c>
      <c r="K51">
        <f>(10/200)</f>
        <v>0.05</v>
      </c>
      <c r="L51">
        <f>(13/200)</f>
        <v>6.5000000000000002E-2</v>
      </c>
      <c r="M51">
        <f>(10/200)</f>
        <v>0.05</v>
      </c>
      <c r="N51">
        <f>(12/200)</f>
        <v>0.06</v>
      </c>
      <c r="P51">
        <f>(11/200)</f>
        <v>5.5E-2</v>
      </c>
      <c r="Q51">
        <f>(10/200)</f>
        <v>0.05</v>
      </c>
      <c r="R51">
        <f>(2/200)</f>
        <v>0.01</v>
      </c>
      <c r="S51">
        <f>(10/200)</f>
        <v>0.05</v>
      </c>
      <c r="U51">
        <f>0.05+0.055</f>
        <v>0.10500000000000001</v>
      </c>
      <c r="V51">
        <f>0.065+0.05</f>
        <v>0.115</v>
      </c>
      <c r="W51">
        <f>0.05+0.01</f>
        <v>6.0000000000000005E-2</v>
      </c>
      <c r="X51">
        <f>0.06+0.05</f>
        <v>0.11</v>
      </c>
      <c r="Z51">
        <f>SQRT((ABS($A$52-$A$51)^2+(ABS($B$52-$B$51)^2)))</f>
        <v>15.550638296187389</v>
      </c>
      <c r="AA51">
        <f>SQRT((ABS($C$52-$C$51)^2+(ABS($D$52-$D$51)^2)))</f>
        <v>16.895740695260457</v>
      </c>
      <c r="AB51">
        <f>SQRT((ABS($E$52-$E$51)^2+(ABS($F$52-$F$51)^2)))</f>
        <v>6.5555792706458123</v>
      </c>
      <c r="AC51">
        <f>SQRT((ABS($G$52-$G$51)^2+(ABS($H$52-$H$51)^2)))</f>
        <v>20.591617265815159</v>
      </c>
      <c r="AJ51">
        <f>1/0.105</f>
        <v>9.5238095238095237</v>
      </c>
      <c r="AK51">
        <f>1/0.115</f>
        <v>8.695652173913043</v>
      </c>
      <c r="AL51">
        <f>1/0.06</f>
        <v>16.666666666666668</v>
      </c>
      <c r="AM51">
        <f>1/0.11</f>
        <v>9.0909090909090917</v>
      </c>
      <c r="AO51">
        <f>$Z51/$U51</f>
        <v>148.10131710654653</v>
      </c>
      <c r="AP51">
        <f>$AA51/$V51</f>
        <v>146.91948430661267</v>
      </c>
      <c r="AQ51">
        <f>$AB51/$W51</f>
        <v>109.25965451076353</v>
      </c>
      <c r="AR51">
        <f>$AC51/$X51</f>
        <v>187.19652059831964</v>
      </c>
      <c r="AV51">
        <f>((0.05/0.105)*100)</f>
        <v>47.61904761904762</v>
      </c>
      <c r="AW51">
        <f>((0.065/0.115)*100)</f>
        <v>56.521739130434781</v>
      </c>
      <c r="AX51">
        <f>((0.05/0.06)*100)</f>
        <v>83.333333333333343</v>
      </c>
      <c r="AY51">
        <f>((0.06/0.11)*100)</f>
        <v>54.54545454545454</v>
      </c>
      <c r="BA51">
        <f>((0.055/0.105)*100)</f>
        <v>52.380952380952387</v>
      </c>
      <c r="BB51">
        <f>((0.05/0.115)*100)</f>
        <v>43.478260869565219</v>
      </c>
      <c r="BC51">
        <f>((0.01/0.06)*100)</f>
        <v>16.666666666666668</v>
      </c>
      <c r="BD51">
        <f>((0.05/0.11)*100)</f>
        <v>45.45454545454546</v>
      </c>
      <c r="BF51">
        <f>ABS($B$51-$D$51)</f>
        <v>2.0612539999999995</v>
      </c>
      <c r="BG51">
        <f>ABS($F$51-$H$51)</f>
        <v>0.92112600000000011</v>
      </c>
      <c r="BM51">
        <f>SQRT((ABS($C$51-$G$52)^2+(ABS($D$51-$H$52)^2)))</f>
        <v>0.11957046284095117</v>
      </c>
      <c r="BO51">
        <f>SQRT((ABS($A$51-$G$52)^2+(ABS($B$51-$H$52)^2)))</f>
        <v>4.9415773487359118</v>
      </c>
      <c r="BP51">
        <f>SQRT((ABS($C$51-$E$51)^2+(ABS($D$51-$F$51)^2)))</f>
        <v>3.1384659361786729</v>
      </c>
      <c r="BU51">
        <v>10</v>
      </c>
      <c r="BV51">
        <v>4</v>
      </c>
      <c r="BW51">
        <v>10</v>
      </c>
      <c r="BX51">
        <v>7</v>
      </c>
      <c r="BY51">
        <v>13</v>
      </c>
      <c r="BZ51">
        <v>4</v>
      </c>
      <c r="CA51">
        <v>11</v>
      </c>
      <c r="CB51">
        <v>1</v>
      </c>
      <c r="CC51">
        <v>10</v>
      </c>
      <c r="CD51">
        <v>0</v>
      </c>
      <c r="CE51">
        <v>5</v>
      </c>
      <c r="CF51">
        <v>2</v>
      </c>
      <c r="CG51">
        <v>12</v>
      </c>
      <c r="CH51">
        <v>7</v>
      </c>
      <c r="CI51">
        <v>2</v>
      </c>
      <c r="CJ51">
        <v>12</v>
      </c>
      <c r="CL51">
        <v>11</v>
      </c>
      <c r="CM51">
        <v>4</v>
      </c>
      <c r="CN51">
        <v>5</v>
      </c>
      <c r="CO51">
        <v>6</v>
      </c>
      <c r="CP51">
        <v>10</v>
      </c>
      <c r="CQ51">
        <v>4</v>
      </c>
      <c r="CR51">
        <v>0</v>
      </c>
      <c r="CS51">
        <v>0</v>
      </c>
      <c r="CT51">
        <v>2</v>
      </c>
      <c r="CU51">
        <v>2</v>
      </c>
      <c r="CV51">
        <v>0</v>
      </c>
      <c r="CW51">
        <v>2</v>
      </c>
      <c r="CX51">
        <v>10</v>
      </c>
      <c r="CY51">
        <v>6</v>
      </c>
      <c r="CZ51">
        <v>0</v>
      </c>
      <c r="DA51">
        <v>9</v>
      </c>
      <c r="DC51">
        <f>((4/10)*100)</f>
        <v>40</v>
      </c>
      <c r="DD51">
        <f>((10/10)*100)</f>
        <v>100</v>
      </c>
      <c r="DE51">
        <f>((7/10)*100)</f>
        <v>70</v>
      </c>
      <c r="DF51">
        <f>((4/13)*100)</f>
        <v>30.76923076923077</v>
      </c>
      <c r="DG51">
        <f>((11/13)*100)</f>
        <v>84.615384615384613</v>
      </c>
      <c r="DH51">
        <f>((1/13)*100)</f>
        <v>7.6923076923076925</v>
      </c>
      <c r="DI51">
        <f>((0/10)*100)</f>
        <v>0</v>
      </c>
      <c r="DJ51">
        <f>((5/10)*100)</f>
        <v>50</v>
      </c>
      <c r="DK51">
        <f>((2/10)*100)</f>
        <v>20</v>
      </c>
      <c r="DL51">
        <f>((7/12)*100)</f>
        <v>58.333333333333336</v>
      </c>
      <c r="DM51">
        <f>((2/12)*100)</f>
        <v>16.666666666666664</v>
      </c>
      <c r="DN51">
        <f>((12/12)*100)</f>
        <v>100</v>
      </c>
      <c r="DP51">
        <f>((4/11)*100)</f>
        <v>36.363636363636367</v>
      </c>
      <c r="DQ51">
        <f>((5/11)*100)</f>
        <v>45.454545454545453</v>
      </c>
      <c r="DR51">
        <f>((6/11)*100)</f>
        <v>54.54545454545454</v>
      </c>
      <c r="DS51">
        <f>((4/10)*100)</f>
        <v>40</v>
      </c>
      <c r="DT51">
        <f>((0/10)*100)</f>
        <v>0</v>
      </c>
      <c r="DU51">
        <f>((0/10)*100)</f>
        <v>0</v>
      </c>
      <c r="DV51">
        <f>((2/2)*100)</f>
        <v>100</v>
      </c>
      <c r="DW51">
        <f>((0/2)*100)</f>
        <v>0</v>
      </c>
      <c r="DX51">
        <f>((2/2)*100)</f>
        <v>100</v>
      </c>
      <c r="DY51">
        <f>((6/10)*100)</f>
        <v>60</v>
      </c>
      <c r="DZ51">
        <f>((0/10)*100)</f>
        <v>0</v>
      </c>
      <c r="EA51">
        <f>((9/10)*100)</f>
        <v>90</v>
      </c>
    </row>
    <row r="52" spans="1:131" x14ac:dyDescent="0.25">
      <c r="A52">
        <v>229.195605</v>
      </c>
      <c r="B52">
        <v>4.8981490000000001</v>
      </c>
      <c r="C52">
        <v>235.07396199999999</v>
      </c>
      <c r="D52">
        <v>2.9681510000000002</v>
      </c>
      <c r="E52">
        <v>227.20713499999999</v>
      </c>
      <c r="F52">
        <v>5.9186199999999998</v>
      </c>
      <c r="G52">
        <v>218.19989799999999</v>
      </c>
      <c r="H52">
        <v>3.5464880000000001</v>
      </c>
      <c r="P52">
        <f>(14/200)</f>
        <v>7.0000000000000007E-2</v>
      </c>
      <c r="S52">
        <f>(15/200)</f>
        <v>7.4999999999999997E-2</v>
      </c>
      <c r="BF52">
        <f>ABS($B$52-$D$52)</f>
        <v>1.9299979999999999</v>
      </c>
      <c r="BG52">
        <f>ABS($F$52-$H$52)</f>
        <v>2.3721319999999997</v>
      </c>
      <c r="BI52">
        <v>2.2652390000000002</v>
      </c>
      <c r="BJ52">
        <v>2.4138580000000003</v>
      </c>
      <c r="BP52">
        <f>SQRT((ABS($C$52-$E$52)^2+(ABS($D$52-$F$52)^2)))</f>
        <v>8.4019184932900899</v>
      </c>
      <c r="CL52">
        <v>14</v>
      </c>
      <c r="CM52">
        <v>5</v>
      </c>
      <c r="CN52">
        <v>2</v>
      </c>
      <c r="CO52">
        <v>12</v>
      </c>
      <c r="CX52">
        <v>15</v>
      </c>
      <c r="CY52">
        <v>12</v>
      </c>
      <c r="CZ52">
        <v>3</v>
      </c>
      <c r="DA52">
        <v>2</v>
      </c>
      <c r="DP52">
        <f>((5/14)*100)</f>
        <v>35.714285714285715</v>
      </c>
      <c r="DQ52">
        <f>((2/14)*100)</f>
        <v>14.285714285714285</v>
      </c>
      <c r="DR52">
        <f>((12/14)*100)</f>
        <v>85.714285714285708</v>
      </c>
      <c r="DY52">
        <f>((12/15)*100)</f>
        <v>80</v>
      </c>
      <c r="DZ52">
        <f>((3/15)*100)</f>
        <v>20</v>
      </c>
      <c r="EA52">
        <f>((2/15)*100)</f>
        <v>13.333333333333334</v>
      </c>
    </row>
    <row r="53" spans="1:131" x14ac:dyDescent="0.25">
      <c r="A53" t="s">
        <v>22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B4-5B04-456B-B140-52497DD98C86}">
  <dimension ref="A1:CB1005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1" width="4" bestFit="1" customWidth="1"/>
    <col min="42" max="42" width="5" bestFit="1" customWidth="1"/>
    <col min="43" max="43" width="4" bestFit="1" customWidth="1"/>
    <col min="44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315</v>
      </c>
      <c r="BQ1" t="s">
        <v>316</v>
      </c>
      <c r="BR1" t="s">
        <v>317</v>
      </c>
      <c r="BS1" t="s">
        <v>318</v>
      </c>
      <c r="BT1" t="s">
        <v>319</v>
      </c>
      <c r="BU1" t="s">
        <v>320</v>
      </c>
      <c r="BV1" t="s">
        <v>321</v>
      </c>
      <c r="BW1" t="s">
        <v>322</v>
      </c>
      <c r="BX1" t="s">
        <v>323</v>
      </c>
      <c r="BY1" t="s">
        <v>324</v>
      </c>
      <c r="BZ1" t="s">
        <v>325</v>
      </c>
      <c r="CA1" t="s">
        <v>326</v>
      </c>
      <c r="CB1" t="s">
        <v>327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299</v>
      </c>
      <c r="U2">
        <v>164</v>
      </c>
      <c r="X2" t="s">
        <v>286</v>
      </c>
      <c r="Y2" t="s">
        <v>259</v>
      </c>
      <c r="Z2">
        <f>(Z$6/Z$4)*100</f>
        <v>93.292682926829272</v>
      </c>
      <c r="AD2">
        <f>(AD$6/AD$4)*100</f>
        <v>91.620111731843579</v>
      </c>
      <c r="AF2">
        <f>(AF$8/AF$6)*100</f>
        <v>94.565217391304344</v>
      </c>
      <c r="AI2" t="s">
        <v>206</v>
      </c>
      <c r="AJ2">
        <f>COUNTIF($P:$P,0)</f>
        <v>47</v>
      </c>
      <c r="AK2">
        <f>(AJ2/AJ7)*100</f>
        <v>4.7570850202429149</v>
      </c>
      <c r="AL2">
        <f>(47/200)</f>
        <v>0.23499999999999999</v>
      </c>
      <c r="AN2">
        <v>18</v>
      </c>
      <c r="AO2">
        <v>4</v>
      </c>
      <c r="AP2">
        <v>5</v>
      </c>
      <c r="AQ2">
        <v>16</v>
      </c>
      <c r="AR2">
        <v>3</v>
      </c>
      <c r="AT2">
        <f>(($AO$3-$AN$2)/($AN$3-$AN$2))</f>
        <v>0.29166666666666669</v>
      </c>
      <c r="AU2">
        <f>(($AP$3-$AN$2)/($AN$3-$AN$2))</f>
        <v>0.54166666666666663</v>
      </c>
      <c r="AV2">
        <f>(($AQ$3-$AN$2)/($AN$3-$AN$2))</f>
        <v>0.58333333333333337</v>
      </c>
      <c r="AW2">
        <f>(($AN$2-$AO$2)/($AO$3-$AO$2))</f>
        <v>0.66666666666666663</v>
      </c>
      <c r="AX2">
        <f>(($AP$2-$AO$2)/($AO$3-$AO$2))</f>
        <v>4.7619047619047616E-2</v>
      </c>
      <c r="AY2">
        <f>(($AQ$2-$AO$2)/($AO$3-$AO$2))</f>
        <v>0.5714285714285714</v>
      </c>
      <c r="AZ2">
        <f>(($AN$2-$AP$2)/($AP$3-$AP$2))</f>
        <v>0.5</v>
      </c>
      <c r="BA2">
        <f>(($AO$3-$AP$2)/($AP$3-$AP$2))</f>
        <v>0.76923076923076927</v>
      </c>
      <c r="BB2">
        <f>(($AQ$2-$AP$2)/($AP$3-$AP$2))</f>
        <v>0.42307692307692307</v>
      </c>
      <c r="BC2">
        <f>(($AN$2-$AQ$2)/($AQ$3-$AQ$2))</f>
        <v>0.125</v>
      </c>
      <c r="BD2">
        <f>(($AO$3-$AQ$2)/($AQ$3-$AQ$2))</f>
        <v>0.5625</v>
      </c>
      <c r="BE2">
        <f>(($AP$3-$AQ$2)/($AQ$3-$AQ$2))</f>
        <v>0.9375</v>
      </c>
      <c r="BG2" t="s">
        <v>22</v>
      </c>
      <c r="BH2">
        <v>3</v>
      </c>
      <c r="BI2">
        <f>($BH$6-$BH$3)/200</f>
        <v>7.0000000000000007E-2</v>
      </c>
      <c r="BJ2">
        <f>($BH$41-$BH$2)/200</f>
        <v>0.99</v>
      </c>
      <c r="BK2">
        <f>SUM($BJ:$BJ)</f>
        <v>4.9649999999999999</v>
      </c>
      <c r="BL2" t="s">
        <v>30</v>
      </c>
      <c r="BM2">
        <f>AVERAGE($BI:$BI)</f>
        <v>8.4146341463414639E-2</v>
      </c>
      <c r="BN2">
        <f>BK4/BK2</f>
        <v>33.031218529707957</v>
      </c>
      <c r="BQ2">
        <f>(($AO$3-$AN$2)/($AN$3-$AN$2))</f>
        <v>0.29166666666666669</v>
      </c>
      <c r="BR2">
        <f>1-(($AP$3-$AN$2)/($AN$3-$AN$2))</f>
        <v>0.45833333333333337</v>
      </c>
      <c r="BS2">
        <f>1-(($AQ$3-$AN$2)/($AN$3-$AN$2))</f>
        <v>0.41666666666666663</v>
      </c>
      <c r="BT2">
        <f>1-(($AN$2-$AO$2)/($AO$3-$AO$2))</f>
        <v>0.33333333333333337</v>
      </c>
      <c r="BU2">
        <f>(($AP$2-$AO$2)/($AO$3-$AO$2))</f>
        <v>4.7619047619047616E-2</v>
      </c>
      <c r="BV2">
        <f>1-(($AQ$2-$AO$2)/($AO$3-$AO$2))</f>
        <v>0.4285714285714286</v>
      </c>
      <c r="BW2">
        <f>(($AN$2-$AP$2)/($AP$3-$AP$2))</f>
        <v>0.5</v>
      </c>
      <c r="BX2">
        <f>1-(($AO$3-$AP$2)/($AP$3-$AP$2))</f>
        <v>0.23076923076923073</v>
      </c>
      <c r="BY2">
        <f>(($AQ$2-$AP$2)/($AP$3-$AP$2))</f>
        <v>0.42307692307692307</v>
      </c>
      <c r="BZ2">
        <f>(($AN$2-$AQ$2)/($AQ$3-$AQ$2))</f>
        <v>0.125</v>
      </c>
      <c r="CA2">
        <f>1-(($AO$3-$AQ$2)/($AQ$3-$AQ$2))</f>
        <v>0.4375</v>
      </c>
      <c r="CB2">
        <f>1-(($AP$3-$AQ$2)/($AQ$3-$AQ$2))</f>
        <v>6.25E-2</v>
      </c>
    </row>
    <row r="3" spans="1:80" x14ac:dyDescent="0.25">
      <c r="A3">
        <v>2</v>
      </c>
      <c r="Q3" t="str">
        <f>CONCATENATE(C3,E3,G3,I3)</f>
        <v/>
      </c>
      <c r="R3">
        <v>2</v>
      </c>
      <c r="T3" t="s">
        <v>293</v>
      </c>
      <c r="U3">
        <v>135</v>
      </c>
      <c r="V3">
        <f xml:space="preserve"> (U3/U$2)*100</f>
        <v>82.317073170731703</v>
      </c>
      <c r="X3" t="s">
        <v>286</v>
      </c>
      <c r="Y3" t="s">
        <v>260</v>
      </c>
      <c r="Z3" t="s">
        <v>247</v>
      </c>
      <c r="AB3" t="s">
        <v>286</v>
      </c>
      <c r="AC3" t="str">
        <f>CONCATENATE($R3,$R4,$R5,$R6)</f>
        <v>2341</v>
      </c>
      <c r="AD3" t="s">
        <v>247</v>
      </c>
      <c r="AF3" t="s">
        <v>249</v>
      </c>
      <c r="AI3" t="s">
        <v>207</v>
      </c>
      <c r="AJ3">
        <f>COUNTIF($P:$P,1)</f>
        <v>367</v>
      </c>
      <c r="AK3">
        <f>(AJ3/AJ7)*100</f>
        <v>37.145748987854248</v>
      </c>
      <c r="AL3">
        <f>(367/200)</f>
        <v>1.835</v>
      </c>
      <c r="AN3">
        <v>42</v>
      </c>
      <c r="AO3">
        <v>25</v>
      </c>
      <c r="AP3">
        <v>31</v>
      </c>
      <c r="AQ3">
        <v>32</v>
      </c>
      <c r="AR3">
        <v>201</v>
      </c>
      <c r="AT3">
        <f>(($AO$4-$AN$3)/($AN$4-$AN$3))</f>
        <v>0.15789473684210525</v>
      </c>
      <c r="AU3">
        <f>(($AP$4-$AN$3)/($AN$4-$AN$3))</f>
        <v>0.52631578947368418</v>
      </c>
      <c r="AV3">
        <f>(($AQ$4-$AN$3)/($AN$4-$AN$3))</f>
        <v>0.47368421052631576</v>
      </c>
      <c r="AW3">
        <f>(($AN$3-$AO$3)/($AO$4-$AO$3))</f>
        <v>0.85</v>
      </c>
      <c r="AX3">
        <f>(($AP$3-$AO$3)/($AO$4-$AO$3))</f>
        <v>0.3</v>
      </c>
      <c r="AY3">
        <f>(($AQ$3-$AO$3)/($AO$4-$AO$3))</f>
        <v>0.35</v>
      </c>
      <c r="AZ3">
        <f>(($AN$3-$AP$3)/($AP$4-$AP$3))</f>
        <v>0.52380952380952384</v>
      </c>
      <c r="BA3">
        <f>(($AO$4-$AP$3)/($AP$4-$AP$3))</f>
        <v>0.66666666666666663</v>
      </c>
      <c r="BB3">
        <f>(($AQ$3-$AP$3)/($AP$4-$AP$3))</f>
        <v>4.7619047619047616E-2</v>
      </c>
      <c r="BC3">
        <f>(($AN$3-$AQ$3)/($AQ$4-$AQ$3))</f>
        <v>0.52631578947368418</v>
      </c>
      <c r="BD3">
        <f>(($AO$4-$AQ$3)/($AQ$4-$AQ$3))</f>
        <v>0.68421052631578949</v>
      </c>
      <c r="BE3">
        <f>(($AP$4-$AQ$4)/($AQ$5-$AQ$4))</f>
        <v>4.7619047619047616E-2</v>
      </c>
      <c r="BG3">
        <v>2</v>
      </c>
      <c r="BH3">
        <v>4</v>
      </c>
      <c r="BI3">
        <f>($BH$7-$BH$4)/200</f>
        <v>0.1</v>
      </c>
      <c r="BJ3">
        <f>($BH$75-$BH$42)/200</f>
        <v>0.83499999999999996</v>
      </c>
      <c r="BK3" t="s">
        <v>247</v>
      </c>
      <c r="BL3" t="s">
        <v>31</v>
      </c>
      <c r="BM3">
        <f>STDEV($BI:$BI)</f>
        <v>1.8332392432518538E-2</v>
      </c>
      <c r="BQ3">
        <f>(($AO$4-$AN$3)/($AN$4-$AN$3))</f>
        <v>0.15789473684210525</v>
      </c>
      <c r="BR3">
        <f>1-(($AP$4-$AN$3)/($AN$4-$AN$3))</f>
        <v>0.47368421052631582</v>
      </c>
      <c r="BS3">
        <f>(($AQ$4-$AN$3)/($AN$4-$AN$3))</f>
        <v>0.47368421052631576</v>
      </c>
      <c r="BT3">
        <f>1-(($AN$3-$AO$3)/($AO$4-$AO$3))</f>
        <v>0.15000000000000002</v>
      </c>
      <c r="BU3">
        <f>(($AP$3-$AO$3)/($AO$4-$AO$3))</f>
        <v>0.3</v>
      </c>
      <c r="BV3">
        <f>(($AQ$3-$AO$3)/($AO$4-$AO$3))</f>
        <v>0.35</v>
      </c>
      <c r="BW3">
        <f>1-(($AN$3-$AP$3)/($AP$4-$AP$3))</f>
        <v>0.47619047619047616</v>
      </c>
      <c r="BX3">
        <f>1-(($AO$4-$AP$3)/($AP$4-$AP$3))</f>
        <v>0.33333333333333337</v>
      </c>
      <c r="BY3">
        <f>(($AQ$3-$AP$3)/($AP$4-$AP$3))</f>
        <v>4.7619047619047616E-2</v>
      </c>
      <c r="BZ3">
        <f>1-(($AN$3-$AQ$3)/($AQ$4-$AQ$3))</f>
        <v>0.47368421052631582</v>
      </c>
      <c r="CA3">
        <f>1-(($AO$4-$AQ$3)/($AQ$4-$AQ$3))</f>
        <v>0.31578947368421051</v>
      </c>
      <c r="CB3">
        <f>(($AP$4-$AQ$4)/($AQ$5-$AQ$4))</f>
        <v>4.7619047619047616E-2</v>
      </c>
    </row>
    <row r="4" spans="1:80" x14ac:dyDescent="0.25">
      <c r="A4">
        <v>3</v>
      </c>
      <c r="J4">
        <v>235.59103899999999</v>
      </c>
      <c r="K4" t="s">
        <v>22</v>
      </c>
      <c r="Q4" t="str">
        <f>CONCATENATE(C4,E4,G4,I4)</f>
        <v/>
      </c>
      <c r="R4">
        <v>3</v>
      </c>
      <c r="T4" t="s">
        <v>294</v>
      </c>
      <c r="U4">
        <v>2</v>
      </c>
      <c r="V4">
        <f xml:space="preserve"> (U4/U$2)*100</f>
        <v>1.2195121951219512</v>
      </c>
      <c r="X4" t="s">
        <v>286</v>
      </c>
      <c r="Y4" t="s">
        <v>261</v>
      </c>
      <c r="Z4">
        <v>164</v>
      </c>
      <c r="AD4">
        <f>COUNTIF($R:$R,"1")+COUNTIF($R:$R,"2")+COUNTIF($R:$R,"3")+COUNTIF($R:$R,"4")+COUNTIF($R:$R,"3D")+COUNTIF($R:$R,"4D")</f>
        <v>179</v>
      </c>
      <c r="AF4">
        <f>(AF$10/(AF$8+AF$10))*100</f>
        <v>0</v>
      </c>
      <c r="AI4" t="s">
        <v>208</v>
      </c>
      <c r="AJ4">
        <f>COUNTIF($P:$P,2)</f>
        <v>505</v>
      </c>
      <c r="AK4">
        <f>(AJ4/AJ7)*100</f>
        <v>51.113360323886639</v>
      </c>
      <c r="AL4">
        <f>(505/200)</f>
        <v>2.5249999999999999</v>
      </c>
      <c r="AN4">
        <v>61</v>
      </c>
      <c r="AO4">
        <v>45</v>
      </c>
      <c r="AP4">
        <v>52</v>
      </c>
      <c r="AQ4">
        <v>51</v>
      </c>
      <c r="AR4">
        <v>203</v>
      </c>
      <c r="AT4">
        <f>(($AO$5-$AN$4)/($AN$5-$AN$4))</f>
        <v>0.21052631578947367</v>
      </c>
      <c r="AU4">
        <f>(($AP$5-$AN$4)/($AN$5-$AN$4))</f>
        <v>0.57894736842105265</v>
      </c>
      <c r="AV4">
        <f>(($AQ$5-$AN$4)/($AN$5-$AN$4))</f>
        <v>0.57894736842105265</v>
      </c>
      <c r="AW4">
        <f>(($AN$4-$AO$4)/($AO$5-$AO$4))</f>
        <v>0.8</v>
      </c>
      <c r="AX4">
        <f>(($AP$4-$AO$4)/($AO$5-$AO$4))</f>
        <v>0.35</v>
      </c>
      <c r="AY4">
        <f>(($AQ$4-$AO$4)/($AO$5-$AO$4))</f>
        <v>0.3</v>
      </c>
      <c r="AZ4">
        <f>(($AN$4-$AP$4)/($AP$5-$AP$4))</f>
        <v>0.45</v>
      </c>
      <c r="BA4">
        <f>(($AO$5-$AP$4)/($AP$5-$AP$4))</f>
        <v>0.65</v>
      </c>
      <c r="BB4">
        <f>(($AQ$4-$AP$3)/($AP$4-$AP$3))</f>
        <v>0.95238095238095233</v>
      </c>
      <c r="BC4">
        <f>(($AN$4-$AQ$4)/($AQ$5-$AQ$4))</f>
        <v>0.47619047619047616</v>
      </c>
      <c r="BD4">
        <f>(($AO$5-$AQ$4)/($AQ$5-$AQ$4))</f>
        <v>0.66666666666666663</v>
      </c>
      <c r="BE4">
        <f>(($AP$5-$AQ$5)/($AQ$6-$AQ$5))</f>
        <v>0</v>
      </c>
      <c r="BG4">
        <v>3</v>
      </c>
      <c r="BH4">
        <v>5</v>
      </c>
      <c r="BI4">
        <f>($BH$8-$BH$5)/200</f>
        <v>7.4999999999999997E-2</v>
      </c>
      <c r="BJ4">
        <f>($BH$107-$BH$76)/200</f>
        <v>0.87</v>
      </c>
      <c r="BK4">
        <f>COUNTA($Y:$Y)-1</f>
        <v>164</v>
      </c>
      <c r="BQ4">
        <f>(($AO$5-$AN$4)/($AN$5-$AN$4))</f>
        <v>0.21052631578947367</v>
      </c>
      <c r="BR4">
        <f>1-(($AP$5-$AN$4)/($AN$5-$AN$4))</f>
        <v>0.42105263157894735</v>
      </c>
      <c r="BS4">
        <f>1-(($AQ$5-$AN$4)/($AN$5-$AN$4))</f>
        <v>0.42105263157894735</v>
      </c>
      <c r="BT4">
        <f>1-(($AN$4-$AO$4)/($AO$5-$AO$4))</f>
        <v>0.19999999999999996</v>
      </c>
      <c r="BU4">
        <f>(($AP$4-$AO$4)/($AO$5-$AO$4))</f>
        <v>0.35</v>
      </c>
      <c r="BV4">
        <f>(($AQ$4-$AO$4)/($AO$5-$AO$4))</f>
        <v>0.3</v>
      </c>
      <c r="BW4">
        <f>(($AN$4-$AP$4)/($AP$5-$AP$4))</f>
        <v>0.45</v>
      </c>
      <c r="BX4">
        <f>1-(($AO$5-$AP$4)/($AP$5-$AP$4))</f>
        <v>0.35</v>
      </c>
      <c r="BY4">
        <f>1-(($AQ$4-$AP$3)/($AP$4-$AP$3))</f>
        <v>4.7619047619047672E-2</v>
      </c>
      <c r="BZ4">
        <f>(($AN$4-$AQ$4)/($AQ$5-$AQ$4))</f>
        <v>0.47619047619047616</v>
      </c>
      <c r="CA4">
        <f>1-(($AO$5-$AQ$4)/($AQ$5-$AQ$4))</f>
        <v>0.33333333333333337</v>
      </c>
      <c r="CB4">
        <f>(($AP$5-$AQ$5)/($AQ$6-$AQ$5))</f>
        <v>0</v>
      </c>
    </row>
    <row r="5" spans="1:80" x14ac:dyDescent="0.25">
      <c r="A5">
        <v>4</v>
      </c>
      <c r="D5">
        <v>249.45863800000001</v>
      </c>
      <c r="E5" s="2">
        <v>2</v>
      </c>
      <c r="P5">
        <v>1</v>
      </c>
      <c r="Q5" t="str">
        <f>CONCATENATE(C5,E5,G5,I5)</f>
        <v>2</v>
      </c>
      <c r="R5">
        <v>4</v>
      </c>
      <c r="T5" t="s">
        <v>295</v>
      </c>
      <c r="U5">
        <v>3</v>
      </c>
      <c r="V5">
        <f xml:space="preserve"> (U5/U$2)*100</f>
        <v>1.8292682926829267</v>
      </c>
      <c r="X5" t="s">
        <v>286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69</v>
      </c>
      <c r="AK5">
        <f>(AJ5/AJ7)*100</f>
        <v>6.9838056680161946</v>
      </c>
      <c r="AL5">
        <f>(69/200)</f>
        <v>0.34499999999999997</v>
      </c>
      <c r="AN5">
        <v>80</v>
      </c>
      <c r="AO5">
        <v>65</v>
      </c>
      <c r="AP5">
        <v>72</v>
      </c>
      <c r="AQ5">
        <v>72</v>
      </c>
      <c r="AR5">
        <v>370</v>
      </c>
      <c r="AT5">
        <f>(($AO$6-$AN$5)/($AN$6-$AN$5))</f>
        <v>0.18181818181818182</v>
      </c>
      <c r="AU5">
        <f>(($AP$6-$AN$5)/($AN$6-$AN$5))</f>
        <v>0.54545454545454541</v>
      </c>
      <c r="AV5">
        <f>(($AQ$6-$AN$5)/($AN$6-$AN$5))</f>
        <v>0.59090909090909094</v>
      </c>
      <c r="AW5">
        <f>(($AN$5-$AO$5)/($AO$6-$AO$5))</f>
        <v>0.78947368421052633</v>
      </c>
      <c r="AX5">
        <f>(($AP$5-$AO$5)/($AO$6-$AO$5))</f>
        <v>0.36842105263157893</v>
      </c>
      <c r="AY5">
        <f>(($AQ$5-$AO$5)/($AO$6-$AO$5))</f>
        <v>0.36842105263157893</v>
      </c>
      <c r="AZ5">
        <f>(($AN$5-$AP$5)/($AP$6-$AP$5))</f>
        <v>0.4</v>
      </c>
      <c r="BA5">
        <f>(($AO$6-$AP$5)/($AP$6-$AP$5))</f>
        <v>0.6</v>
      </c>
      <c r="BB5">
        <f>(($AQ$5-$AP$5)/($AP$6-$AP$5))</f>
        <v>0</v>
      </c>
      <c r="BC5">
        <f>(($AN$5-$AQ$5)/($AQ$6-$AQ$5))</f>
        <v>0.38095238095238093</v>
      </c>
      <c r="BD5">
        <f>(($AO$6-$AQ$5)/($AQ$6-$AQ$5))</f>
        <v>0.5714285714285714</v>
      </c>
      <c r="BE5">
        <f>(($AP$6-$AQ$5)/($AQ$6-$AQ$5))</f>
        <v>0.95238095238095233</v>
      </c>
      <c r="BG5">
        <v>4</v>
      </c>
      <c r="BH5">
        <v>16</v>
      </c>
      <c r="BI5">
        <f>($BH$9-$BH$6)/200</f>
        <v>7.0000000000000007E-2</v>
      </c>
      <c r="BJ5">
        <f>($BH$152-$BH$108)/200</f>
        <v>1.3149999999999999</v>
      </c>
      <c r="BQ5">
        <f>(($AO$6-$AN$5)/($AN$6-$AN$5))</f>
        <v>0.18181818181818182</v>
      </c>
      <c r="BR5">
        <f>1-(($AP$6-$AN$5)/($AN$6-$AN$5))</f>
        <v>0.45454545454545459</v>
      </c>
      <c r="BS5">
        <f>1-(($AQ$6-$AN$5)/($AN$6-$AN$5))</f>
        <v>0.40909090909090906</v>
      </c>
      <c r="BT5">
        <f>1-(($AN$5-$AO$5)/($AO$6-$AO$5))</f>
        <v>0.21052631578947367</v>
      </c>
      <c r="BU5">
        <f>(($AP$5-$AO$5)/($AO$6-$AO$5))</f>
        <v>0.36842105263157893</v>
      </c>
      <c r="BV5">
        <f>(($AQ$5-$AO$5)/($AO$6-$AO$5))</f>
        <v>0.36842105263157893</v>
      </c>
      <c r="BW5">
        <f>(($AN$5-$AP$5)/($AP$6-$AP$5))</f>
        <v>0.4</v>
      </c>
      <c r="BX5">
        <f>1-(($AO$6-$AP$5)/($AP$6-$AP$5))</f>
        <v>0.4</v>
      </c>
      <c r="BY5">
        <f>(($AQ$5-$AP$5)/($AP$6-$AP$5))</f>
        <v>0</v>
      </c>
      <c r="BZ5">
        <f>(($AN$5-$AQ$5)/($AQ$6-$AQ$5))</f>
        <v>0.38095238095238093</v>
      </c>
      <c r="CA5">
        <f>1-(($AO$6-$AQ$5)/($AQ$6-$AQ$5))</f>
        <v>0.4285714285714286</v>
      </c>
      <c r="CB5">
        <f>1-(($AP$6-$AQ$5)/($AQ$6-$AQ$5))</f>
        <v>4.7619047619047672E-2</v>
      </c>
    </row>
    <row r="6" spans="1:80" x14ac:dyDescent="0.25">
      <c r="A6">
        <v>5</v>
      </c>
      <c r="D6">
        <v>249.44706099999999</v>
      </c>
      <c r="E6" s="2">
        <v>2</v>
      </c>
      <c r="F6">
        <v>261.08257400000002</v>
      </c>
      <c r="G6" s="3">
        <v>3</v>
      </c>
      <c r="P6">
        <v>2</v>
      </c>
      <c r="Q6" t="str">
        <f>CONCATENATE(C6,E6,G6,I6)</f>
        <v>23</v>
      </c>
      <c r="R6">
        <v>1</v>
      </c>
      <c r="T6" t="s">
        <v>296</v>
      </c>
      <c r="U6">
        <v>3</v>
      </c>
      <c r="V6">
        <f xml:space="preserve"> (U6/U$2)*100</f>
        <v>1.8292682926829267</v>
      </c>
      <c r="X6" t="s">
        <v>286</v>
      </c>
      <c r="Y6" t="s">
        <v>259</v>
      </c>
      <c r="Z6">
        <v>153</v>
      </c>
      <c r="AD6">
        <v>164</v>
      </c>
      <c r="AF6">
        <f>COUNTIF($R:$R,1)+COUNTIF($R:$R,2)</f>
        <v>92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102</v>
      </c>
      <c r="AO6">
        <v>84</v>
      </c>
      <c r="AP6">
        <v>92</v>
      </c>
      <c r="AQ6">
        <v>93</v>
      </c>
      <c r="AR6">
        <v>372</v>
      </c>
      <c r="AT6">
        <f>(($AO$7-$AN$6)/($AN$7-$AN$6))</f>
        <v>5.8823529411764705E-2</v>
      </c>
      <c r="AU6">
        <f>(($AP$7-$AN$6)/($AN$7-$AN$6))</f>
        <v>0.6470588235294118</v>
      </c>
      <c r="AV6">
        <f>(($AQ$7-$AN$6)/($AN$7-$AN$6))</f>
        <v>0.6470588235294118</v>
      </c>
      <c r="AW6">
        <f>(($AN$6-$AO$6)/($AO$7-$AO$6))</f>
        <v>0.94736842105263153</v>
      </c>
      <c r="AX6">
        <f>(($AP$6-$AO$6)/($AO$7-$AO$6))</f>
        <v>0.42105263157894735</v>
      </c>
      <c r="AY6">
        <f>(($AQ$6-$AO$6)/($AO$7-$AO$6))</f>
        <v>0.47368421052631576</v>
      </c>
      <c r="AZ6">
        <f>(($AN$6-$AP$6)/($AP$7-$AP$6))</f>
        <v>0.47619047619047616</v>
      </c>
      <c r="BA6">
        <f>(($AO$7-$AP$6)/($AP$7-$AP$6))</f>
        <v>0.52380952380952384</v>
      </c>
      <c r="BB6">
        <f>(($AQ$6-$AP$6)/($AP$7-$AP$6))</f>
        <v>4.7619047619047616E-2</v>
      </c>
      <c r="BC6">
        <f>(($AN$6-$AQ$6)/($AQ$7-$AQ$6))</f>
        <v>0.45</v>
      </c>
      <c r="BD6">
        <f>(($AO$7-$AQ$6)/($AQ$7-$AQ$6))</f>
        <v>0.5</v>
      </c>
      <c r="BE6">
        <f>(($AP$7-$AQ$7)/($AQ$8-$AQ$7))</f>
        <v>0</v>
      </c>
      <c r="BG6">
        <v>1</v>
      </c>
      <c r="BH6">
        <v>18</v>
      </c>
      <c r="BI6">
        <f>($BH$10-$BH$7)/200</f>
        <v>8.5000000000000006E-2</v>
      </c>
      <c r="BJ6">
        <f>($BH$190-$BH$153)/200</f>
        <v>0.95499999999999996</v>
      </c>
      <c r="BQ6">
        <f>(($AO$7-$AN$6)/($AN$7-$AN$6))</f>
        <v>5.8823529411764705E-2</v>
      </c>
      <c r="BR6">
        <f>1-(($AP$7-$AN$6)/($AN$7-$AN$6))</f>
        <v>0.3529411764705882</v>
      </c>
      <c r="BS6">
        <f>1-(($AQ$7-$AN$6)/($AN$7-$AN$6))</f>
        <v>0.3529411764705882</v>
      </c>
      <c r="BT6">
        <f>1-(($AN$6-$AO$6)/($AO$7-$AO$6))</f>
        <v>5.2631578947368474E-2</v>
      </c>
      <c r="BU6">
        <f>(($AP$6-$AO$6)/($AO$7-$AO$6))</f>
        <v>0.42105263157894735</v>
      </c>
      <c r="BV6">
        <f>(($AQ$6-$AO$6)/($AO$7-$AO$6))</f>
        <v>0.47368421052631576</v>
      </c>
      <c r="BW6">
        <f>(($AN$6-$AP$6)/($AP$7-$AP$6))</f>
        <v>0.47619047619047616</v>
      </c>
      <c r="BX6">
        <f>1-(($AO$7-$AP$6)/($AP$7-$AP$6))</f>
        <v>0.47619047619047616</v>
      </c>
      <c r="BY6">
        <f>(($AQ$6-$AP$6)/($AP$7-$AP$6))</f>
        <v>4.7619047619047616E-2</v>
      </c>
      <c r="BZ6">
        <f>(($AN$6-$AQ$6)/($AQ$7-$AQ$6))</f>
        <v>0.45</v>
      </c>
      <c r="CA6">
        <f>(($AO$7-$AQ$6)/($AQ$7-$AQ$6))</f>
        <v>0.5</v>
      </c>
      <c r="CB6">
        <f>(($AP$7-$AQ$7)/($AQ$8-$AQ$7))</f>
        <v>0</v>
      </c>
    </row>
    <row r="7" spans="1:80" x14ac:dyDescent="0.25">
      <c r="A7">
        <v>6</v>
      </c>
      <c r="D7">
        <v>249.432534</v>
      </c>
      <c r="E7" s="2">
        <v>2</v>
      </c>
      <c r="F7">
        <v>261.05494399999998</v>
      </c>
      <c r="G7" s="3">
        <v>3</v>
      </c>
      <c r="P7">
        <v>2</v>
      </c>
      <c r="Q7" t="str">
        <f>CONCATENATE(C7,E7,G7,I7)</f>
        <v>23</v>
      </c>
      <c r="R7">
        <v>2</v>
      </c>
      <c r="T7" t="s">
        <v>297</v>
      </c>
      <c r="U7">
        <v>4</v>
      </c>
      <c r="V7">
        <f xml:space="preserve"> (U7/U$2)*100</f>
        <v>2.4390243902439024</v>
      </c>
      <c r="X7" t="s">
        <v>286</v>
      </c>
      <c r="Y7" t="s">
        <v>260</v>
      </c>
      <c r="AB7" t="s">
        <v>286</v>
      </c>
      <c r="AC7" t="str">
        <f>CONCATENATE($R7,$R8,$R9,$R10)</f>
        <v>2341</v>
      </c>
      <c r="AF7" t="s">
        <v>251</v>
      </c>
      <c r="AI7" t="s">
        <v>211</v>
      </c>
      <c r="AJ7">
        <f>COUNT($P:$P)</f>
        <v>988</v>
      </c>
      <c r="AN7">
        <v>119</v>
      </c>
      <c r="AO7">
        <v>103</v>
      </c>
      <c r="AP7">
        <v>113</v>
      </c>
      <c r="AQ7">
        <v>113</v>
      </c>
      <c r="AR7">
        <v>546</v>
      </c>
      <c r="AT7">
        <f>(($AO$8-$AN$7)/($AN$8-$AN$7))</f>
        <v>0.23809523809523808</v>
      </c>
      <c r="AU7">
        <f>(($AP$8-$AN$7)/($AN$8-$AN$7))</f>
        <v>0.7142857142857143</v>
      </c>
      <c r="AV7">
        <f>(($AQ$8-$AN$7)/($AN$8-$AN$7))</f>
        <v>0.7142857142857143</v>
      </c>
      <c r="AW7">
        <f>(($AN$7-$AO$7)/($AO$8-$AO$7))</f>
        <v>0.76190476190476186</v>
      </c>
      <c r="AX7">
        <f>(($AP$7-$AO$7)/($AO$8-$AO$7))</f>
        <v>0.47619047619047616</v>
      </c>
      <c r="AY7">
        <f>(($AQ$7-$AO$7)/($AO$8-$AO$7))</f>
        <v>0.47619047619047616</v>
      </c>
      <c r="AZ7">
        <f>(($AN$7-$AP$7)/($AP$8-$AP$7))</f>
        <v>0.2857142857142857</v>
      </c>
      <c r="BA7">
        <f>(($AO$8-$AP$7)/($AP$8-$AP$7))</f>
        <v>0.52380952380952384</v>
      </c>
      <c r="BB7">
        <f>(($AQ$7-$AP$7)/($AP$8-$AP$7))</f>
        <v>0</v>
      </c>
      <c r="BC7">
        <f>(($AN$7-$AQ$7)/($AQ$8-$AQ$7))</f>
        <v>0.2857142857142857</v>
      </c>
      <c r="BD7">
        <f>(($AO$8-$AQ$7)/($AQ$8-$AQ$7))</f>
        <v>0.52380952380952384</v>
      </c>
      <c r="BE7">
        <f>(($AP$8-$AQ$8)/($AQ$9-$AQ$8))</f>
        <v>0</v>
      </c>
      <c r="BG7">
        <v>2</v>
      </c>
      <c r="BH7">
        <v>25</v>
      </c>
      <c r="BI7">
        <f>($BH$11-$BH$8)/200</f>
        <v>7.0000000000000007E-2</v>
      </c>
      <c r="BQ7">
        <f>(($AO$8-$AN$7)/($AN$8-$AN$7))</f>
        <v>0.23809523809523808</v>
      </c>
      <c r="BR7">
        <f>1-(($AP$8-$AN$7)/($AN$8-$AN$7))</f>
        <v>0.2857142857142857</v>
      </c>
      <c r="BS7">
        <f>1-(($AQ$8-$AN$7)/($AN$8-$AN$7))</f>
        <v>0.2857142857142857</v>
      </c>
      <c r="BT7">
        <f>1-(($AN$7-$AO$7)/($AO$8-$AO$7))</f>
        <v>0.23809523809523814</v>
      </c>
      <c r="BU7">
        <f>(($AP$7-$AO$7)/($AO$8-$AO$7))</f>
        <v>0.47619047619047616</v>
      </c>
      <c r="BV7">
        <f>(($AQ$7-$AO$7)/($AO$8-$AO$7))</f>
        <v>0.47619047619047616</v>
      </c>
      <c r="BW7">
        <f>(($AN$7-$AP$7)/($AP$8-$AP$7))</f>
        <v>0.2857142857142857</v>
      </c>
      <c r="BX7">
        <f>1-(($AO$8-$AP$7)/($AP$8-$AP$7))</f>
        <v>0.47619047619047616</v>
      </c>
      <c r="BY7">
        <f>(($AQ$7-$AP$7)/($AP$8-$AP$7))</f>
        <v>0</v>
      </c>
      <c r="BZ7">
        <f>(($AN$7-$AQ$7)/($AQ$8-$AQ$7))</f>
        <v>0.2857142857142857</v>
      </c>
      <c r="CA7">
        <f>1-(($AO$8-$AQ$7)/($AQ$8-$AQ$7))</f>
        <v>0.47619047619047616</v>
      </c>
      <c r="CB7">
        <f>(($AP$8-$AQ$8)/($AQ$9-$AQ$8))</f>
        <v>0</v>
      </c>
    </row>
    <row r="8" spans="1:80" x14ac:dyDescent="0.25">
      <c r="A8">
        <v>7</v>
      </c>
      <c r="D8">
        <v>249.44727</v>
      </c>
      <c r="E8" s="2">
        <v>2</v>
      </c>
      <c r="F8">
        <v>261.10377999999997</v>
      </c>
      <c r="G8" s="3">
        <v>3</v>
      </c>
      <c r="P8">
        <v>2</v>
      </c>
      <c r="Q8" t="str">
        <f>CONCATENATE(C8,E8,G8,I8)</f>
        <v>23</v>
      </c>
      <c r="R8">
        <v>3</v>
      </c>
      <c r="T8" t="s">
        <v>298</v>
      </c>
      <c r="U8">
        <v>6</v>
      </c>
      <c r="V8">
        <f xml:space="preserve"> (U8/U$2)*100</f>
        <v>3.6585365853658534</v>
      </c>
      <c r="X8" t="s">
        <v>287</v>
      </c>
      <c r="Y8" t="s">
        <v>263</v>
      </c>
      <c r="AF8">
        <f>COUNTIF($R:$R,3)+COUNTIF($R:$R,4)</f>
        <v>87</v>
      </c>
      <c r="AN8">
        <v>140</v>
      </c>
      <c r="AO8">
        <v>124</v>
      </c>
      <c r="AP8">
        <v>134</v>
      </c>
      <c r="AQ8">
        <v>134</v>
      </c>
      <c r="AR8">
        <v>548</v>
      </c>
      <c r="AT8">
        <f>(($AO$9-$AN$8)/($AN$9-$AN$8))</f>
        <v>0.34782608695652173</v>
      </c>
      <c r="AU8">
        <f>(($AP$9-$AN$8)/($AN$9-$AN$8))</f>
        <v>0.65217391304347827</v>
      </c>
      <c r="AV8">
        <f>(($AQ$9-$AN$8)/($AN$9-$AN$8))</f>
        <v>0.78260869565217395</v>
      </c>
      <c r="AW8">
        <f>(($AN$8-$AO$8)/($AO$9-$AO$8))</f>
        <v>0.66666666666666663</v>
      </c>
      <c r="AX8">
        <f>(($AP$8-$AO$8)/($AO$9-$AO$8))</f>
        <v>0.41666666666666669</v>
      </c>
      <c r="AY8">
        <f>(($AQ$8-$AO$8)/($AO$9-$AO$8))</f>
        <v>0.41666666666666669</v>
      </c>
      <c r="AZ8">
        <f>(($AN$8-$AP$8)/($AP$9-$AP$8))</f>
        <v>0.2857142857142857</v>
      </c>
      <c r="BA8">
        <f>(($AO$9-$AP$8)/($AP$9-$AP$8))</f>
        <v>0.66666666666666663</v>
      </c>
      <c r="BB8">
        <f>(($AQ$8-$AP$8)/($AP$9-$AP$8))</f>
        <v>0</v>
      </c>
      <c r="BC8">
        <f>(($AN$8-$AQ$8)/($AQ$9-$AQ$8))</f>
        <v>0.25</v>
      </c>
      <c r="BD8">
        <f>(($AO$9-$AQ$8)/($AQ$9-$AQ$8))</f>
        <v>0.58333333333333337</v>
      </c>
      <c r="BE8">
        <f>(($AP$9-$AQ$8)/($AQ$9-$AQ$8))</f>
        <v>0.875</v>
      </c>
      <c r="BG8">
        <v>3</v>
      </c>
      <c r="BH8">
        <v>31</v>
      </c>
      <c r="BI8">
        <f>($BH$12-$BH$9)/200</f>
        <v>9.5000000000000001E-2</v>
      </c>
      <c r="BQ8">
        <f>(($AO$9-$AN$8)/($AN$9-$AN$8))</f>
        <v>0.34782608695652173</v>
      </c>
      <c r="BR8">
        <f>1-(($AP$9-$AN$8)/($AN$9-$AN$8))</f>
        <v>0.34782608695652173</v>
      </c>
      <c r="BS8">
        <f>1-(($AQ$9-$AN$8)/($AN$9-$AN$8))</f>
        <v>0.21739130434782605</v>
      </c>
      <c r="BT8">
        <f>1-(($AN$8-$AO$8)/($AO$9-$AO$8))</f>
        <v>0.33333333333333337</v>
      </c>
      <c r="BU8">
        <f>(($AP$8-$AO$8)/($AO$9-$AO$8))</f>
        <v>0.41666666666666669</v>
      </c>
      <c r="BV8">
        <f>(($AQ$8-$AO$8)/($AO$9-$AO$8))</f>
        <v>0.41666666666666669</v>
      </c>
      <c r="BW8">
        <f>(($AN$8-$AP$8)/($AP$9-$AP$8))</f>
        <v>0.2857142857142857</v>
      </c>
      <c r="BX8">
        <f>1-(($AO$9-$AP$8)/($AP$9-$AP$8))</f>
        <v>0.33333333333333337</v>
      </c>
      <c r="BY8">
        <f>(($AQ$8-$AP$8)/($AP$9-$AP$8))</f>
        <v>0</v>
      </c>
      <c r="BZ8">
        <f>(($AN$8-$AQ$8)/($AQ$9-$AQ$8))</f>
        <v>0.25</v>
      </c>
      <c r="CA8">
        <f>1-(($AO$9-$AQ$8)/($AQ$9-$AQ$8))</f>
        <v>0.41666666666666663</v>
      </c>
      <c r="CB8">
        <f>1-(($AP$9-$AQ$8)/($AQ$9-$AQ$8))</f>
        <v>0.125</v>
      </c>
    </row>
    <row r="9" spans="1:80" x14ac:dyDescent="0.25">
      <c r="A9">
        <v>8</v>
      </c>
      <c r="D9">
        <v>249.41011499999999</v>
      </c>
      <c r="E9" s="2">
        <v>2</v>
      </c>
      <c r="F9">
        <v>261.13483500000001</v>
      </c>
      <c r="G9" s="3">
        <v>3</v>
      </c>
      <c r="P9">
        <v>2</v>
      </c>
      <c r="Q9" t="str">
        <f>CONCATENATE(C9,E9,G9,I9)</f>
        <v>23</v>
      </c>
      <c r="R9">
        <v>4</v>
      </c>
      <c r="T9" t="s">
        <v>287</v>
      </c>
      <c r="U9">
        <v>11</v>
      </c>
      <c r="V9">
        <f xml:space="preserve"> (U9/U$2)*100</f>
        <v>6.7073170731707323</v>
      </c>
      <c r="X9" t="s">
        <v>288</v>
      </c>
      <c r="Y9" t="s">
        <v>264</v>
      </c>
      <c r="AF9" t="s">
        <v>252</v>
      </c>
      <c r="AN9">
        <v>163</v>
      </c>
      <c r="AO9">
        <v>148</v>
      </c>
      <c r="AP9">
        <v>155</v>
      </c>
      <c r="AQ9">
        <v>158</v>
      </c>
      <c r="AR9">
        <v>811</v>
      </c>
      <c r="AT9">
        <f>(($AO$10-$AN$9)/($AN$10-$AN$9))</f>
        <v>0.40909090909090912</v>
      </c>
      <c r="AU9">
        <f>(($AP$10-$AN$9)/($AN$10-$AN$9))</f>
        <v>0.77272727272727271</v>
      </c>
      <c r="AW9">
        <f>(($AN$9-$AO$9)/($AO$10-$AO$9))</f>
        <v>0.625</v>
      </c>
      <c r="AX9">
        <f>(($AP$9-$AO$9)/($AO$10-$AO$9))</f>
        <v>0.29166666666666669</v>
      </c>
      <c r="AY9">
        <f>(($AQ$9-$AO$9)/($AO$10-$AO$9))</f>
        <v>0.41666666666666669</v>
      </c>
      <c r="AZ9">
        <f>(($AN$9-$AP$9)/($AP$10-$AP$9))</f>
        <v>0.32</v>
      </c>
      <c r="BA9">
        <f>(($AO$10-$AP$9)/($AP$10-$AP$9))</f>
        <v>0.68</v>
      </c>
      <c r="BB9">
        <f>(($AQ$9-$AP$9)/($AP$10-$AP$9))</f>
        <v>0.12</v>
      </c>
      <c r="BC9">
        <f>(($AN$9-$AQ$9)/($AQ$10-$AQ$9))</f>
        <v>0.18518518518518517</v>
      </c>
      <c r="BD9">
        <f>(($AO$10-$AQ$9)/($AQ$10-$AQ$9))</f>
        <v>0.51851851851851849</v>
      </c>
      <c r="BE9">
        <f>(($AP$10-$AQ$9)/($AQ$10-$AQ$9))</f>
        <v>0.81481481481481477</v>
      </c>
      <c r="BG9">
        <v>4</v>
      </c>
      <c r="BH9">
        <v>32</v>
      </c>
      <c r="BI9">
        <f>($BH$13-$BH$10)/200</f>
        <v>0.05</v>
      </c>
      <c r="BQ9">
        <f>(($AO$10-$AN$9)/($AN$10-$AN$9))</f>
        <v>0.40909090909090912</v>
      </c>
      <c r="BR9">
        <f>1-(($AP$10-$AN$9)/($AN$10-$AN$9))</f>
        <v>0.22727272727272729</v>
      </c>
      <c r="BT9">
        <f>1-(($AN$9-$AO$9)/($AO$10-$AO$9))</f>
        <v>0.375</v>
      </c>
      <c r="BU9">
        <f>(($AP$9-$AO$9)/($AO$10-$AO$9))</f>
        <v>0.29166666666666669</v>
      </c>
      <c r="BV9">
        <f>(($AQ$9-$AO$9)/($AO$10-$AO$9))</f>
        <v>0.41666666666666669</v>
      </c>
      <c r="BW9">
        <f>(($AN$9-$AP$9)/($AP$10-$AP$9))</f>
        <v>0.32</v>
      </c>
      <c r="BX9">
        <f>1-(($AO$10-$AP$9)/($AP$10-$AP$9))</f>
        <v>0.31999999999999995</v>
      </c>
      <c r="BY9">
        <f>(($AQ$9-$AP$9)/($AP$10-$AP$9))</f>
        <v>0.12</v>
      </c>
      <c r="BZ9">
        <f>(($AN$9-$AQ$9)/($AQ$10-$AQ$9))</f>
        <v>0.18518518518518517</v>
      </c>
      <c r="CA9">
        <f>1-(($AO$10-$AQ$9)/($AQ$10-$AQ$9))</f>
        <v>0.48148148148148151</v>
      </c>
      <c r="CB9">
        <f>1-(($AP$10-$AQ$9)/($AQ$10-$AQ$9))</f>
        <v>0.18518518518518523</v>
      </c>
    </row>
    <row r="10" spans="1:80" x14ac:dyDescent="0.25">
      <c r="A10">
        <v>9</v>
      </c>
      <c r="D10">
        <v>249.413903</v>
      </c>
      <c r="E10" s="2">
        <v>2</v>
      </c>
      <c r="F10">
        <v>261.117413</v>
      </c>
      <c r="G10" s="3">
        <v>3</v>
      </c>
      <c r="P10">
        <v>2</v>
      </c>
      <c r="Q10" t="str">
        <f>CONCATENATE(C10,E10,G10,I10)</f>
        <v>23</v>
      </c>
      <c r="R10">
        <v>1</v>
      </c>
      <c r="X10" t="s">
        <v>288</v>
      </c>
      <c r="Y10" t="s">
        <v>265</v>
      </c>
      <c r="AF10">
        <v>0</v>
      </c>
      <c r="AN10">
        <v>185</v>
      </c>
      <c r="AO10">
        <v>172</v>
      </c>
      <c r="AP10">
        <v>180</v>
      </c>
      <c r="AQ10">
        <v>185</v>
      </c>
      <c r="AR10">
        <v>813</v>
      </c>
      <c r="AW10">
        <f>(($AN$10-$AO$10)/($AO$11-$AO$10))</f>
        <v>0.54166666666666663</v>
      </c>
      <c r="AX10">
        <f>(($AP$10-$AO$10)/($AO$11-$AO$10))</f>
        <v>0.33333333333333331</v>
      </c>
      <c r="AY10">
        <f>(($AQ$10-$AO$10)/($AO$11-$AO$10))</f>
        <v>0.54166666666666663</v>
      </c>
      <c r="AZ10">
        <f>(($AN$10-$AP$10)/($AP$11-$AP$10))</f>
        <v>0.23809523809523808</v>
      </c>
      <c r="BA10">
        <f>(($AO$11-$AP$10)/($AP$11-$AP$10))</f>
        <v>0.76190476190476186</v>
      </c>
      <c r="BB10">
        <f>(($AQ$10-$AP$10)/($AP$11-$AP$10))</f>
        <v>0.23809523809523808</v>
      </c>
      <c r="BG10">
        <v>1</v>
      </c>
      <c r="BH10">
        <v>42</v>
      </c>
      <c r="BI10">
        <f>($BH$14-$BH$11)/200</f>
        <v>0.08</v>
      </c>
      <c r="BT10">
        <f>1-(($AN$10-$AO$10)/($AO$11-$AO$10))</f>
        <v>0.45833333333333337</v>
      </c>
      <c r="BU10">
        <f>(($AP$10-$AO$10)/($AO$11-$AO$10))</f>
        <v>0.33333333333333331</v>
      </c>
      <c r="BV10">
        <f>1-(($AQ$10-$AO$10)/($AO$11-$AO$10))</f>
        <v>0.45833333333333337</v>
      </c>
      <c r="BW10">
        <f>(($AN$10-$AP$10)/($AP$11-$AP$10))</f>
        <v>0.23809523809523808</v>
      </c>
      <c r="BX10">
        <f>1-(($AO$11-$AP$10)/($AP$11-$AP$10))</f>
        <v>0.23809523809523814</v>
      </c>
      <c r="BY10">
        <f>(($AQ$10-$AP$10)/($AP$11-$AP$10))</f>
        <v>0.23809523809523808</v>
      </c>
    </row>
    <row r="11" spans="1:80" x14ac:dyDescent="0.25">
      <c r="A11">
        <v>10</v>
      </c>
      <c r="D11">
        <v>249.39727499999998</v>
      </c>
      <c r="E11" s="2">
        <v>2</v>
      </c>
      <c r="F11">
        <v>261.12799200000001</v>
      </c>
      <c r="G11" s="3">
        <v>3</v>
      </c>
      <c r="P11">
        <v>2</v>
      </c>
      <c r="Q11" t="str">
        <f>CONCATENATE(C11,E11,G11,I11)</f>
        <v>23</v>
      </c>
      <c r="R11">
        <v>2</v>
      </c>
      <c r="X11" t="s">
        <v>288</v>
      </c>
      <c r="Y11" t="s">
        <v>266</v>
      </c>
      <c r="AB11" t="s">
        <v>288</v>
      </c>
      <c r="AC11" t="str">
        <f>CONCATENATE($R11,$R12,$R13,$R14)</f>
        <v>2431</v>
      </c>
      <c r="AF11" t="s">
        <v>253</v>
      </c>
      <c r="AN11">
        <v>206</v>
      </c>
      <c r="AO11">
        <v>196</v>
      </c>
      <c r="AP11">
        <v>201</v>
      </c>
      <c r="AQ11">
        <v>215</v>
      </c>
      <c r="AR11">
        <v>1004</v>
      </c>
      <c r="BG11">
        <v>2</v>
      </c>
      <c r="BH11">
        <v>45</v>
      </c>
      <c r="BI11">
        <f>($BH$15-$BH$12)/200</f>
        <v>7.0000000000000007E-2</v>
      </c>
    </row>
    <row r="12" spans="1:80" x14ac:dyDescent="0.25">
      <c r="A12">
        <v>11</v>
      </c>
      <c r="D12">
        <v>249.35117099999999</v>
      </c>
      <c r="E12" s="2">
        <v>2</v>
      </c>
      <c r="F12">
        <v>261.13025399999998</v>
      </c>
      <c r="G12" s="3">
        <v>3</v>
      </c>
      <c r="P12">
        <v>2</v>
      </c>
      <c r="Q12" t="str">
        <f>CONCATENATE(C12,E12,G12,I12)</f>
        <v>23</v>
      </c>
      <c r="R12">
        <v>4</v>
      </c>
      <c r="X12" t="s">
        <v>287</v>
      </c>
      <c r="Y12" t="s">
        <v>267</v>
      </c>
      <c r="AF12">
        <v>0</v>
      </c>
      <c r="AN12">
        <v>229</v>
      </c>
      <c r="AO12">
        <v>204</v>
      </c>
      <c r="AP12">
        <v>214</v>
      </c>
      <c r="AQ12">
        <v>235</v>
      </c>
      <c r="BG12">
        <v>4</v>
      </c>
      <c r="BH12">
        <v>51</v>
      </c>
      <c r="BI12">
        <f>($BH$16-$BH$13)/200</f>
        <v>0.1</v>
      </c>
    </row>
    <row r="13" spans="1:80" x14ac:dyDescent="0.25">
      <c r="A13">
        <v>12</v>
      </c>
      <c r="D13">
        <v>249.45863800000001</v>
      </c>
      <c r="E13" s="2">
        <v>2</v>
      </c>
      <c r="F13">
        <v>261.10783500000002</v>
      </c>
      <c r="G13" s="3">
        <v>3</v>
      </c>
      <c r="P13">
        <v>2</v>
      </c>
      <c r="Q13" t="str">
        <f>CONCATENATE(C13,E13,G13,I13)</f>
        <v>23</v>
      </c>
      <c r="R13">
        <v>3</v>
      </c>
      <c r="X13" t="s">
        <v>286</v>
      </c>
      <c r="Y13" t="s">
        <v>262</v>
      </c>
      <c r="AF13" t="s">
        <v>254</v>
      </c>
      <c r="AN13">
        <v>248</v>
      </c>
      <c r="AO13">
        <v>226</v>
      </c>
      <c r="AP13">
        <v>234</v>
      </c>
      <c r="AQ13">
        <v>257</v>
      </c>
      <c r="AT13">
        <f>(($AO$13-$AN$11)/($AN$12-$AN$11))</f>
        <v>0.86956521739130432</v>
      </c>
      <c r="AU13">
        <f>(($AP$12-$AN$11)/($AN$12-$AN$11))</f>
        <v>0.34782608695652173</v>
      </c>
      <c r="AV13">
        <f>(($AQ$11-$AN$11)/($AN$12-$AN$11))</f>
        <v>0.39130434782608697</v>
      </c>
      <c r="AW13">
        <f>(($AN$11-$AO$12)/($AO$13-$AO$12))</f>
        <v>9.0909090909090912E-2</v>
      </c>
      <c r="AX13">
        <f>(($AP$12-$AO$12)/($AO$13-$AO$12))</f>
        <v>0.45454545454545453</v>
      </c>
      <c r="AY13">
        <f>(($AQ$11-$AO$12)/($AO$13-$AO$12))</f>
        <v>0.5</v>
      </c>
      <c r="AZ13">
        <f>(($AN$12-$AP$12)/($AP$13-$AP$12))</f>
        <v>0.75</v>
      </c>
      <c r="BA13">
        <f>(($AO$13-$AP$12)/($AP$13-$AP$12))</f>
        <v>0.6</v>
      </c>
      <c r="BB13">
        <f>(($AQ$11-$AP$12)/($AP$13-$AP$12))</f>
        <v>0.05</v>
      </c>
      <c r="BC13">
        <f>(($AN$12-$AQ$11)/($AQ$12-$AQ$11))</f>
        <v>0.7</v>
      </c>
      <c r="BD13">
        <f>(($AO$13-$AQ$11)/($AQ$12-$AQ$11))</f>
        <v>0.55000000000000004</v>
      </c>
      <c r="BE13">
        <f>(($AP$13-$AQ$11)/($AQ$12-$AQ$11))</f>
        <v>0.95</v>
      </c>
      <c r="BG13">
        <v>3</v>
      </c>
      <c r="BH13">
        <v>52</v>
      </c>
      <c r="BI13">
        <f>($BH$17-$BH$14)/200</f>
        <v>5.5E-2</v>
      </c>
      <c r="BQ13">
        <f>1-(($AO$13-$AN$11)/($AN$12-$AN$11))</f>
        <v>0.13043478260869568</v>
      </c>
      <c r="BR13">
        <f>(($AP$12-$AN$11)/($AN$12-$AN$11))</f>
        <v>0.34782608695652173</v>
      </c>
      <c r="BS13">
        <f>(($AQ$11-$AN$11)/($AN$12-$AN$11))</f>
        <v>0.39130434782608697</v>
      </c>
      <c r="BT13">
        <f>(($AN$11-$AO$12)/($AO$13-$AO$12))</f>
        <v>9.0909090909090912E-2</v>
      </c>
      <c r="BU13">
        <f>(($AP$12-$AO$12)/($AO$13-$AO$12))</f>
        <v>0.45454545454545453</v>
      </c>
      <c r="BV13">
        <f>(($AQ$11-$AO$12)/($AO$13-$AO$12))</f>
        <v>0.5</v>
      </c>
      <c r="BW13">
        <f>1-(($AN$12-$AP$12)/($AP$13-$AP$12))</f>
        <v>0.25</v>
      </c>
      <c r="BX13">
        <f>1-(($AO$13-$AP$12)/($AP$13-$AP$12))</f>
        <v>0.4</v>
      </c>
      <c r="BY13">
        <f>(($AQ$11-$AP$12)/($AP$13-$AP$12))</f>
        <v>0.05</v>
      </c>
      <c r="BZ13">
        <f>1-(($AN$12-$AQ$11)/($AQ$12-$AQ$11))</f>
        <v>0.30000000000000004</v>
      </c>
      <c r="CA13">
        <f>1-(($AO$13-$AQ$11)/($AQ$12-$AQ$11))</f>
        <v>0.44999999999999996</v>
      </c>
      <c r="CB13">
        <f>1-(($AP$13-$AQ$11)/($AQ$12-$AQ$11))</f>
        <v>5.0000000000000044E-2</v>
      </c>
    </row>
    <row r="14" spans="1:80" x14ac:dyDescent="0.25">
      <c r="A14">
        <v>13</v>
      </c>
      <c r="D14">
        <v>249.45863800000001</v>
      </c>
      <c r="E14" s="2">
        <v>2</v>
      </c>
      <c r="F14">
        <v>261.08257400000002</v>
      </c>
      <c r="G14" s="3">
        <v>3</v>
      </c>
      <c r="P14">
        <v>2</v>
      </c>
      <c r="Q14" t="str">
        <f>CONCATENATE(C14,E14,G14,I14)</f>
        <v>23</v>
      </c>
      <c r="R14">
        <v>1</v>
      </c>
      <c r="X14" t="s">
        <v>286</v>
      </c>
      <c r="Y14" t="s">
        <v>259</v>
      </c>
      <c r="AF14">
        <v>0</v>
      </c>
      <c r="AN14">
        <v>269</v>
      </c>
      <c r="AO14">
        <v>248</v>
      </c>
      <c r="AP14">
        <v>256</v>
      </c>
      <c r="AQ14">
        <v>278</v>
      </c>
      <c r="AT14">
        <f>(($AO$14-$AN$13)/($AN$14-$AN$13))</f>
        <v>0</v>
      </c>
      <c r="AU14">
        <f>(($AP$13-$AN$12)/($AN$13-$AN$12))</f>
        <v>0.26315789473684209</v>
      </c>
      <c r="AV14">
        <f>(($AQ$12-$AN$12)/($AN$13-$AN$12))</f>
        <v>0.31578947368421051</v>
      </c>
      <c r="AW14">
        <f>(($AN$12-$AO$13)/($AO$14-$AO$13))</f>
        <v>0.13636363636363635</v>
      </c>
      <c r="AX14">
        <f>(($AP$13-$AO$13)/($AO$14-$AO$13))</f>
        <v>0.36363636363636365</v>
      </c>
      <c r="AY14">
        <f>(($AQ$12-$AO$13)/($AO$14-$AO$13))</f>
        <v>0.40909090909090912</v>
      </c>
      <c r="AZ14">
        <f>(($AN$13-$AP$13)/($AP$14-$AP$13))</f>
        <v>0.63636363636363635</v>
      </c>
      <c r="BA14">
        <f>(($AO$14-$AP$13)/($AP$14-$AP$13))</f>
        <v>0.63636363636363635</v>
      </c>
      <c r="BB14">
        <f>(($AQ$12-$AP$13)/($AP$14-$AP$13))</f>
        <v>4.5454545454545456E-2</v>
      </c>
      <c r="BC14">
        <f>(($AN$13-$AQ$12)/($AQ$13-$AQ$12))</f>
        <v>0.59090909090909094</v>
      </c>
      <c r="BD14">
        <f>(($AO$14-$AQ$12)/($AQ$13-$AQ$12))</f>
        <v>0.59090909090909094</v>
      </c>
      <c r="BE14">
        <f>(($AP$14-$AQ$12)/($AQ$13-$AQ$12))</f>
        <v>0.95454545454545459</v>
      </c>
      <c r="BG14">
        <v>1</v>
      </c>
      <c r="BH14">
        <v>61</v>
      </c>
      <c r="BI14">
        <f>($BH$18-$BH$15)/200</f>
        <v>7.4999999999999997E-2</v>
      </c>
      <c r="BQ14">
        <f>(($AO$14-$AN$13)/($AN$14-$AN$13))</f>
        <v>0</v>
      </c>
      <c r="BR14">
        <f>(($AP$13-$AN$12)/($AN$13-$AN$12))</f>
        <v>0.26315789473684209</v>
      </c>
      <c r="BS14">
        <f>(($AQ$12-$AN$12)/($AN$13-$AN$12))</f>
        <v>0.31578947368421051</v>
      </c>
      <c r="BT14">
        <f>(($AN$12-$AO$13)/($AO$14-$AO$13))</f>
        <v>0.13636363636363635</v>
      </c>
      <c r="BU14">
        <f>(($AP$13-$AO$13)/($AO$14-$AO$13))</f>
        <v>0.36363636363636365</v>
      </c>
      <c r="BV14">
        <f>(($AQ$12-$AO$13)/($AO$14-$AO$13))</f>
        <v>0.40909090909090912</v>
      </c>
      <c r="BW14">
        <f>1-(($AN$13-$AP$13)/($AP$14-$AP$13))</f>
        <v>0.36363636363636365</v>
      </c>
      <c r="BX14">
        <f>1-(($AO$14-$AP$13)/($AP$14-$AP$13))</f>
        <v>0.36363636363636365</v>
      </c>
      <c r="BY14">
        <f>(($AQ$12-$AP$13)/($AP$14-$AP$13))</f>
        <v>4.5454545454545456E-2</v>
      </c>
      <c r="BZ14">
        <f>1-(($AN$13-$AQ$12)/($AQ$13-$AQ$12))</f>
        <v>0.40909090909090906</v>
      </c>
      <c r="CA14">
        <f>1-(($AO$14-$AQ$12)/($AQ$13-$AQ$12))</f>
        <v>0.40909090909090906</v>
      </c>
      <c r="CB14">
        <f>1-(($AP$14-$AQ$12)/($AQ$13-$AQ$12))</f>
        <v>4.5454545454545414E-2</v>
      </c>
    </row>
    <row r="15" spans="1:80" x14ac:dyDescent="0.25">
      <c r="A15">
        <v>14</v>
      </c>
      <c r="F15">
        <v>261.08257400000002</v>
      </c>
      <c r="G15" s="3">
        <v>3</v>
      </c>
      <c r="P15">
        <v>1</v>
      </c>
      <c r="Q15" t="str">
        <f>CONCATENATE(C15,E15,G15,I15)</f>
        <v>3</v>
      </c>
      <c r="R15">
        <v>2</v>
      </c>
      <c r="X15" t="s">
        <v>286</v>
      </c>
      <c r="Y15" t="s">
        <v>260</v>
      </c>
      <c r="AB15" t="s">
        <v>286</v>
      </c>
      <c r="AC15" t="str">
        <f>CONCATENATE($R15,$R16,$R17,$R18)</f>
        <v>2341</v>
      </c>
      <c r="AF15" t="s">
        <v>255</v>
      </c>
      <c r="AN15">
        <v>286</v>
      </c>
      <c r="AO15">
        <v>271</v>
      </c>
      <c r="AP15">
        <v>278</v>
      </c>
      <c r="AQ15">
        <v>298</v>
      </c>
      <c r="AT15">
        <f>(($AO$15-$AN$14)/($AN$15-$AN$14))</f>
        <v>0.11764705882352941</v>
      </c>
      <c r="AU15">
        <f>(($AP$14-$AN$13)/($AN$14-$AN$13))</f>
        <v>0.38095238095238093</v>
      </c>
      <c r="AV15">
        <f>(($AQ$13-$AN$13)/($AN$14-$AN$13))</f>
        <v>0.42857142857142855</v>
      </c>
      <c r="AW15">
        <f>(($AN$13-$AO$14)/($AO$15-$AO$14))</f>
        <v>0</v>
      </c>
      <c r="AX15">
        <f>(($AP$14-$AO$14)/($AO$15-$AO$14))</f>
        <v>0.34782608695652173</v>
      </c>
      <c r="AY15">
        <f>(($AQ$13-$AO$14)/($AO$15-$AO$14))</f>
        <v>0.39130434782608697</v>
      </c>
      <c r="AZ15">
        <f>(($AN$14-$AP$14)/($AP$15-$AP$14))</f>
        <v>0.59090909090909094</v>
      </c>
      <c r="BA15">
        <f>(($AO$15-$AP$14)/($AP$15-$AP$14))</f>
        <v>0.68181818181818177</v>
      </c>
      <c r="BB15">
        <f>(($AQ$13-$AP$14)/($AP$15-$AP$14))</f>
        <v>4.5454545454545456E-2</v>
      </c>
      <c r="BC15">
        <f>(($AN$14-$AQ$13)/($AQ$14-$AQ$13))</f>
        <v>0.5714285714285714</v>
      </c>
      <c r="BD15">
        <f>(($AO$15-$AQ$13)/($AQ$14-$AQ$13))</f>
        <v>0.66666666666666663</v>
      </c>
      <c r="BE15">
        <f>(($AP$15-$AQ$14)/($AQ$15-$AQ$14))</f>
        <v>0</v>
      </c>
      <c r="BG15">
        <v>2</v>
      </c>
      <c r="BH15">
        <v>65</v>
      </c>
      <c r="BI15">
        <f>($BH$19-$BH$16)/200</f>
        <v>0.06</v>
      </c>
      <c r="BQ15">
        <f>(($AO$15-$AN$14)/($AN$15-$AN$14))</f>
        <v>0.11764705882352941</v>
      </c>
      <c r="BR15">
        <f>(($AP$14-$AN$13)/($AN$14-$AN$13))</f>
        <v>0.38095238095238093</v>
      </c>
      <c r="BS15">
        <f>(($AQ$13-$AN$13)/($AN$14-$AN$13))</f>
        <v>0.42857142857142855</v>
      </c>
      <c r="BT15">
        <f>(($AN$13-$AO$14)/($AO$15-$AO$14))</f>
        <v>0</v>
      </c>
      <c r="BU15">
        <f>(($AP$14-$AO$14)/($AO$15-$AO$14))</f>
        <v>0.34782608695652173</v>
      </c>
      <c r="BV15">
        <f>(($AQ$13-$AO$14)/($AO$15-$AO$14))</f>
        <v>0.39130434782608697</v>
      </c>
      <c r="BW15">
        <f>1-(($AN$14-$AP$14)/($AP$15-$AP$14))</f>
        <v>0.40909090909090906</v>
      </c>
      <c r="BX15">
        <f>1-(($AO$15-$AP$14)/($AP$15-$AP$14))</f>
        <v>0.31818181818181823</v>
      </c>
      <c r="BY15">
        <f>(($AQ$13-$AP$14)/($AP$15-$AP$14))</f>
        <v>4.5454545454545456E-2</v>
      </c>
      <c r="BZ15">
        <f>1-(($AN$14-$AQ$13)/($AQ$14-$AQ$13))</f>
        <v>0.4285714285714286</v>
      </c>
      <c r="CA15">
        <f>1-(($AO$15-$AQ$13)/($AQ$14-$AQ$13))</f>
        <v>0.33333333333333337</v>
      </c>
      <c r="CB15">
        <f>(($AP$15-$AQ$14)/($AQ$15-$AQ$14))</f>
        <v>0</v>
      </c>
    </row>
    <row r="16" spans="1:80" x14ac:dyDescent="0.25">
      <c r="A16">
        <v>15</v>
      </c>
      <c r="P16">
        <v>0</v>
      </c>
      <c r="Q16" t="str">
        <f>CONCATENATE(C16,E16,G16,I16)</f>
        <v/>
      </c>
      <c r="R16">
        <v>3</v>
      </c>
      <c r="X16" t="s">
        <v>286</v>
      </c>
      <c r="Y16" t="s">
        <v>261</v>
      </c>
      <c r="AF16">
        <v>0</v>
      </c>
      <c r="AN16">
        <v>307</v>
      </c>
      <c r="AO16">
        <v>289</v>
      </c>
      <c r="AP16">
        <v>297</v>
      </c>
      <c r="AQ16">
        <v>322</v>
      </c>
      <c r="AT16">
        <f>(($AO$16-$AN$15)/($AN$16-$AN$15))</f>
        <v>0.14285714285714285</v>
      </c>
      <c r="AU16">
        <f>(($AP$15-$AN$14)/($AN$15-$AN$14))</f>
        <v>0.52941176470588236</v>
      </c>
      <c r="AV16">
        <f>(($AQ$14-$AN$14)/($AN$15-$AN$14))</f>
        <v>0.52941176470588236</v>
      </c>
      <c r="AW16">
        <f>(($AN$14-$AO$14)/($AO$15-$AO$14))</f>
        <v>0.91304347826086951</v>
      </c>
      <c r="AX16">
        <f>(($AP$15-$AO$15)/($AO$16-$AO$15))</f>
        <v>0.3888888888888889</v>
      </c>
      <c r="AY16">
        <f>(($AQ$14-$AO$15)/($AO$16-$AO$15))</f>
        <v>0.3888888888888889</v>
      </c>
      <c r="AZ16">
        <f>(($AN$15-$AP$15)/($AP$16-$AP$15))</f>
        <v>0.42105263157894735</v>
      </c>
      <c r="BA16">
        <f>(($AO$16-$AP$15)/($AP$16-$AP$15))</f>
        <v>0.57894736842105265</v>
      </c>
      <c r="BB16">
        <f>(($AQ$14-$AP$15)/($AP$16-$AP$15))</f>
        <v>0</v>
      </c>
      <c r="BC16">
        <f>(($AN$15-$AQ$14)/($AQ$15-$AQ$14))</f>
        <v>0.4</v>
      </c>
      <c r="BD16">
        <f>(($AO$16-$AQ$14)/($AQ$15-$AQ$14))</f>
        <v>0.55000000000000004</v>
      </c>
      <c r="BE16">
        <f>(($AP$16-$AQ$14)/($AQ$15-$AQ$14))</f>
        <v>0.95</v>
      </c>
      <c r="BG16">
        <v>3</v>
      </c>
      <c r="BH16">
        <v>72</v>
      </c>
      <c r="BI16">
        <f>($BH$20-$BH$17)/200</f>
        <v>0.1</v>
      </c>
      <c r="BQ16">
        <f>(($AO$16-$AN$15)/($AN$16-$AN$15))</f>
        <v>0.14285714285714285</v>
      </c>
      <c r="BR16">
        <f>1-(($AP$15-$AN$14)/($AN$15-$AN$14))</f>
        <v>0.47058823529411764</v>
      </c>
      <c r="BS16">
        <f>1-(($AQ$14-$AN$14)/($AN$15-$AN$14))</f>
        <v>0.47058823529411764</v>
      </c>
      <c r="BT16">
        <f>1-(($AN$14-$AO$14)/($AO$15-$AO$14))</f>
        <v>8.6956521739130488E-2</v>
      </c>
      <c r="BU16">
        <f>(($AP$15-$AO$15)/($AO$16-$AO$15))</f>
        <v>0.3888888888888889</v>
      </c>
      <c r="BV16">
        <f>(($AQ$14-$AO$15)/($AO$16-$AO$15))</f>
        <v>0.3888888888888889</v>
      </c>
      <c r="BW16">
        <f>(($AN$15-$AP$15)/($AP$16-$AP$15))</f>
        <v>0.42105263157894735</v>
      </c>
      <c r="BX16">
        <f>1-(($AO$16-$AP$15)/($AP$16-$AP$15))</f>
        <v>0.42105263157894735</v>
      </c>
      <c r="BY16">
        <f>(($AQ$14-$AP$15)/($AP$16-$AP$15))</f>
        <v>0</v>
      </c>
      <c r="BZ16">
        <f>(($AN$15-$AQ$14)/($AQ$15-$AQ$14))</f>
        <v>0.4</v>
      </c>
      <c r="CA16">
        <f>1-(($AO$16-$AQ$14)/($AQ$15-$AQ$14))</f>
        <v>0.44999999999999996</v>
      </c>
      <c r="CB16">
        <f>1-(($AP$16-$AQ$14)/($AQ$15-$AQ$14))</f>
        <v>5.0000000000000044E-2</v>
      </c>
    </row>
    <row r="17" spans="1:80" x14ac:dyDescent="0.25">
      <c r="A17">
        <v>16</v>
      </c>
      <c r="H17">
        <v>249.55052699999999</v>
      </c>
      <c r="I17" s="4">
        <v>4</v>
      </c>
      <c r="P17">
        <v>1</v>
      </c>
      <c r="Q17" t="str">
        <f>CONCATENATE(C17,E17,G17,I17)</f>
        <v>4</v>
      </c>
      <c r="R17">
        <v>4</v>
      </c>
      <c r="X17" t="s">
        <v>286</v>
      </c>
      <c r="Y17" t="s">
        <v>262</v>
      </c>
      <c r="AF17" t="s">
        <v>256</v>
      </c>
      <c r="AN17">
        <v>326</v>
      </c>
      <c r="AO17">
        <v>310</v>
      </c>
      <c r="AP17">
        <v>321</v>
      </c>
      <c r="AQ17">
        <v>343</v>
      </c>
      <c r="AT17">
        <f>(($AO$17-$AN$16)/($AN$17-$AN$16))</f>
        <v>0.15789473684210525</v>
      </c>
      <c r="AU17">
        <f>(($AP$16-$AN$15)/($AN$16-$AN$15))</f>
        <v>0.52380952380952384</v>
      </c>
      <c r="AV17">
        <f>(($AQ$15-$AN$15)/($AN$16-$AN$15))</f>
        <v>0.5714285714285714</v>
      </c>
      <c r="AW17">
        <f>(($AN$15-$AO$15)/($AO$16-$AO$15))</f>
        <v>0.83333333333333337</v>
      </c>
      <c r="AX17">
        <f>(($AP$16-$AO$16)/($AO$17-$AO$16))</f>
        <v>0.38095238095238093</v>
      </c>
      <c r="AY17">
        <f>(($AQ$15-$AO$16)/($AO$17-$AO$16))</f>
        <v>0.42857142857142855</v>
      </c>
      <c r="AZ17">
        <f>(($AN$16-$AP$16)/($AP$17-$AP$16))</f>
        <v>0.41666666666666669</v>
      </c>
      <c r="BA17">
        <f>(($AO$17-$AP$16)/($AP$17-$AP$16))</f>
        <v>0.54166666666666663</v>
      </c>
      <c r="BB17">
        <f>(($AQ$15-$AP$16)/($AP$17-$AP$16))</f>
        <v>4.1666666666666664E-2</v>
      </c>
      <c r="BC17">
        <f>(($AN$16-$AQ$15)/($AQ$16-$AQ$15))</f>
        <v>0.375</v>
      </c>
      <c r="BD17">
        <f>(($AO$17-$AQ$15)/($AQ$16-$AQ$15))</f>
        <v>0.5</v>
      </c>
      <c r="BE17">
        <f>(($AP$17-$AQ$15)/($AQ$16-$AQ$15))</f>
        <v>0.95833333333333337</v>
      </c>
      <c r="BG17">
        <v>4</v>
      </c>
      <c r="BH17">
        <v>72</v>
      </c>
      <c r="BI17">
        <f>($BH$21-$BH$18)/200</f>
        <v>6.5000000000000002E-2</v>
      </c>
      <c r="BQ17">
        <f>(($AO$17-$AN$16)/($AN$17-$AN$16))</f>
        <v>0.15789473684210525</v>
      </c>
      <c r="BR17">
        <f>1-(($AP$16-$AN$15)/($AN$16-$AN$15))</f>
        <v>0.47619047619047616</v>
      </c>
      <c r="BS17">
        <f>1-(($AQ$15-$AN$15)/($AN$16-$AN$15))</f>
        <v>0.4285714285714286</v>
      </c>
      <c r="BT17">
        <f>1-(($AN$15-$AO$15)/($AO$16-$AO$15))</f>
        <v>0.16666666666666663</v>
      </c>
      <c r="BU17">
        <f>(($AP$16-$AO$16)/($AO$17-$AO$16))</f>
        <v>0.38095238095238093</v>
      </c>
      <c r="BV17">
        <f>(($AQ$15-$AO$16)/($AO$17-$AO$16))</f>
        <v>0.42857142857142855</v>
      </c>
      <c r="BW17">
        <f>(($AN$16-$AP$16)/($AP$17-$AP$16))</f>
        <v>0.41666666666666669</v>
      </c>
      <c r="BX17">
        <f>1-(($AO$17-$AP$16)/($AP$17-$AP$16))</f>
        <v>0.45833333333333337</v>
      </c>
      <c r="BY17">
        <f>(($AQ$15-$AP$16)/($AP$17-$AP$16))</f>
        <v>4.1666666666666664E-2</v>
      </c>
      <c r="BZ17">
        <f>(($AN$16-$AQ$15)/($AQ$16-$AQ$15))</f>
        <v>0.375</v>
      </c>
      <c r="CA17">
        <f>(($AO$17-$AQ$15)/($AQ$16-$AQ$15))</f>
        <v>0.5</v>
      </c>
      <c r="CB17">
        <f>1-(($AP$17-$AQ$15)/($AQ$16-$AQ$15))</f>
        <v>4.166666666666663E-2</v>
      </c>
    </row>
    <row r="18" spans="1:80" x14ac:dyDescent="0.25">
      <c r="A18">
        <v>17</v>
      </c>
      <c r="H18">
        <v>249.602788</v>
      </c>
      <c r="I18" s="4">
        <v>4</v>
      </c>
      <c r="P18">
        <v>1</v>
      </c>
      <c r="Q18" t="str">
        <f>CONCATENATE(C18,E18,G18,I18)</f>
        <v>4</v>
      </c>
      <c r="R18">
        <v>1</v>
      </c>
      <c r="X18" t="s">
        <v>286</v>
      </c>
      <c r="Y18" t="s">
        <v>259</v>
      </c>
      <c r="AF18">
        <v>0</v>
      </c>
      <c r="AN18">
        <v>349</v>
      </c>
      <c r="AO18">
        <v>332</v>
      </c>
      <c r="AP18">
        <v>343</v>
      </c>
      <c r="AQ18">
        <v>386</v>
      </c>
      <c r="AT18">
        <f>(($AO$18-$AN$17)/($AN$18-$AN$17))</f>
        <v>0.2608695652173913</v>
      </c>
      <c r="AU18">
        <f>(($AP$17-$AN$16)/($AN$17-$AN$16))</f>
        <v>0.73684210526315785</v>
      </c>
      <c r="AV18">
        <f>(($AQ$16-$AN$16)/($AN$17-$AN$16))</f>
        <v>0.78947368421052633</v>
      </c>
      <c r="AW18">
        <f>(($AN$16-$AO$16)/($AO$17-$AO$16))</f>
        <v>0.8571428571428571</v>
      </c>
      <c r="AX18">
        <f>(($AP$17-$AO$17)/($AO$18-$AO$17))</f>
        <v>0.5</v>
      </c>
      <c r="AY18">
        <f>(($AQ$16-$AO$17)/($AO$18-$AO$17))</f>
        <v>0.54545454545454541</v>
      </c>
      <c r="AZ18">
        <f>(($AN$17-$AP$17)/($AP$18-$AP$17))</f>
        <v>0.22727272727272727</v>
      </c>
      <c r="BA18">
        <f>(($AO$18-$AP$17)/($AP$18-$AP$17))</f>
        <v>0.5</v>
      </c>
      <c r="BB18">
        <f>(($AQ$16-$AP$17)/($AP$18-$AP$17))</f>
        <v>4.5454545454545456E-2</v>
      </c>
      <c r="BC18">
        <f>(($AN$17-$AQ$16)/($AQ$17-$AQ$16))</f>
        <v>0.19047619047619047</v>
      </c>
      <c r="BD18">
        <f>(($AO$18-$AQ$16)/($AQ$17-$AQ$16))</f>
        <v>0.47619047619047616</v>
      </c>
      <c r="BG18">
        <v>1</v>
      </c>
      <c r="BH18">
        <v>80</v>
      </c>
      <c r="BI18">
        <f>($BH$22-$BH$19)/200</f>
        <v>0.09</v>
      </c>
      <c r="BQ18">
        <f>(($AO$18-$AN$17)/($AN$18-$AN$17))</f>
        <v>0.2608695652173913</v>
      </c>
      <c r="BR18">
        <f>1-(($AP$17-$AN$16)/($AN$17-$AN$16))</f>
        <v>0.26315789473684215</v>
      </c>
      <c r="BS18">
        <f>1-(($AQ$16-$AN$16)/($AN$17-$AN$16))</f>
        <v>0.21052631578947367</v>
      </c>
      <c r="BT18">
        <f>1-(($AN$16-$AO$16)/($AO$17-$AO$16))</f>
        <v>0.1428571428571429</v>
      </c>
      <c r="BU18">
        <f>(($AP$17-$AO$17)/($AO$18-$AO$17))</f>
        <v>0.5</v>
      </c>
      <c r="BV18">
        <f>1-(($AQ$16-$AO$17)/($AO$18-$AO$17))</f>
        <v>0.45454545454545459</v>
      </c>
      <c r="BW18">
        <f>(($AN$17-$AP$17)/($AP$18-$AP$17))</f>
        <v>0.22727272727272727</v>
      </c>
      <c r="BX18">
        <f>(($AO$18-$AP$17)/($AP$18-$AP$17))</f>
        <v>0.5</v>
      </c>
      <c r="BY18">
        <f>(($AQ$16-$AP$17)/($AP$18-$AP$17))</f>
        <v>4.5454545454545456E-2</v>
      </c>
      <c r="BZ18">
        <f>(($AN$17-$AQ$16)/($AQ$17-$AQ$16))</f>
        <v>0.19047619047619047</v>
      </c>
      <c r="CA18">
        <f>(($AO$18-$AQ$16)/($AQ$17-$AQ$16))</f>
        <v>0.47619047619047616</v>
      </c>
    </row>
    <row r="19" spans="1:80" x14ac:dyDescent="0.25">
      <c r="A19">
        <v>18</v>
      </c>
      <c r="B19">
        <v>234.114543</v>
      </c>
      <c r="C19" s="5">
        <v>1</v>
      </c>
      <c r="H19">
        <v>249.56600299999999</v>
      </c>
      <c r="I19" s="4">
        <v>4</v>
      </c>
      <c r="P19">
        <v>2</v>
      </c>
      <c r="Q19" t="str">
        <f>CONCATENATE(C19,E19,G19,I19)</f>
        <v>14</v>
      </c>
      <c r="R19">
        <v>2</v>
      </c>
      <c r="X19" t="s">
        <v>286</v>
      </c>
      <c r="Y19" t="s">
        <v>260</v>
      </c>
      <c r="AB19" t="s">
        <v>286</v>
      </c>
      <c r="AC19" t="str">
        <f>CONCATENATE($R19,$R20,$R21,$R22)</f>
        <v>2341</v>
      </c>
      <c r="AF19" t="s">
        <v>257</v>
      </c>
      <c r="AG19" t="s">
        <v>258</v>
      </c>
      <c r="AN19">
        <v>369</v>
      </c>
      <c r="AO19">
        <v>358</v>
      </c>
      <c r="AP19">
        <v>365</v>
      </c>
      <c r="AQ19">
        <v>410</v>
      </c>
      <c r="AT19">
        <f>(($AO$19-$AN$18)/($AN$19-$AN$18))</f>
        <v>0.45</v>
      </c>
      <c r="AU19">
        <f>(($AP$18-$AN$17)/($AN$18-$AN$17))</f>
        <v>0.73913043478260865</v>
      </c>
      <c r="AV19">
        <f>(($AQ$17-$AN$17)/($AN$18-$AN$17))</f>
        <v>0.73913043478260865</v>
      </c>
      <c r="AW19">
        <f>(($AN$17-$AO$17)/($AO$18-$AO$17))</f>
        <v>0.72727272727272729</v>
      </c>
      <c r="AX19">
        <f>(($AP$18-$AO$18)/($AO$19-$AO$18))</f>
        <v>0.42307692307692307</v>
      </c>
      <c r="AY19">
        <f>(($AQ$17-$AO$18)/($AO$19-$AO$18))</f>
        <v>0.42307692307692307</v>
      </c>
      <c r="AZ19">
        <f>(($AN$18-$AP$18)/($AP$19-$AP$18))</f>
        <v>0.27272727272727271</v>
      </c>
      <c r="BA19">
        <f>(($AO$19-$AP$18)/($AP$19-$AP$18))</f>
        <v>0.68181818181818177</v>
      </c>
      <c r="BB19">
        <f>(($AQ$17-$AP$18)/($AP$19-$AP$18))</f>
        <v>0</v>
      </c>
      <c r="BG19">
        <v>2</v>
      </c>
      <c r="BH19">
        <v>84</v>
      </c>
      <c r="BI19">
        <f>($BH$23-$BH$20)/200</f>
        <v>5.5E-2</v>
      </c>
      <c r="BQ19">
        <f>(($AO$19-$AN$18)/($AN$19-$AN$18))</f>
        <v>0.45</v>
      </c>
      <c r="BR19">
        <f>1-(($AP$18-$AN$17)/($AN$18-$AN$17))</f>
        <v>0.26086956521739135</v>
      </c>
      <c r="BS19">
        <f>1-(($AQ$17-$AN$17)/($AN$18-$AN$17))</f>
        <v>0.26086956521739135</v>
      </c>
      <c r="BT19">
        <f>1-(($AN$17-$AO$17)/($AO$18-$AO$17))</f>
        <v>0.27272727272727271</v>
      </c>
      <c r="BU19">
        <f>(($AP$18-$AO$18)/($AO$19-$AO$18))</f>
        <v>0.42307692307692307</v>
      </c>
      <c r="BV19">
        <f>(($AQ$17-$AO$18)/($AO$19-$AO$18))</f>
        <v>0.42307692307692307</v>
      </c>
      <c r="BW19">
        <f>(($AN$18-$AP$18)/($AP$19-$AP$18))</f>
        <v>0.27272727272727271</v>
      </c>
      <c r="BX19">
        <f>1-(($AO$19-$AP$18)/($AP$19-$AP$18))</f>
        <v>0.31818181818181823</v>
      </c>
      <c r="BY19">
        <f>(($AQ$17-$AP$18)/($AP$19-$AP$18))</f>
        <v>0</v>
      </c>
    </row>
    <row r="20" spans="1:80" x14ac:dyDescent="0.25">
      <c r="A20">
        <v>19</v>
      </c>
      <c r="B20">
        <v>234.098491</v>
      </c>
      <c r="C20" s="5">
        <v>1</v>
      </c>
      <c r="H20">
        <v>249.580262</v>
      </c>
      <c r="I20" s="4">
        <v>4</v>
      </c>
      <c r="P20">
        <v>2</v>
      </c>
      <c r="Q20" t="str">
        <f>CONCATENATE(C20,E20,G20,I20)</f>
        <v>14</v>
      </c>
      <c r="R20">
        <v>3</v>
      </c>
      <c r="X20" t="s">
        <v>286</v>
      </c>
      <c r="Y20" t="s">
        <v>261</v>
      </c>
      <c r="AF20">
        <v>0</v>
      </c>
      <c r="AG20">
        <v>0</v>
      </c>
      <c r="AN20">
        <v>381</v>
      </c>
      <c r="AO20">
        <v>373</v>
      </c>
      <c r="AP20">
        <v>387</v>
      </c>
      <c r="AQ20">
        <v>433</v>
      </c>
      <c r="AU20">
        <f>(($AP$19-$AN$18)/($AN$19-$AN$18))</f>
        <v>0.8</v>
      </c>
      <c r="AW20">
        <f>(($AN$18-$AO$18)/($AO$19-$AO$18))</f>
        <v>0.65384615384615385</v>
      </c>
      <c r="BG20">
        <v>3</v>
      </c>
      <c r="BH20">
        <v>92</v>
      </c>
      <c r="BI20">
        <f>($BH$24-$BH$21)/200</f>
        <v>0.1</v>
      </c>
      <c r="BR20">
        <f>1-(($AP$19-$AN$18)/($AN$19-$AN$18))</f>
        <v>0.19999999999999996</v>
      </c>
      <c r="BT20">
        <f>1-(($AN$18-$AO$18)/($AO$19-$AO$18))</f>
        <v>0.34615384615384615</v>
      </c>
    </row>
    <row r="21" spans="1:80" x14ac:dyDescent="0.25">
      <c r="A21">
        <v>20</v>
      </c>
      <c r="B21">
        <v>234.14827600000001</v>
      </c>
      <c r="C21" s="5">
        <v>1</v>
      </c>
      <c r="H21">
        <v>249.61531500000001</v>
      </c>
      <c r="I21" s="4">
        <v>4</v>
      </c>
      <c r="P21">
        <v>2</v>
      </c>
      <c r="Q21" t="str">
        <f>CONCATENATE(C21,E21,G21,I21)</f>
        <v>14</v>
      </c>
      <c r="R21">
        <v>4</v>
      </c>
      <c r="X21" t="s">
        <v>286</v>
      </c>
      <c r="Y21" t="s">
        <v>262</v>
      </c>
      <c r="AF21">
        <v>0</v>
      </c>
      <c r="AG21">
        <v>0</v>
      </c>
      <c r="AN21">
        <v>403</v>
      </c>
      <c r="AO21">
        <v>400</v>
      </c>
      <c r="AP21">
        <v>410</v>
      </c>
      <c r="AQ21">
        <v>457</v>
      </c>
      <c r="BG21">
        <v>4</v>
      </c>
      <c r="BH21">
        <v>93</v>
      </c>
      <c r="BI21">
        <f>($BH$25-$BH$22)/200</f>
        <v>5.5E-2</v>
      </c>
    </row>
    <row r="22" spans="1:80" x14ac:dyDescent="0.25">
      <c r="A22">
        <v>21</v>
      </c>
      <c r="B22">
        <v>234.119069</v>
      </c>
      <c r="C22" s="5">
        <v>1</v>
      </c>
      <c r="H22">
        <v>249.61173700000001</v>
      </c>
      <c r="I22" s="4">
        <v>4</v>
      </c>
      <c r="P22">
        <v>2</v>
      </c>
      <c r="Q22" t="str">
        <f>CONCATENATE(C22,E22,G22,I22)</f>
        <v>14</v>
      </c>
      <c r="R22">
        <v>1</v>
      </c>
      <c r="X22" t="s">
        <v>286</v>
      </c>
      <c r="Y22" t="s">
        <v>259</v>
      </c>
      <c r="AF22">
        <v>0</v>
      </c>
      <c r="AG22">
        <v>0</v>
      </c>
      <c r="AN22">
        <v>422</v>
      </c>
      <c r="AO22">
        <v>425</v>
      </c>
      <c r="AP22">
        <v>433</v>
      </c>
      <c r="AQ22">
        <v>480</v>
      </c>
      <c r="BG22">
        <v>1</v>
      </c>
      <c r="BH22">
        <v>102</v>
      </c>
      <c r="BI22">
        <f>($BH$26-$BH$23)/200</f>
        <v>0.08</v>
      </c>
    </row>
    <row r="23" spans="1:80" x14ac:dyDescent="0.25">
      <c r="A23">
        <v>22</v>
      </c>
      <c r="B23">
        <v>234.10391100000001</v>
      </c>
      <c r="C23" s="5">
        <v>1</v>
      </c>
      <c r="H23">
        <v>249.55052699999999</v>
      </c>
      <c r="I23" s="4">
        <v>4</v>
      </c>
      <c r="P23">
        <v>2</v>
      </c>
      <c r="Q23" t="str">
        <f>CONCATENATE(C23,E23,G23,I23)</f>
        <v>14</v>
      </c>
      <c r="R23">
        <v>2</v>
      </c>
      <c r="X23" t="s">
        <v>286</v>
      </c>
      <c r="Y23" t="s">
        <v>260</v>
      </c>
      <c r="AB23" t="s">
        <v>286</v>
      </c>
      <c r="AC23" t="str">
        <f>CONCATENATE($R23,$R24,$R25,$R26)</f>
        <v>2341</v>
      </c>
      <c r="AF23">
        <v>0</v>
      </c>
      <c r="AG23">
        <v>0</v>
      </c>
      <c r="AN23">
        <v>441</v>
      </c>
      <c r="AO23">
        <v>451</v>
      </c>
      <c r="AP23">
        <v>454</v>
      </c>
      <c r="AQ23">
        <v>505</v>
      </c>
      <c r="AT23">
        <f>(($AO$21-$AN$20)/($AN$21-$AN$20))</f>
        <v>0.86363636363636365</v>
      </c>
      <c r="AU23">
        <f>(($AP$20-$AN$20)/($AN$21-$AN$20))</f>
        <v>0.27272727272727271</v>
      </c>
      <c r="AV23">
        <f>(($AQ$18-$AN$20)/($AN$21-$AN$20))</f>
        <v>0.22727272727272727</v>
      </c>
      <c r="AW23">
        <f>(($AN$20-$AO$20)/($AO$21-$AO$20))</f>
        <v>0.29629629629629628</v>
      </c>
      <c r="AX23">
        <f>(($AP$20-$AO$20)/($AO$21-$AO$20))</f>
        <v>0.51851851851851849</v>
      </c>
      <c r="AY23">
        <f>(($AQ$18-$AO$20)/($AO$21-$AO$20))</f>
        <v>0.48148148148148145</v>
      </c>
      <c r="AZ23">
        <f>(($AN$21-$AP$20)/($AP$21-$AP$20))</f>
        <v>0.69565217391304346</v>
      </c>
      <c r="BA23">
        <f>(($AO$21-$AP$20)/($AP$21-$AP$20))</f>
        <v>0.56521739130434778</v>
      </c>
      <c r="BB23">
        <f>(($AQ$19-$AP$21)/($AP$22-$AP$21))</f>
        <v>0</v>
      </c>
      <c r="BC23">
        <f>(($AN$21-$AQ$18)/($AQ$19-$AQ$18))</f>
        <v>0.70833333333333337</v>
      </c>
      <c r="BD23">
        <f>(($AO$21-$AQ$18)/($AQ$19-$AQ$18))</f>
        <v>0.58333333333333337</v>
      </c>
      <c r="BE23">
        <f>(($AP$20-$AQ$18)/($AQ$19-$AQ$18))</f>
        <v>4.1666666666666664E-2</v>
      </c>
      <c r="BG23">
        <v>2</v>
      </c>
      <c r="BH23">
        <v>103</v>
      </c>
      <c r="BI23">
        <f>($BH$27-$BH$24)/200</f>
        <v>5.5E-2</v>
      </c>
      <c r="BQ23">
        <f>1-(($AO$21-$AN$20)/($AN$21-$AN$20))</f>
        <v>0.13636363636363635</v>
      </c>
      <c r="BR23">
        <f>(($AP$20-$AN$20)/($AN$21-$AN$20))</f>
        <v>0.27272727272727271</v>
      </c>
      <c r="BS23">
        <f>(($AQ$18-$AN$20)/($AN$21-$AN$20))</f>
        <v>0.22727272727272727</v>
      </c>
      <c r="BT23">
        <f>(($AN$20-$AO$20)/($AO$21-$AO$20))</f>
        <v>0.29629629629629628</v>
      </c>
      <c r="BU23">
        <f>1-(($AP$20-$AO$20)/($AO$21-$AO$20))</f>
        <v>0.48148148148148151</v>
      </c>
      <c r="BV23">
        <f>(($AQ$18-$AO$20)/($AO$21-$AO$20))</f>
        <v>0.48148148148148145</v>
      </c>
      <c r="BW23">
        <f>1-(($AN$21-$AP$20)/($AP$21-$AP$20))</f>
        <v>0.30434782608695654</v>
      </c>
      <c r="BX23">
        <f>1-(($AO$21-$AP$20)/($AP$21-$AP$20))</f>
        <v>0.43478260869565222</v>
      </c>
      <c r="BY23">
        <f>(($AQ$19-$AP$21)/($AP$22-$AP$21))</f>
        <v>0</v>
      </c>
      <c r="BZ23">
        <f>1-(($AN$21-$AQ$18)/($AQ$19-$AQ$18))</f>
        <v>0.29166666666666663</v>
      </c>
      <c r="CA23">
        <f>1-(($AO$21-$AQ$18)/($AQ$19-$AQ$18))</f>
        <v>0.41666666666666663</v>
      </c>
      <c r="CB23">
        <f>(($AP$20-$AQ$18)/($AQ$19-$AQ$18))</f>
        <v>4.1666666666666664E-2</v>
      </c>
    </row>
    <row r="24" spans="1:80" x14ac:dyDescent="0.25">
      <c r="A24">
        <v>23</v>
      </c>
      <c r="B24">
        <v>234.04743999999999</v>
      </c>
      <c r="C24" s="5">
        <v>1</v>
      </c>
      <c r="P24">
        <v>1</v>
      </c>
      <c r="Q24" t="str">
        <f>CONCATENATE(C24,E24,G24,I24)</f>
        <v>1</v>
      </c>
      <c r="R24">
        <v>3</v>
      </c>
      <c r="X24" t="s">
        <v>286</v>
      </c>
      <c r="Y24" t="s">
        <v>261</v>
      </c>
      <c r="AF24">
        <v>0</v>
      </c>
      <c r="AG24">
        <v>0</v>
      </c>
      <c r="AN24">
        <v>466</v>
      </c>
      <c r="AO24">
        <v>471</v>
      </c>
      <c r="AP24">
        <v>479</v>
      </c>
      <c r="AQ24">
        <v>528</v>
      </c>
      <c r="AT24">
        <f>(($AO$22-$AN$22)/($AN$23-$AN$22))</f>
        <v>0.15789473684210525</v>
      </c>
      <c r="AU24">
        <f>(($AP$21-$AN$21)/($AN$22-$AN$21))</f>
        <v>0.36842105263157893</v>
      </c>
      <c r="AV24">
        <f>(($AQ$19-$AN$21)/($AN$22-$AN$21))</f>
        <v>0.36842105263157893</v>
      </c>
      <c r="AW24">
        <f>(($AN$21-$AO$21)/($AO$22-$AO$21))</f>
        <v>0.12</v>
      </c>
      <c r="AX24">
        <f>(($AP$21-$AO$21)/($AO$22-$AO$21))</f>
        <v>0.4</v>
      </c>
      <c r="AY24">
        <f>(($AQ$19-$AO$21)/($AO$22-$AO$21))</f>
        <v>0.4</v>
      </c>
      <c r="AZ24">
        <f>(($AN$22-$AP$21)/($AP$22-$AP$21))</f>
        <v>0.52173913043478259</v>
      </c>
      <c r="BA24">
        <f>(($AO$22-$AP$21)/($AP$22-$AP$21))</f>
        <v>0.65217391304347827</v>
      </c>
      <c r="BB24">
        <f>(($AQ$20-$AP$22)/($AP$23-$AP$22))</f>
        <v>0</v>
      </c>
      <c r="BC24">
        <f>(($AN$22-$AQ$19)/($AQ$20-$AQ$19))</f>
        <v>0.52173913043478259</v>
      </c>
      <c r="BD24">
        <f>(($AO$22-$AQ$19)/($AQ$20-$AQ$19))</f>
        <v>0.65217391304347827</v>
      </c>
      <c r="BE24">
        <f>(($AP$21-$AQ$19)/($AQ$20-$AQ$19))</f>
        <v>0</v>
      </c>
      <c r="BG24">
        <v>3</v>
      </c>
      <c r="BH24">
        <v>113</v>
      </c>
      <c r="BI24">
        <f>($BH$28-$BH$25)/200</f>
        <v>0.105</v>
      </c>
      <c r="BQ24">
        <f>(($AO$22-$AN$22)/($AN$23-$AN$22))</f>
        <v>0.15789473684210525</v>
      </c>
      <c r="BR24">
        <f>(($AP$21-$AN$21)/($AN$22-$AN$21))</f>
        <v>0.36842105263157893</v>
      </c>
      <c r="BS24">
        <f>(($AQ$19-$AN$21)/($AN$22-$AN$21))</f>
        <v>0.36842105263157893</v>
      </c>
      <c r="BT24">
        <f>(($AN$21-$AO$21)/($AO$22-$AO$21))</f>
        <v>0.12</v>
      </c>
      <c r="BU24">
        <f>(($AP$21-$AO$21)/($AO$22-$AO$21))</f>
        <v>0.4</v>
      </c>
      <c r="BV24">
        <f>(($AQ$19-$AO$21)/($AO$22-$AO$21))</f>
        <v>0.4</v>
      </c>
      <c r="BW24">
        <f>1-(($AN$22-$AP$21)/($AP$22-$AP$21))</f>
        <v>0.47826086956521741</v>
      </c>
      <c r="BX24">
        <f>1-(($AO$22-$AP$21)/($AP$22-$AP$21))</f>
        <v>0.34782608695652173</v>
      </c>
      <c r="BY24">
        <f>(($AQ$20-$AP$22)/($AP$23-$AP$22))</f>
        <v>0</v>
      </c>
      <c r="BZ24">
        <f>1-(($AN$22-$AQ$19)/($AQ$20-$AQ$19))</f>
        <v>0.47826086956521741</v>
      </c>
      <c r="CA24">
        <f>1-(($AO$22-$AQ$19)/($AQ$20-$AQ$19))</f>
        <v>0.34782608695652173</v>
      </c>
      <c r="CB24">
        <f>(($AP$21-$AQ$19)/($AQ$20-$AQ$19))</f>
        <v>0</v>
      </c>
    </row>
    <row r="25" spans="1:80" x14ac:dyDescent="0.25">
      <c r="A25">
        <v>24</v>
      </c>
      <c r="B25">
        <v>234.024968</v>
      </c>
      <c r="C25" s="5">
        <v>1</v>
      </c>
      <c r="P25">
        <v>1</v>
      </c>
      <c r="Q25" t="str">
        <f>CONCATENATE(C25,E25,G25,I25)</f>
        <v>1</v>
      </c>
      <c r="R25">
        <v>4</v>
      </c>
      <c r="X25" t="s">
        <v>286</v>
      </c>
      <c r="Y25" t="s">
        <v>262</v>
      </c>
      <c r="AN25">
        <v>488</v>
      </c>
      <c r="AO25">
        <v>496</v>
      </c>
      <c r="AP25">
        <v>503</v>
      </c>
      <c r="AQ25">
        <v>566</v>
      </c>
      <c r="AT25">
        <f>(($AO$23-$AN$23)/($AN$24-$AN$23))</f>
        <v>0.4</v>
      </c>
      <c r="AU25">
        <f>(($AP$22-$AN$22)/($AN$23-$AN$22))</f>
        <v>0.57894736842105265</v>
      </c>
      <c r="AV25">
        <f>(($AQ$20-$AN$22)/($AN$23-$AN$22))</f>
        <v>0.57894736842105265</v>
      </c>
      <c r="AW25">
        <f>(($AN$22-$AO$21)/($AO$22-$AO$21))</f>
        <v>0.88</v>
      </c>
      <c r="AX25">
        <f>(($AP$22-$AO$22)/($AO$23-$AO$22))</f>
        <v>0.30769230769230771</v>
      </c>
      <c r="AY25">
        <f>(($AQ$20-$AO$22)/($AO$23-$AO$22))</f>
        <v>0.30769230769230771</v>
      </c>
      <c r="AZ25">
        <f>(($AN$23-$AP$22)/($AP$23-$AP$22))</f>
        <v>0.38095238095238093</v>
      </c>
      <c r="BA25">
        <f>(($AO$23-$AP$22)/($AP$23-$AP$22))</f>
        <v>0.8571428571428571</v>
      </c>
      <c r="BB25">
        <f>(($AQ$21-$AP$23)/($AP$24-$AP$23))</f>
        <v>0.12</v>
      </c>
      <c r="BC25">
        <f>(($AN$23-$AQ$20)/($AQ$21-$AQ$20))</f>
        <v>0.33333333333333331</v>
      </c>
      <c r="BD25">
        <f>(($AO$23-$AQ$20)/($AQ$21-$AQ$20))</f>
        <v>0.75</v>
      </c>
      <c r="BE25">
        <f>(($AP$22-$AQ$20)/($AQ$21-$AQ$20))</f>
        <v>0</v>
      </c>
      <c r="BG25">
        <v>4</v>
      </c>
      <c r="BH25">
        <v>113</v>
      </c>
      <c r="BI25">
        <f>($BH$29-$BH$26)/200</f>
        <v>7.4999999999999997E-2</v>
      </c>
      <c r="BQ25">
        <f>(($AO$23-$AN$23)/($AN$24-$AN$23))</f>
        <v>0.4</v>
      </c>
      <c r="BR25">
        <f>1-(($AP$22-$AN$22)/($AN$23-$AN$22))</f>
        <v>0.42105263157894735</v>
      </c>
      <c r="BS25">
        <f>1-(($AQ$20-$AN$22)/($AN$23-$AN$22))</f>
        <v>0.42105263157894735</v>
      </c>
      <c r="BT25">
        <f>1-(($AN$22-$AO$21)/($AO$22-$AO$21))</f>
        <v>0.12</v>
      </c>
      <c r="BU25">
        <f>(($AP$22-$AO$22)/($AO$23-$AO$22))</f>
        <v>0.30769230769230771</v>
      </c>
      <c r="BV25">
        <f>(($AQ$20-$AO$22)/($AO$23-$AO$22))</f>
        <v>0.30769230769230771</v>
      </c>
      <c r="BW25">
        <f>(($AN$23-$AP$22)/($AP$23-$AP$22))</f>
        <v>0.38095238095238093</v>
      </c>
      <c r="BX25">
        <f>1-(($AO$23-$AP$22)/($AP$23-$AP$22))</f>
        <v>0.1428571428571429</v>
      </c>
      <c r="BY25">
        <f>(($AQ$21-$AP$23)/($AP$24-$AP$23))</f>
        <v>0.12</v>
      </c>
      <c r="BZ25">
        <f>(($AN$23-$AQ$20)/($AQ$21-$AQ$20))</f>
        <v>0.33333333333333331</v>
      </c>
      <c r="CA25">
        <f>1-(($AO$23-$AQ$20)/($AQ$21-$AQ$20))</f>
        <v>0.25</v>
      </c>
      <c r="CB25">
        <f>(($AP$22-$AQ$20)/($AQ$21-$AQ$20))</f>
        <v>0</v>
      </c>
    </row>
    <row r="26" spans="1:80" x14ac:dyDescent="0.25">
      <c r="A26">
        <v>25</v>
      </c>
      <c r="B26">
        <v>234.23290299999999</v>
      </c>
      <c r="C26" s="5">
        <v>1</v>
      </c>
      <c r="D26">
        <v>226.203138</v>
      </c>
      <c r="E26" s="2">
        <v>2</v>
      </c>
      <c r="P26">
        <v>2</v>
      </c>
      <c r="Q26" t="str">
        <f>CONCATENATE(C26,E26,G26,I26)</f>
        <v>12</v>
      </c>
      <c r="R26">
        <v>1</v>
      </c>
      <c r="X26" t="s">
        <v>286</v>
      </c>
      <c r="Y26" t="s">
        <v>259</v>
      </c>
      <c r="AN26">
        <v>509</v>
      </c>
      <c r="AO26">
        <v>519</v>
      </c>
      <c r="AP26">
        <v>525</v>
      </c>
      <c r="AQ26">
        <v>588</v>
      </c>
      <c r="AT26">
        <f>(($AO$24-$AN$24)/($AN$25-$AN$24))</f>
        <v>0.22727272727272727</v>
      </c>
      <c r="AU26">
        <f>(($AP$23-$AN$23)/($AN$24-$AN$23))</f>
        <v>0.52</v>
      </c>
      <c r="AV26">
        <f>(($AQ$21-$AN$23)/($AN$24-$AN$23))</f>
        <v>0.64</v>
      </c>
      <c r="AW26">
        <f>(($AN$23-$AO$22)/($AO$23-$AO$22))</f>
        <v>0.61538461538461542</v>
      </c>
      <c r="AX26">
        <f>(($AP$23-$AO$23)/($AO$24-$AO$23))</f>
        <v>0.15</v>
      </c>
      <c r="AY26">
        <f>(($AQ$21-$AO$23)/($AO$24-$AO$23))</f>
        <v>0.3</v>
      </c>
      <c r="AZ26">
        <f>(($AN$24-$AP$23)/($AP$24-$AP$23))</f>
        <v>0.48</v>
      </c>
      <c r="BA26">
        <f>(($AO$24-$AP$23)/($AP$24-$AP$23))</f>
        <v>0.68</v>
      </c>
      <c r="BB26">
        <f>(($AQ$22-$AP$24)/($AP$25-$AP$24))</f>
        <v>4.1666666666666664E-2</v>
      </c>
      <c r="BC26">
        <f>(($AN$24-$AQ$21)/($AQ$22-$AQ$21))</f>
        <v>0.39130434782608697</v>
      </c>
      <c r="BD26">
        <f>(($AO$24-$AQ$21)/($AQ$22-$AQ$21))</f>
        <v>0.60869565217391308</v>
      </c>
      <c r="BE26">
        <f>(($AP$23-$AQ$20)/($AQ$21-$AQ$20))</f>
        <v>0.875</v>
      </c>
      <c r="BG26">
        <v>1</v>
      </c>
      <c r="BH26">
        <v>119</v>
      </c>
      <c r="BI26">
        <f>($BH$30-$BH$27)/200</f>
        <v>0.08</v>
      </c>
      <c r="BQ26">
        <f>(($AO$24-$AN$24)/($AN$25-$AN$24))</f>
        <v>0.22727272727272727</v>
      </c>
      <c r="BR26">
        <f>1-(($AP$23-$AN$23)/($AN$24-$AN$23))</f>
        <v>0.48</v>
      </c>
      <c r="BS26">
        <f>1-(($AQ$21-$AN$23)/($AN$24-$AN$23))</f>
        <v>0.36</v>
      </c>
      <c r="BT26">
        <f>1-(($AN$23-$AO$22)/($AO$23-$AO$22))</f>
        <v>0.38461538461538458</v>
      </c>
      <c r="BU26">
        <f>(($AP$23-$AO$23)/($AO$24-$AO$23))</f>
        <v>0.15</v>
      </c>
      <c r="BV26">
        <f>(($AQ$21-$AO$23)/($AO$24-$AO$23))</f>
        <v>0.3</v>
      </c>
      <c r="BW26">
        <f>(($AN$24-$AP$23)/($AP$24-$AP$23))</f>
        <v>0.48</v>
      </c>
      <c r="BX26">
        <f>1-(($AO$24-$AP$23)/($AP$24-$AP$23))</f>
        <v>0.31999999999999995</v>
      </c>
      <c r="BY26">
        <f>(($AQ$22-$AP$24)/($AP$25-$AP$24))</f>
        <v>4.1666666666666664E-2</v>
      </c>
      <c r="BZ26">
        <f>(($AN$24-$AQ$21)/($AQ$22-$AQ$21))</f>
        <v>0.39130434782608697</v>
      </c>
      <c r="CA26">
        <f>1-(($AO$24-$AQ$21)/($AQ$22-$AQ$21))</f>
        <v>0.39130434782608692</v>
      </c>
      <c r="CB26">
        <f>1-(($AP$23-$AQ$20)/($AQ$21-$AQ$20))</f>
        <v>0.125</v>
      </c>
    </row>
    <row r="27" spans="1:80" x14ac:dyDescent="0.25">
      <c r="A27">
        <v>26</v>
      </c>
      <c r="B27">
        <v>234.114543</v>
      </c>
      <c r="C27" s="5">
        <v>1</v>
      </c>
      <c r="D27">
        <v>226.20324400000001</v>
      </c>
      <c r="E27" s="2">
        <v>2</v>
      </c>
      <c r="P27">
        <v>2</v>
      </c>
      <c r="Q27" t="str">
        <f>CONCATENATE(C27,E27,G27,I27)</f>
        <v>12</v>
      </c>
      <c r="R27">
        <v>2</v>
      </c>
      <c r="X27" t="s">
        <v>286</v>
      </c>
      <c r="Y27" t="s">
        <v>260</v>
      </c>
      <c r="AB27" t="s">
        <v>286</v>
      </c>
      <c r="AC27" t="str">
        <f>CONCATENATE($R27,$R28,$R29,$R30)</f>
        <v>2341</v>
      </c>
      <c r="AN27">
        <v>532</v>
      </c>
      <c r="AO27">
        <v>540</v>
      </c>
      <c r="AP27">
        <v>563</v>
      </c>
      <c r="AQ27">
        <v>613</v>
      </c>
      <c r="AT27">
        <f>(($AO$25-$AN$25)/($AN$26-$AN$25))</f>
        <v>0.38095238095238093</v>
      </c>
      <c r="AU27">
        <f>(($AP$24-$AN$24)/($AN$25-$AN$24))</f>
        <v>0.59090909090909094</v>
      </c>
      <c r="AV27">
        <f>(($AQ$22-$AN$24)/($AN$25-$AN$24))</f>
        <v>0.63636363636363635</v>
      </c>
      <c r="AW27">
        <f>(($AN$24-$AO$23)/($AO$24-$AO$23))</f>
        <v>0.75</v>
      </c>
      <c r="AX27">
        <f>(($AP$24-$AO$24)/($AO$25-$AO$24))</f>
        <v>0.32</v>
      </c>
      <c r="AY27">
        <f>(($AQ$22-$AO$24)/($AO$25-$AO$24))</f>
        <v>0.36</v>
      </c>
      <c r="AZ27">
        <f>(($AN$25-$AP$24)/($AP$25-$AP$24))</f>
        <v>0.375</v>
      </c>
      <c r="BA27">
        <f>(($AO$25-$AP$24)/($AP$25-$AP$24))</f>
        <v>0.70833333333333337</v>
      </c>
      <c r="BB27">
        <f>(($AQ$23-$AP$25)/($AP$26-$AP$25))</f>
        <v>9.0909090909090912E-2</v>
      </c>
      <c r="BC27">
        <f>(($AN$25-$AQ$22)/($AQ$23-$AQ$22))</f>
        <v>0.32</v>
      </c>
      <c r="BD27">
        <f>(($AO$25-$AQ$22)/($AQ$23-$AQ$22))</f>
        <v>0.64</v>
      </c>
      <c r="BE27">
        <f>(($AP$24-$AQ$21)/($AQ$22-$AQ$21))</f>
        <v>0.95652173913043481</v>
      </c>
      <c r="BG27">
        <v>2</v>
      </c>
      <c r="BH27">
        <v>124</v>
      </c>
      <c r="BI27">
        <f>($BH$31-$BH$28)/200</f>
        <v>7.0000000000000007E-2</v>
      </c>
      <c r="BQ27">
        <f>(($AO$25-$AN$25)/($AN$26-$AN$25))</f>
        <v>0.38095238095238093</v>
      </c>
      <c r="BR27">
        <f>1-(($AP$24-$AN$24)/($AN$25-$AN$24))</f>
        <v>0.40909090909090906</v>
      </c>
      <c r="BS27">
        <f>1-(($AQ$22-$AN$24)/($AN$25-$AN$24))</f>
        <v>0.36363636363636365</v>
      </c>
      <c r="BT27">
        <f>1-(($AN$24-$AO$23)/($AO$24-$AO$23))</f>
        <v>0.25</v>
      </c>
      <c r="BU27">
        <f>(($AP$24-$AO$24)/($AO$25-$AO$24))</f>
        <v>0.32</v>
      </c>
      <c r="BV27">
        <f>(($AQ$22-$AO$24)/($AO$25-$AO$24))</f>
        <v>0.36</v>
      </c>
      <c r="BW27">
        <f>(($AN$25-$AP$24)/($AP$25-$AP$24))</f>
        <v>0.375</v>
      </c>
      <c r="BX27">
        <f>1-(($AO$25-$AP$24)/($AP$25-$AP$24))</f>
        <v>0.29166666666666663</v>
      </c>
      <c r="BY27">
        <f>(($AQ$23-$AP$25)/($AP$26-$AP$25))</f>
        <v>9.0909090909090912E-2</v>
      </c>
      <c r="BZ27">
        <f>(($AN$25-$AQ$22)/($AQ$23-$AQ$22))</f>
        <v>0.32</v>
      </c>
      <c r="CA27">
        <f>1-(($AO$25-$AQ$22)/($AQ$23-$AQ$22))</f>
        <v>0.36</v>
      </c>
      <c r="CB27">
        <f>1-(($AP$24-$AQ$21)/($AQ$22-$AQ$21))</f>
        <v>4.3478260869565188E-2</v>
      </c>
    </row>
    <row r="28" spans="1:80" x14ac:dyDescent="0.25">
      <c r="A28">
        <v>27</v>
      </c>
      <c r="D28">
        <v>226.201244</v>
      </c>
      <c r="E28" s="2">
        <v>2</v>
      </c>
      <c r="P28">
        <v>1</v>
      </c>
      <c r="Q28" t="str">
        <f>CONCATENATE(C28,E28,G28,I28)</f>
        <v>2</v>
      </c>
      <c r="R28">
        <v>3</v>
      </c>
      <c r="X28" t="s">
        <v>286</v>
      </c>
      <c r="Y28" t="s">
        <v>261</v>
      </c>
      <c r="AN28">
        <v>549</v>
      </c>
      <c r="AO28">
        <v>558</v>
      </c>
      <c r="AP28">
        <v>587</v>
      </c>
      <c r="AQ28">
        <v>636</v>
      </c>
      <c r="AT28">
        <f>(($AO$26-$AN$26)/($AN$27-$AN$26))</f>
        <v>0.43478260869565216</v>
      </c>
      <c r="AU28">
        <f>(($AP$25-$AN$25)/($AN$26-$AN$25))</f>
        <v>0.7142857142857143</v>
      </c>
      <c r="AV28">
        <f>(($AQ$23-$AN$25)/($AN$26-$AN$25))</f>
        <v>0.80952380952380953</v>
      </c>
      <c r="AW28">
        <f>(($AN$25-$AO$24)/($AO$25-$AO$24))</f>
        <v>0.68</v>
      </c>
      <c r="AX28">
        <f>(($AP$25-$AO$25)/($AO$26-$AO$25))</f>
        <v>0.30434782608695654</v>
      </c>
      <c r="AY28">
        <f>(($AQ$23-$AO$25)/($AO$26-$AO$25))</f>
        <v>0.39130434782608697</v>
      </c>
      <c r="AZ28">
        <f>(($AN$26-$AP$25)/($AP$26-$AP$25))</f>
        <v>0.27272727272727271</v>
      </c>
      <c r="BA28">
        <f>(($AO$26-$AP$25)/($AP$26-$AP$25))</f>
        <v>0.72727272727272729</v>
      </c>
      <c r="BC28">
        <f>(($AN$26-$AQ$23)/($AQ$24-$AQ$23))</f>
        <v>0.17391304347826086</v>
      </c>
      <c r="BD28">
        <f>(($AO$26-$AQ$23)/($AQ$24-$AQ$23))</f>
        <v>0.60869565217391308</v>
      </c>
      <c r="BE28">
        <f>(($AP$25-$AQ$22)/($AQ$23-$AQ$22))</f>
        <v>0.92</v>
      </c>
      <c r="BG28">
        <v>3</v>
      </c>
      <c r="BH28">
        <v>134</v>
      </c>
      <c r="BI28">
        <f>($BH$32-$BH$29)/200</f>
        <v>0.105</v>
      </c>
      <c r="BQ28">
        <f>(($AO$26-$AN$26)/($AN$27-$AN$26))</f>
        <v>0.43478260869565216</v>
      </c>
      <c r="BR28">
        <f>1-(($AP$25-$AN$25)/($AN$26-$AN$25))</f>
        <v>0.2857142857142857</v>
      </c>
      <c r="BS28">
        <f>1-(($AQ$23-$AN$25)/($AN$26-$AN$25))</f>
        <v>0.19047619047619047</v>
      </c>
      <c r="BT28">
        <f>1-(($AN$25-$AO$24)/($AO$25-$AO$24))</f>
        <v>0.31999999999999995</v>
      </c>
      <c r="BU28">
        <f>(($AP$25-$AO$25)/($AO$26-$AO$25))</f>
        <v>0.30434782608695654</v>
      </c>
      <c r="BV28">
        <f>(($AQ$23-$AO$25)/($AO$26-$AO$25))</f>
        <v>0.39130434782608697</v>
      </c>
      <c r="BW28">
        <f>(($AN$26-$AP$25)/($AP$26-$AP$25))</f>
        <v>0.27272727272727271</v>
      </c>
      <c r="BX28">
        <f>1-(($AO$26-$AP$25)/($AP$26-$AP$25))</f>
        <v>0.27272727272727271</v>
      </c>
      <c r="BZ28">
        <f>(($AN$26-$AQ$23)/($AQ$24-$AQ$23))</f>
        <v>0.17391304347826086</v>
      </c>
      <c r="CA28">
        <f>1-(($AO$26-$AQ$23)/($AQ$24-$AQ$23))</f>
        <v>0.39130434782608692</v>
      </c>
      <c r="CB28">
        <f>1-(($AP$25-$AQ$22)/($AQ$23-$AQ$22))</f>
        <v>7.999999999999996E-2</v>
      </c>
    </row>
    <row r="29" spans="1:80" x14ac:dyDescent="0.25">
      <c r="A29">
        <v>28</v>
      </c>
      <c r="D29">
        <v>226.193769</v>
      </c>
      <c r="E29" s="2">
        <v>2</v>
      </c>
      <c r="P29">
        <v>1</v>
      </c>
      <c r="Q29" t="str">
        <f>CONCATENATE(C29,E29,G29,I29)</f>
        <v>2</v>
      </c>
      <c r="R29">
        <v>4</v>
      </c>
      <c r="X29" t="s">
        <v>286</v>
      </c>
      <c r="Y29" t="s">
        <v>262</v>
      </c>
      <c r="AN29">
        <v>574</v>
      </c>
      <c r="AO29">
        <v>580</v>
      </c>
      <c r="AP29">
        <v>612</v>
      </c>
      <c r="AQ29">
        <v>662</v>
      </c>
      <c r="AU29">
        <f>(($AP$26-$AN$26)/($AN$27-$AN$26))</f>
        <v>0.69565217391304346</v>
      </c>
      <c r="AV29">
        <f>(($AQ$24-$AN$26)/($AN$27-$AN$26))</f>
        <v>0.82608695652173914</v>
      </c>
      <c r="AW29">
        <f>(($AN$26-$AO$25)/($AO$26-$AO$25))</f>
        <v>0.56521739130434778</v>
      </c>
      <c r="AX29">
        <f>(($AP$26-$AO$26)/($AO$27-$AO$26))</f>
        <v>0.2857142857142857</v>
      </c>
      <c r="AY29">
        <f>(($AQ$24-$AO$26)/($AO$27-$AO$26))</f>
        <v>0.42857142857142855</v>
      </c>
      <c r="BE29">
        <f>(($AP$26-$AQ$23)/($AQ$24-$AQ$23))</f>
        <v>0.86956521739130432</v>
      </c>
      <c r="BG29">
        <v>4</v>
      </c>
      <c r="BH29">
        <v>134</v>
      </c>
      <c r="BI29">
        <f>($BH$33-$BH$30)/200</f>
        <v>0.09</v>
      </c>
      <c r="BR29">
        <f>1-(($AP$26-$AN$26)/($AN$27-$AN$26))</f>
        <v>0.30434782608695654</v>
      </c>
      <c r="BS29">
        <f>1-(($AQ$24-$AN$26)/($AN$27-$AN$26))</f>
        <v>0.17391304347826086</v>
      </c>
      <c r="BT29">
        <f>1-(($AN$26-$AO$25)/($AO$26-$AO$25))</f>
        <v>0.43478260869565222</v>
      </c>
      <c r="BU29">
        <f>(($AP$26-$AO$26)/($AO$27-$AO$26))</f>
        <v>0.2857142857142857</v>
      </c>
      <c r="BV29">
        <f>(($AQ$24-$AO$26)/($AO$27-$AO$26))</f>
        <v>0.42857142857142855</v>
      </c>
      <c r="CB29">
        <f>1-(($AP$26-$AQ$23)/($AQ$24-$AQ$23))</f>
        <v>0.13043478260869568</v>
      </c>
    </row>
    <row r="30" spans="1:80" x14ac:dyDescent="0.25">
      <c r="A30">
        <v>29</v>
      </c>
      <c r="D30">
        <v>226.16177300000001</v>
      </c>
      <c r="E30" s="2">
        <v>2</v>
      </c>
      <c r="P30">
        <v>1</v>
      </c>
      <c r="Q30" t="str">
        <f>CONCATENATE(C30,E30,G30,I30)</f>
        <v>2</v>
      </c>
      <c r="R30">
        <v>1</v>
      </c>
      <c r="X30" t="s">
        <v>286</v>
      </c>
      <c r="Y30" t="s">
        <v>259</v>
      </c>
      <c r="AN30">
        <v>597</v>
      </c>
      <c r="AO30">
        <v>604</v>
      </c>
      <c r="AP30">
        <v>635</v>
      </c>
      <c r="AQ30">
        <v>686</v>
      </c>
      <c r="AW30">
        <f>(($AN$27-$AO$26)/($AO$27-$AO$26))</f>
        <v>0.61904761904761907</v>
      </c>
      <c r="BG30">
        <v>1</v>
      </c>
      <c r="BH30">
        <v>140</v>
      </c>
      <c r="BI30">
        <f>($BH$34-$BH$31)/200</f>
        <v>7.4999999999999997E-2</v>
      </c>
      <c r="BT30">
        <f>1-(($AN$27-$AO$26)/($AO$27-$AO$26))</f>
        <v>0.38095238095238093</v>
      </c>
    </row>
    <row r="31" spans="1:80" x14ac:dyDescent="0.25">
      <c r="A31">
        <v>30</v>
      </c>
      <c r="D31">
        <v>226.152615</v>
      </c>
      <c r="E31" s="2">
        <v>2</v>
      </c>
      <c r="P31">
        <v>1</v>
      </c>
      <c r="Q31" t="str">
        <f>CONCATENATE(C31,E31,G31,I31)</f>
        <v>2</v>
      </c>
      <c r="R31">
        <v>2</v>
      </c>
      <c r="X31" t="s">
        <v>286</v>
      </c>
      <c r="Y31" t="s">
        <v>260</v>
      </c>
      <c r="AB31" t="s">
        <v>286</v>
      </c>
      <c r="AC31" t="str">
        <f>CONCATENATE($R31,$R32,$R33,$R34)</f>
        <v>2341</v>
      </c>
      <c r="AN31">
        <v>619</v>
      </c>
      <c r="AO31">
        <v>628</v>
      </c>
      <c r="AP31">
        <v>661</v>
      </c>
      <c r="AQ31">
        <v>712</v>
      </c>
      <c r="BG31">
        <v>2</v>
      </c>
      <c r="BH31">
        <v>148</v>
      </c>
      <c r="BI31">
        <f>($BH$35-$BH$32)/200</f>
        <v>8.5000000000000006E-2</v>
      </c>
    </row>
    <row r="32" spans="1:80" x14ac:dyDescent="0.25">
      <c r="A32">
        <v>31</v>
      </c>
      <c r="D32">
        <v>226.15356299999999</v>
      </c>
      <c r="E32" s="2">
        <v>2</v>
      </c>
      <c r="F32">
        <v>228.12392700000001</v>
      </c>
      <c r="G32" s="3">
        <v>3</v>
      </c>
      <c r="P32">
        <v>2</v>
      </c>
      <c r="Q32" t="str">
        <f>CONCATENATE(C32,E32,G32,I32)</f>
        <v>23</v>
      </c>
      <c r="R32">
        <v>3</v>
      </c>
      <c r="X32" t="s">
        <v>286</v>
      </c>
      <c r="Y32" t="s">
        <v>261</v>
      </c>
      <c r="AN32">
        <v>648</v>
      </c>
      <c r="AO32">
        <v>652</v>
      </c>
      <c r="AP32">
        <v>686</v>
      </c>
      <c r="AQ32">
        <v>736</v>
      </c>
      <c r="BG32">
        <v>3</v>
      </c>
      <c r="BH32">
        <v>155</v>
      </c>
      <c r="BI32">
        <f>($BH$36-$BH$33)/200</f>
        <v>0.11</v>
      </c>
    </row>
    <row r="33" spans="1:80" x14ac:dyDescent="0.25">
      <c r="A33">
        <v>32</v>
      </c>
      <c r="F33">
        <v>228.142031</v>
      </c>
      <c r="G33" s="3">
        <v>3</v>
      </c>
      <c r="H33">
        <v>227.56885199999999</v>
      </c>
      <c r="I33" s="4">
        <v>4</v>
      </c>
      <c r="P33">
        <v>2</v>
      </c>
      <c r="Q33" t="str">
        <f>CONCATENATE(C33,E33,G33,I33)</f>
        <v>34</v>
      </c>
      <c r="R33">
        <v>4</v>
      </c>
      <c r="X33" t="s">
        <v>287</v>
      </c>
      <c r="Y33" t="s">
        <v>268</v>
      </c>
      <c r="AN33">
        <v>670</v>
      </c>
      <c r="AO33">
        <v>676</v>
      </c>
      <c r="AP33">
        <v>709</v>
      </c>
      <c r="AQ33">
        <v>759</v>
      </c>
      <c r="AT33">
        <f>(($AO$28-$AN$28)/($AN$29-$AN$28))</f>
        <v>0.36</v>
      </c>
      <c r="AU33">
        <f>(($AP$27-$AN$28)/($AN$29-$AN$28))</f>
        <v>0.56000000000000005</v>
      </c>
      <c r="AV33">
        <f>(($AQ$25-$AN$28)/($AN$29-$AN$28))</f>
        <v>0.68</v>
      </c>
      <c r="AW33">
        <f>(($AN$29-$AO$28)/($AO$29-$AO$28))</f>
        <v>0.72727272727272729</v>
      </c>
      <c r="AX33">
        <f>(($AP$27-$AO$28)/($AO$29-$AO$28))</f>
        <v>0.22727272727272727</v>
      </c>
      <c r="AY33">
        <f>(($AQ$25-$AO$28)/($AO$29-$AO$28))</f>
        <v>0.36363636363636365</v>
      </c>
      <c r="AZ33">
        <f>(($AN$29-$AP$27)/($AP$28-$AP$27))</f>
        <v>0.45833333333333331</v>
      </c>
      <c r="BA33">
        <f>(($AO$29-$AP$27)/($AP$28-$AP$27))</f>
        <v>0.70833333333333337</v>
      </c>
      <c r="BB33">
        <f>(($AQ$25-$AP$27)/($AP$28-$AP$27))</f>
        <v>0.125</v>
      </c>
      <c r="BC33">
        <f>(($AN$29-$AQ$25)/($AQ$26-$AQ$25))</f>
        <v>0.36363636363636365</v>
      </c>
      <c r="BD33">
        <f>(($AO$29-$AQ$25)/($AQ$26-$AQ$25))</f>
        <v>0.63636363636363635</v>
      </c>
      <c r="BE33">
        <f>(($AP$28-$AQ$25)/($AQ$26-$AQ$25))</f>
        <v>0.95454545454545459</v>
      </c>
      <c r="BG33">
        <v>4</v>
      </c>
      <c r="BH33">
        <v>158</v>
      </c>
      <c r="BI33">
        <f>($BH$37-$BH$34)/200</f>
        <v>0.11</v>
      </c>
      <c r="BQ33">
        <f>(($AO$28-$AN$28)/($AN$29-$AN$28))</f>
        <v>0.36</v>
      </c>
      <c r="BR33">
        <f>1-(($AP$27-$AN$28)/($AN$29-$AN$28))</f>
        <v>0.43999999999999995</v>
      </c>
      <c r="BS33">
        <f>1-(($AQ$25-$AN$28)/($AN$29-$AN$28))</f>
        <v>0.31999999999999995</v>
      </c>
      <c r="BT33">
        <f>1-(($AN$29-$AO$28)/($AO$29-$AO$28))</f>
        <v>0.27272727272727271</v>
      </c>
      <c r="BU33">
        <f>(($AP$27-$AO$28)/($AO$29-$AO$28))</f>
        <v>0.22727272727272727</v>
      </c>
      <c r="BV33">
        <f>(($AQ$25-$AO$28)/($AO$29-$AO$28))</f>
        <v>0.36363636363636365</v>
      </c>
      <c r="BW33">
        <f>(($AN$29-$AP$27)/($AP$28-$AP$27))</f>
        <v>0.45833333333333331</v>
      </c>
      <c r="BX33">
        <f>1-(($AO$29-$AP$27)/($AP$28-$AP$27))</f>
        <v>0.29166666666666663</v>
      </c>
      <c r="BY33">
        <f>(($AQ$25-$AP$27)/($AP$28-$AP$27))</f>
        <v>0.125</v>
      </c>
      <c r="BZ33">
        <f>(($AN$29-$AQ$25)/($AQ$26-$AQ$25))</f>
        <v>0.36363636363636365</v>
      </c>
      <c r="CA33">
        <f>1-(($AO$29-$AQ$25)/($AQ$26-$AQ$25))</f>
        <v>0.36363636363636365</v>
      </c>
      <c r="CB33">
        <f>1-(($AP$28-$AQ$25)/($AQ$26-$AQ$25))</f>
        <v>4.5454545454545414E-2</v>
      </c>
    </row>
    <row r="34" spans="1:80" x14ac:dyDescent="0.25">
      <c r="A34">
        <v>33</v>
      </c>
      <c r="F34">
        <v>228.18829199999999</v>
      </c>
      <c r="G34" s="3">
        <v>3</v>
      </c>
      <c r="H34">
        <v>227.464753</v>
      </c>
      <c r="I34" s="4">
        <v>4</v>
      </c>
      <c r="P34">
        <v>2</v>
      </c>
      <c r="Q34" t="str">
        <f>CONCATENATE(C34,E34,G34,I34)</f>
        <v>34</v>
      </c>
      <c r="R34">
        <v>1</v>
      </c>
      <c r="X34" t="s">
        <v>289</v>
      </c>
      <c r="Y34" t="s">
        <v>269</v>
      </c>
      <c r="AN34">
        <v>696</v>
      </c>
      <c r="AO34">
        <v>703</v>
      </c>
      <c r="AP34">
        <v>734</v>
      </c>
      <c r="AQ34">
        <v>788</v>
      </c>
      <c r="AT34">
        <f>(($AO$29-$AN$29)/($AN$30-$AN$29))</f>
        <v>0.2608695652173913</v>
      </c>
      <c r="AU34">
        <f>(($AP$28-$AN$29)/($AN$30-$AN$29))</f>
        <v>0.56521739130434778</v>
      </c>
      <c r="AV34">
        <f>(($AQ$26-$AN$29)/($AN$30-$AN$29))</f>
        <v>0.60869565217391308</v>
      </c>
      <c r="AW34">
        <f>(($AN$30-$AO$29)/($AO$30-$AO$29))</f>
        <v>0.70833333333333337</v>
      </c>
      <c r="AX34">
        <f>(($AP$28-$AO$29)/($AO$30-$AO$29))</f>
        <v>0.29166666666666669</v>
      </c>
      <c r="AY34">
        <f>(($AQ$26-$AO$29)/($AO$30-$AO$29))</f>
        <v>0.33333333333333331</v>
      </c>
      <c r="AZ34">
        <f>(($AN$30-$AP$28)/($AP$29-$AP$28))</f>
        <v>0.4</v>
      </c>
      <c r="BA34">
        <f>(($AO$30-$AP$28)/($AP$29-$AP$28))</f>
        <v>0.68</v>
      </c>
      <c r="BB34">
        <f>(($AQ$26-$AP$28)/($AP$29-$AP$28))</f>
        <v>0.04</v>
      </c>
      <c r="BC34">
        <f>(($AN$30-$AQ$26)/($AQ$27-$AQ$26))</f>
        <v>0.36</v>
      </c>
      <c r="BD34">
        <f>(($AO$30-$AQ$26)/($AQ$27-$AQ$26))</f>
        <v>0.64</v>
      </c>
      <c r="BE34">
        <f>(($AP$29-$AQ$26)/($AQ$27-$AQ$26))</f>
        <v>0.96</v>
      </c>
      <c r="BG34">
        <v>1</v>
      </c>
      <c r="BH34">
        <v>163</v>
      </c>
      <c r="BI34">
        <f>($BH$38-$BH$35)/200</f>
        <v>6.5000000000000002E-2</v>
      </c>
      <c r="BQ34">
        <f>(($AO$29-$AN$29)/($AN$30-$AN$29))</f>
        <v>0.2608695652173913</v>
      </c>
      <c r="BR34">
        <f>1-(($AP$28-$AN$29)/($AN$30-$AN$29))</f>
        <v>0.43478260869565222</v>
      </c>
      <c r="BS34">
        <f>1-(($AQ$26-$AN$29)/($AN$30-$AN$29))</f>
        <v>0.39130434782608692</v>
      </c>
      <c r="BT34">
        <f>1-(($AN$30-$AO$29)/($AO$30-$AO$29))</f>
        <v>0.29166666666666663</v>
      </c>
      <c r="BU34">
        <f>(($AP$28-$AO$29)/($AO$30-$AO$29))</f>
        <v>0.29166666666666669</v>
      </c>
      <c r="BV34">
        <f>(($AQ$26-$AO$29)/($AO$30-$AO$29))</f>
        <v>0.33333333333333331</v>
      </c>
      <c r="BW34">
        <f>(($AN$30-$AP$28)/($AP$29-$AP$28))</f>
        <v>0.4</v>
      </c>
      <c r="BX34">
        <f>1-(($AO$30-$AP$28)/($AP$29-$AP$28))</f>
        <v>0.31999999999999995</v>
      </c>
      <c r="BY34">
        <f>(($AQ$26-$AP$28)/($AP$29-$AP$28))</f>
        <v>0.04</v>
      </c>
      <c r="BZ34">
        <f>(($AN$30-$AQ$26)/($AQ$27-$AQ$26))</f>
        <v>0.36</v>
      </c>
      <c r="CA34">
        <f>1-(($AO$30-$AQ$26)/($AQ$27-$AQ$26))</f>
        <v>0.36</v>
      </c>
      <c r="CB34">
        <f>1-(($AP$29-$AQ$26)/($AQ$27-$AQ$26))</f>
        <v>4.0000000000000036E-2</v>
      </c>
    </row>
    <row r="35" spans="1:80" x14ac:dyDescent="0.25">
      <c r="A35">
        <v>34</v>
      </c>
      <c r="F35">
        <v>228.221237</v>
      </c>
      <c r="G35" s="3">
        <v>3</v>
      </c>
      <c r="H35">
        <v>227.443228</v>
      </c>
      <c r="I35" s="4">
        <v>4</v>
      </c>
      <c r="P35">
        <v>2</v>
      </c>
      <c r="Q35" t="str">
        <f>CONCATENATE(C35,E35,G35,I35)</f>
        <v>34</v>
      </c>
      <c r="R35">
        <v>2</v>
      </c>
      <c r="X35" t="s">
        <v>289</v>
      </c>
      <c r="Y35" t="s">
        <v>270</v>
      </c>
      <c r="AB35" t="s">
        <v>289</v>
      </c>
      <c r="AC35" t="str">
        <f>CONCATENATE($R35,$R36,$R37,$R38)</f>
        <v>2314</v>
      </c>
      <c r="AN35">
        <v>717</v>
      </c>
      <c r="AO35">
        <v>724</v>
      </c>
      <c r="AP35">
        <v>758</v>
      </c>
      <c r="AQ35">
        <v>814</v>
      </c>
      <c r="AT35">
        <f>(($AO$30-$AN$30)/($AN$31-$AN$30))</f>
        <v>0.31818181818181818</v>
      </c>
      <c r="AU35">
        <f>(($AP$29-$AN$30)/($AN$31-$AN$30))</f>
        <v>0.68181818181818177</v>
      </c>
      <c r="AV35">
        <f>(($AQ$27-$AN$30)/($AN$31-$AN$30))</f>
        <v>0.72727272727272729</v>
      </c>
      <c r="AW35">
        <f>(($AN$31-$AO$30)/($AO$31-$AO$30))</f>
        <v>0.625</v>
      </c>
      <c r="AX35">
        <f>(($AP$29-$AO$30)/($AO$31-$AO$30))</f>
        <v>0.33333333333333331</v>
      </c>
      <c r="AY35">
        <f>(($AQ$27-$AO$30)/($AO$31-$AO$30))</f>
        <v>0.375</v>
      </c>
      <c r="AZ35">
        <f>(($AN$31-$AP$29)/($AP$30-$AP$29))</f>
        <v>0.30434782608695654</v>
      </c>
      <c r="BA35">
        <f>(($AO$31-$AP$29)/($AP$30-$AP$29))</f>
        <v>0.69565217391304346</v>
      </c>
      <c r="BB35">
        <f>(($AQ$27-$AP$29)/($AP$30-$AP$29))</f>
        <v>4.3478260869565216E-2</v>
      </c>
      <c r="BC35">
        <f>(($AN$31-$AQ$27)/($AQ$28-$AQ$27))</f>
        <v>0.2608695652173913</v>
      </c>
      <c r="BD35">
        <f>(($AO$31-$AQ$27)/($AQ$28-$AQ$27))</f>
        <v>0.65217391304347827</v>
      </c>
      <c r="BE35">
        <f>(($AP$30-$AQ$27)/($AQ$28-$AQ$27))</f>
        <v>0.95652173913043481</v>
      </c>
      <c r="BG35">
        <v>2</v>
      </c>
      <c r="BH35">
        <v>172</v>
      </c>
      <c r="BI35">
        <f>($BH$39-$BH$36)/200</f>
        <v>0.08</v>
      </c>
      <c r="BQ35">
        <f>(($AO$30-$AN$30)/($AN$31-$AN$30))</f>
        <v>0.31818181818181818</v>
      </c>
      <c r="BR35">
        <f>1-(($AP$29-$AN$30)/($AN$31-$AN$30))</f>
        <v>0.31818181818181823</v>
      </c>
      <c r="BS35">
        <f>1-(($AQ$27-$AN$30)/($AN$31-$AN$30))</f>
        <v>0.27272727272727271</v>
      </c>
      <c r="BT35">
        <f>1-(($AN$31-$AO$30)/($AO$31-$AO$30))</f>
        <v>0.375</v>
      </c>
      <c r="BU35">
        <f>(($AP$29-$AO$30)/($AO$31-$AO$30))</f>
        <v>0.33333333333333331</v>
      </c>
      <c r="BV35">
        <f>(($AQ$27-$AO$30)/($AO$31-$AO$30))</f>
        <v>0.375</v>
      </c>
      <c r="BW35">
        <f>(($AN$31-$AP$29)/($AP$30-$AP$29))</f>
        <v>0.30434782608695654</v>
      </c>
      <c r="BX35">
        <f>1-(($AO$31-$AP$29)/($AP$30-$AP$29))</f>
        <v>0.30434782608695654</v>
      </c>
      <c r="BY35">
        <f>(($AQ$27-$AP$29)/($AP$30-$AP$29))</f>
        <v>4.3478260869565216E-2</v>
      </c>
      <c r="BZ35">
        <f>(($AN$31-$AQ$27)/($AQ$28-$AQ$27))</f>
        <v>0.2608695652173913</v>
      </c>
      <c r="CA35">
        <f>1-(($AO$31-$AQ$27)/($AQ$28-$AQ$27))</f>
        <v>0.34782608695652173</v>
      </c>
      <c r="CB35">
        <f>1-(($AP$30-$AQ$27)/($AQ$28-$AQ$27))</f>
        <v>4.3478260869565188E-2</v>
      </c>
    </row>
    <row r="36" spans="1:80" x14ac:dyDescent="0.25">
      <c r="A36">
        <v>35</v>
      </c>
      <c r="F36">
        <v>228.20897500000001</v>
      </c>
      <c r="G36" s="3">
        <v>3</v>
      </c>
      <c r="H36">
        <v>227.52101300000001</v>
      </c>
      <c r="I36" s="4">
        <v>4</v>
      </c>
      <c r="P36">
        <v>2</v>
      </c>
      <c r="Q36" t="str">
        <f>CONCATENATE(C36,E36,G36,I36)</f>
        <v>34</v>
      </c>
      <c r="R36">
        <v>3</v>
      </c>
      <c r="X36" t="s">
        <v>289</v>
      </c>
      <c r="Y36" t="s">
        <v>271</v>
      </c>
      <c r="AN36">
        <v>739</v>
      </c>
      <c r="AO36">
        <v>747</v>
      </c>
      <c r="AP36">
        <v>783</v>
      </c>
      <c r="AQ36">
        <v>836</v>
      </c>
      <c r="AT36">
        <f>(($AO$31-$AN$31)/($AN$32-$AN$31))</f>
        <v>0.31034482758620691</v>
      </c>
      <c r="AU36">
        <f>(($AP$30-$AN$31)/($AN$32-$AN$31))</f>
        <v>0.55172413793103448</v>
      </c>
      <c r="AV36">
        <f>(($AQ$28-$AN$31)/($AN$32-$AN$31))</f>
        <v>0.58620689655172409</v>
      </c>
      <c r="AW36">
        <f>(($AN$32-$AO$31)/($AO$32-$AO$31))</f>
        <v>0.83333333333333337</v>
      </c>
      <c r="AX36">
        <f>(($AP$30-$AO$31)/($AO$32-$AO$31))</f>
        <v>0.29166666666666669</v>
      </c>
      <c r="AY36">
        <f>(($AQ$28-$AO$31)/($AO$32-$AO$31))</f>
        <v>0.33333333333333331</v>
      </c>
      <c r="AZ36">
        <f>(($AN$32-$AP$30)/($AP$31-$AP$30))</f>
        <v>0.5</v>
      </c>
      <c r="BA36">
        <f>(($AO$32-$AP$30)/($AP$31-$AP$30))</f>
        <v>0.65384615384615385</v>
      </c>
      <c r="BB36">
        <f>(($AQ$28-$AP$30)/($AP$31-$AP$30))</f>
        <v>3.8461538461538464E-2</v>
      </c>
      <c r="BC36">
        <f>(($AN$32-$AQ$28)/($AQ$29-$AQ$28))</f>
        <v>0.46153846153846156</v>
      </c>
      <c r="BD36">
        <f>(($AO$32-$AQ$28)/($AQ$29-$AQ$28))</f>
        <v>0.61538461538461542</v>
      </c>
      <c r="BE36">
        <f>(($AP$31-$AQ$28)/($AQ$29-$AQ$28))</f>
        <v>0.96153846153846156</v>
      </c>
      <c r="BG36">
        <v>3</v>
      </c>
      <c r="BH36">
        <v>180</v>
      </c>
      <c r="BI36">
        <f>($BH$40-$BH$37)/200</f>
        <v>0.08</v>
      </c>
      <c r="BQ36">
        <f>(($AO$31-$AN$31)/($AN$32-$AN$31))</f>
        <v>0.31034482758620691</v>
      </c>
      <c r="BR36">
        <f>1-(($AP$30-$AN$31)/($AN$32-$AN$31))</f>
        <v>0.44827586206896552</v>
      </c>
      <c r="BS36">
        <f>1-(($AQ$28-$AN$31)/($AN$32-$AN$31))</f>
        <v>0.41379310344827591</v>
      </c>
      <c r="BT36">
        <f>1-(($AN$32-$AO$31)/($AO$32-$AO$31))</f>
        <v>0.16666666666666663</v>
      </c>
      <c r="BU36">
        <f>(($AP$30-$AO$31)/($AO$32-$AO$31))</f>
        <v>0.29166666666666669</v>
      </c>
      <c r="BV36">
        <f>(($AQ$28-$AO$31)/($AO$32-$AO$31))</f>
        <v>0.33333333333333331</v>
      </c>
      <c r="BW36">
        <f>(($AN$32-$AP$30)/($AP$31-$AP$30))</f>
        <v>0.5</v>
      </c>
      <c r="BX36">
        <f>1-(($AO$32-$AP$30)/($AP$31-$AP$30))</f>
        <v>0.34615384615384615</v>
      </c>
      <c r="BY36">
        <f>(($AQ$28-$AP$30)/($AP$31-$AP$30))</f>
        <v>3.8461538461538464E-2</v>
      </c>
      <c r="BZ36">
        <f>(($AN$32-$AQ$28)/($AQ$29-$AQ$28))</f>
        <v>0.46153846153846156</v>
      </c>
      <c r="CA36">
        <f>1-(($AO$32-$AQ$28)/($AQ$29-$AQ$28))</f>
        <v>0.38461538461538458</v>
      </c>
      <c r="CB36">
        <f>1-(($AP$31-$AQ$28)/($AQ$29-$AQ$28))</f>
        <v>3.8461538461538436E-2</v>
      </c>
    </row>
    <row r="37" spans="1:80" x14ac:dyDescent="0.25">
      <c r="A37">
        <v>36</v>
      </c>
      <c r="F37">
        <v>228.182186</v>
      </c>
      <c r="G37" s="3">
        <v>3</v>
      </c>
      <c r="H37">
        <v>227.50759199999999</v>
      </c>
      <c r="I37" s="4">
        <v>4</v>
      </c>
      <c r="P37">
        <v>2</v>
      </c>
      <c r="Q37" t="str">
        <f>CONCATENATE(C37,E37,G37,I37)</f>
        <v>34</v>
      </c>
      <c r="R37">
        <v>1</v>
      </c>
      <c r="X37" t="s">
        <v>290</v>
      </c>
      <c r="Y37" t="s">
        <v>272</v>
      </c>
      <c r="AN37">
        <v>765</v>
      </c>
      <c r="AO37">
        <v>775</v>
      </c>
      <c r="AP37">
        <v>811</v>
      </c>
      <c r="AQ37">
        <v>855</v>
      </c>
      <c r="AT37">
        <f>(($AO$32-$AN$32)/($AN$33-$AN$32))</f>
        <v>0.18181818181818182</v>
      </c>
      <c r="AU37">
        <f>(($AP$31-$AN$32)/($AN$33-$AN$32))</f>
        <v>0.59090909090909094</v>
      </c>
      <c r="AV37">
        <f>(($AQ$29-$AN$32)/($AN$33-$AN$32))</f>
        <v>0.63636363636363635</v>
      </c>
      <c r="AW37">
        <f>(($AN$33-$AO$32)/($AO$33-$AO$32))</f>
        <v>0.75</v>
      </c>
      <c r="AX37">
        <f>(($AP$31-$AO$32)/($AO$33-$AO$32))</f>
        <v>0.375</v>
      </c>
      <c r="AY37">
        <f>(($AQ$29-$AO$32)/($AO$33-$AO$32))</f>
        <v>0.41666666666666669</v>
      </c>
      <c r="AZ37">
        <f>(($AN$33-$AP$31)/($AP$32-$AP$31))</f>
        <v>0.36</v>
      </c>
      <c r="BA37">
        <f>(($AO$33-$AP$31)/($AP$32-$AP$31))</f>
        <v>0.6</v>
      </c>
      <c r="BB37">
        <f>(($AQ$29-$AP$31)/($AP$32-$AP$31))</f>
        <v>0.04</v>
      </c>
      <c r="BC37">
        <f>(($AN$33-$AQ$29)/($AQ$30-$AQ$29))</f>
        <v>0.33333333333333331</v>
      </c>
      <c r="BD37">
        <f>(($AO$33-$AQ$29)/($AQ$30-$AQ$29))</f>
        <v>0.58333333333333337</v>
      </c>
      <c r="BE37">
        <f>(($AP$32-$AQ$30)/($AQ$31-$AQ$30))</f>
        <v>0</v>
      </c>
      <c r="BG37">
        <v>1</v>
      </c>
      <c r="BH37">
        <v>185</v>
      </c>
      <c r="BI37">
        <f>($BH$46-$BH$43)/200</f>
        <v>5.5E-2</v>
      </c>
      <c r="BQ37">
        <f>(($AO$32-$AN$32)/($AN$33-$AN$32))</f>
        <v>0.18181818181818182</v>
      </c>
      <c r="BR37">
        <f>1-(($AP$31-$AN$32)/($AN$33-$AN$32))</f>
        <v>0.40909090909090906</v>
      </c>
      <c r="BS37">
        <f>1-(($AQ$29-$AN$32)/($AN$33-$AN$32))</f>
        <v>0.36363636363636365</v>
      </c>
      <c r="BT37">
        <f>1-(($AN$33-$AO$32)/($AO$33-$AO$32))</f>
        <v>0.25</v>
      </c>
      <c r="BU37">
        <f>(($AP$31-$AO$32)/($AO$33-$AO$32))</f>
        <v>0.375</v>
      </c>
      <c r="BV37">
        <f>(($AQ$29-$AO$32)/($AO$33-$AO$32))</f>
        <v>0.41666666666666669</v>
      </c>
      <c r="BW37">
        <f>(($AN$33-$AP$31)/($AP$32-$AP$31))</f>
        <v>0.36</v>
      </c>
      <c r="BX37">
        <f>1-(($AO$33-$AP$31)/($AP$32-$AP$31))</f>
        <v>0.4</v>
      </c>
      <c r="BY37">
        <f>(($AQ$29-$AP$31)/($AP$32-$AP$31))</f>
        <v>0.04</v>
      </c>
      <c r="BZ37">
        <f>(($AN$33-$AQ$29)/($AQ$30-$AQ$29))</f>
        <v>0.33333333333333331</v>
      </c>
      <c r="CA37">
        <f>1-(($AO$33-$AQ$29)/($AQ$30-$AQ$29))</f>
        <v>0.41666666666666663</v>
      </c>
      <c r="CB37">
        <f>(($AP$32-$AQ$30)/($AQ$31-$AQ$30))</f>
        <v>0</v>
      </c>
    </row>
    <row r="38" spans="1:80" x14ac:dyDescent="0.25">
      <c r="A38">
        <v>37</v>
      </c>
      <c r="F38">
        <v>228.087456</v>
      </c>
      <c r="G38" s="3">
        <v>3</v>
      </c>
      <c r="H38">
        <v>227.50722300000001</v>
      </c>
      <c r="I38" s="4">
        <v>4</v>
      </c>
      <c r="P38">
        <v>2</v>
      </c>
      <c r="Q38" t="str">
        <f>CONCATENATE(C38,E38,G38,I38)</f>
        <v>34</v>
      </c>
      <c r="R38">
        <v>4</v>
      </c>
      <c r="X38" t="s">
        <v>290</v>
      </c>
      <c r="Y38" t="s">
        <v>273</v>
      </c>
      <c r="AN38">
        <v>791</v>
      </c>
      <c r="AO38">
        <v>804</v>
      </c>
      <c r="AP38">
        <v>827</v>
      </c>
      <c r="AQ38">
        <v>875</v>
      </c>
      <c r="AT38">
        <f>(($AO$33-$AN$33)/($AN$34-$AN$33))</f>
        <v>0.23076923076923078</v>
      </c>
      <c r="AU38">
        <f>(($AP$32-$AN$33)/($AN$34-$AN$33))</f>
        <v>0.61538461538461542</v>
      </c>
      <c r="AV38">
        <f>(($AQ$30-$AN$33)/($AN$34-$AN$33))</f>
        <v>0.61538461538461542</v>
      </c>
      <c r="AW38">
        <f>(($AN$34-$AO$33)/($AO$34-$AO$33))</f>
        <v>0.7407407407407407</v>
      </c>
      <c r="AX38">
        <f>(($AP$32-$AO$33)/($AO$34-$AO$33))</f>
        <v>0.37037037037037035</v>
      </c>
      <c r="AY38">
        <f>(($AQ$30-$AO$33)/($AO$34-$AO$33))</f>
        <v>0.37037037037037035</v>
      </c>
      <c r="AZ38">
        <f>(($AN$34-$AP$32)/($AP$33-$AP$32))</f>
        <v>0.43478260869565216</v>
      </c>
      <c r="BA38">
        <f>(($AO$34-$AP$32)/($AP$33-$AP$32))</f>
        <v>0.73913043478260865</v>
      </c>
      <c r="BB38">
        <f>(($AQ$30-$AP$32)/($AP$33-$AP$32))</f>
        <v>0</v>
      </c>
      <c r="BC38">
        <f>(($AN$34-$AQ$30)/($AQ$31-$AQ$30))</f>
        <v>0.38461538461538464</v>
      </c>
      <c r="BD38">
        <f>(($AO$34-$AQ$30)/($AQ$31-$AQ$30))</f>
        <v>0.65384615384615385</v>
      </c>
      <c r="BE38">
        <f>(($AP$33-$AQ$30)/($AQ$31-$AQ$30))</f>
        <v>0.88461538461538458</v>
      </c>
      <c r="BG38">
        <v>4</v>
      </c>
      <c r="BH38">
        <v>185</v>
      </c>
      <c r="BI38">
        <f>($BH$47-$BH$44)/200</f>
        <v>0.1</v>
      </c>
      <c r="BQ38">
        <f>(($AO$33-$AN$33)/($AN$34-$AN$33))</f>
        <v>0.23076923076923078</v>
      </c>
      <c r="BR38">
        <f>1-(($AP$32-$AN$33)/($AN$34-$AN$33))</f>
        <v>0.38461538461538458</v>
      </c>
      <c r="BS38">
        <f>1-(($AQ$30-$AN$33)/($AN$34-$AN$33))</f>
        <v>0.38461538461538458</v>
      </c>
      <c r="BT38">
        <f>1-(($AN$34-$AO$33)/($AO$34-$AO$33))</f>
        <v>0.2592592592592593</v>
      </c>
      <c r="BU38">
        <f>(($AP$32-$AO$33)/($AO$34-$AO$33))</f>
        <v>0.37037037037037035</v>
      </c>
      <c r="BV38">
        <f>(($AQ$30-$AO$33)/($AO$34-$AO$33))</f>
        <v>0.37037037037037035</v>
      </c>
      <c r="BW38">
        <f>(($AN$34-$AP$32)/($AP$33-$AP$32))</f>
        <v>0.43478260869565216</v>
      </c>
      <c r="BX38">
        <f>1-(($AO$34-$AP$32)/($AP$33-$AP$32))</f>
        <v>0.26086956521739135</v>
      </c>
      <c r="BY38">
        <f>(($AQ$30-$AP$32)/($AP$33-$AP$32))</f>
        <v>0</v>
      </c>
      <c r="BZ38">
        <f>(($AN$34-$AQ$30)/($AQ$31-$AQ$30))</f>
        <v>0.38461538461538464</v>
      </c>
      <c r="CA38">
        <f>1-(($AO$34-$AQ$30)/($AQ$31-$AQ$30))</f>
        <v>0.34615384615384615</v>
      </c>
      <c r="CB38">
        <f>1-(($AP$33-$AQ$30)/($AQ$31-$AQ$30))</f>
        <v>0.11538461538461542</v>
      </c>
    </row>
    <row r="39" spans="1:80" x14ac:dyDescent="0.25">
      <c r="A39">
        <v>38</v>
      </c>
      <c r="H39">
        <v>227.56885199999999</v>
      </c>
      <c r="I39" s="4">
        <v>4</v>
      </c>
      <c r="P39">
        <v>1</v>
      </c>
      <c r="Q39" t="str">
        <f>CONCATENATE(C39,E39,G39,I39)</f>
        <v>4</v>
      </c>
      <c r="R39">
        <v>2</v>
      </c>
      <c r="X39" t="s">
        <v>290</v>
      </c>
      <c r="Y39" t="s">
        <v>274</v>
      </c>
      <c r="AN39">
        <v>814</v>
      </c>
      <c r="AO39">
        <v>825</v>
      </c>
      <c r="AP39">
        <v>853</v>
      </c>
      <c r="AQ39">
        <v>898</v>
      </c>
      <c r="AT39">
        <f>(($AO$34-$AN$34)/($AN$35-$AN$34))</f>
        <v>0.33333333333333331</v>
      </c>
      <c r="AU39">
        <f>(($AP$33-$AN$34)/($AN$35-$AN$34))</f>
        <v>0.61904761904761907</v>
      </c>
      <c r="AV39">
        <f>(($AQ$31-$AN$34)/($AN$35-$AN$34))</f>
        <v>0.76190476190476186</v>
      </c>
      <c r="AW39">
        <f>(($AN$35-$AO$34)/($AO$35-$AO$34))</f>
        <v>0.66666666666666663</v>
      </c>
      <c r="AX39">
        <f>(($AP$33-$AO$34)/($AO$35-$AO$34))</f>
        <v>0.2857142857142857</v>
      </c>
      <c r="AY39">
        <f>(($AQ$31-$AO$34)/($AO$35-$AO$34))</f>
        <v>0.42857142857142855</v>
      </c>
      <c r="AZ39">
        <f>(($AN$35-$AP$33)/($AP$34-$AP$33))</f>
        <v>0.32</v>
      </c>
      <c r="BA39">
        <f>(($AO$35-$AP$33)/($AP$34-$AP$33))</f>
        <v>0.6</v>
      </c>
      <c r="BB39">
        <f>(($AQ$31-$AP$33)/($AP$34-$AP$33))</f>
        <v>0.12</v>
      </c>
      <c r="BC39">
        <f>(($AN$35-$AQ$31)/($AQ$32-$AQ$31))</f>
        <v>0.20833333333333334</v>
      </c>
      <c r="BD39">
        <f>(($AO$35-$AQ$31)/($AQ$32-$AQ$31))</f>
        <v>0.5</v>
      </c>
      <c r="BE39">
        <f>(($AP$34-$AQ$31)/($AQ$32-$AQ$31))</f>
        <v>0.91666666666666663</v>
      </c>
      <c r="BG39">
        <v>2</v>
      </c>
      <c r="BH39">
        <v>196</v>
      </c>
      <c r="BI39">
        <f>($BH$48-$BH$45)/200</f>
        <v>7.4999999999999997E-2</v>
      </c>
      <c r="BQ39">
        <f>(($AO$34-$AN$34)/($AN$35-$AN$34))</f>
        <v>0.33333333333333331</v>
      </c>
      <c r="BR39">
        <f>1-(($AP$33-$AN$34)/($AN$35-$AN$34))</f>
        <v>0.38095238095238093</v>
      </c>
      <c r="BS39">
        <f>1-(($AQ$31-$AN$34)/($AN$35-$AN$34))</f>
        <v>0.23809523809523814</v>
      </c>
      <c r="BT39">
        <f>1-(($AN$35-$AO$34)/($AO$35-$AO$34))</f>
        <v>0.33333333333333337</v>
      </c>
      <c r="BU39">
        <f>(($AP$33-$AO$34)/($AO$35-$AO$34))</f>
        <v>0.2857142857142857</v>
      </c>
      <c r="BV39">
        <f>(($AQ$31-$AO$34)/($AO$35-$AO$34))</f>
        <v>0.42857142857142855</v>
      </c>
      <c r="BW39">
        <f>(($AN$35-$AP$33)/($AP$34-$AP$33))</f>
        <v>0.32</v>
      </c>
      <c r="BX39">
        <f>1-(($AO$35-$AP$33)/($AP$34-$AP$33))</f>
        <v>0.4</v>
      </c>
      <c r="BY39">
        <f>(($AQ$31-$AP$33)/($AP$34-$AP$33))</f>
        <v>0.12</v>
      </c>
      <c r="BZ39">
        <f>(($AN$35-$AQ$31)/($AQ$32-$AQ$31))</f>
        <v>0.20833333333333334</v>
      </c>
      <c r="CA39">
        <f>(($AO$35-$AQ$31)/($AQ$32-$AQ$31))</f>
        <v>0.5</v>
      </c>
      <c r="CB39">
        <f>1-(($AP$34-$AQ$31)/($AQ$32-$AQ$31))</f>
        <v>8.333333333333337E-2</v>
      </c>
    </row>
    <row r="40" spans="1:80" x14ac:dyDescent="0.25">
      <c r="A40">
        <v>39</v>
      </c>
      <c r="P40">
        <v>0</v>
      </c>
      <c r="Q40" t="str">
        <f>CONCATENATE(C40,E40,G40,I40)</f>
        <v/>
      </c>
      <c r="R40">
        <v>3</v>
      </c>
      <c r="X40" t="s">
        <v>290</v>
      </c>
      <c r="Y40" t="s">
        <v>275</v>
      </c>
      <c r="AN40">
        <v>840</v>
      </c>
      <c r="AO40">
        <v>846</v>
      </c>
      <c r="AP40">
        <v>875</v>
      </c>
      <c r="AQ40">
        <v>919</v>
      </c>
      <c r="AT40">
        <f>(($AO$35-$AN$35)/($AN$36-$AN$35))</f>
        <v>0.31818181818181818</v>
      </c>
      <c r="AU40">
        <f>(($AP$34-$AN$35)/($AN$36-$AN$35))</f>
        <v>0.77272727272727271</v>
      </c>
      <c r="AV40">
        <f>(($AQ$32-$AN$35)/($AN$36-$AN$35))</f>
        <v>0.86363636363636365</v>
      </c>
      <c r="AW40">
        <f>(($AN$36-$AO$35)/($AO$36-$AO$35))</f>
        <v>0.65217391304347827</v>
      </c>
      <c r="AX40">
        <f>(($AP$34-$AO$35)/($AO$36-$AO$35))</f>
        <v>0.43478260869565216</v>
      </c>
      <c r="AY40">
        <f>(($AQ$32-$AO$35)/($AO$36-$AO$35))</f>
        <v>0.52173913043478259</v>
      </c>
      <c r="AZ40">
        <f>(($AN$36-$AP$34)/($AP$35-$AP$34))</f>
        <v>0.20833333333333334</v>
      </c>
      <c r="BA40">
        <f>(($AO$36-$AP$34)/($AP$35-$AP$34))</f>
        <v>0.54166666666666663</v>
      </c>
      <c r="BB40">
        <f>(($AQ$32-$AP$34)/($AP$35-$AP$34))</f>
        <v>8.3333333333333329E-2</v>
      </c>
      <c r="BC40">
        <f>(($AN$36-$AQ$32)/($AQ$33-$AQ$32))</f>
        <v>0.13043478260869565</v>
      </c>
      <c r="BD40">
        <f>(($AO$36-$AQ$32)/($AQ$33-$AQ$32))</f>
        <v>0.47826086956521741</v>
      </c>
      <c r="BE40">
        <f>(($AP$35-$AQ$32)/($AQ$33-$AQ$32))</f>
        <v>0.95652173913043481</v>
      </c>
      <c r="BG40">
        <v>3</v>
      </c>
      <c r="BH40">
        <v>201</v>
      </c>
      <c r="BI40">
        <f>($BH$49-$BH$46)/200</f>
        <v>9.5000000000000001E-2</v>
      </c>
      <c r="BQ40">
        <f>(($AO$35-$AN$35)/($AN$36-$AN$35))</f>
        <v>0.31818181818181818</v>
      </c>
      <c r="BR40">
        <f>1-(($AP$34-$AN$35)/($AN$36-$AN$35))</f>
        <v>0.22727272727272729</v>
      </c>
      <c r="BS40">
        <f>1-(($AQ$32-$AN$35)/($AN$36-$AN$35))</f>
        <v>0.13636363636363635</v>
      </c>
      <c r="BT40">
        <f>1-(($AN$36-$AO$35)/($AO$36-$AO$35))</f>
        <v>0.34782608695652173</v>
      </c>
      <c r="BU40">
        <f>(($AP$34-$AO$35)/($AO$36-$AO$35))</f>
        <v>0.43478260869565216</v>
      </c>
      <c r="BV40">
        <f>1-(($AQ$32-$AO$35)/($AO$36-$AO$35))</f>
        <v>0.47826086956521741</v>
      </c>
      <c r="BW40">
        <f>(($AN$36-$AP$34)/($AP$35-$AP$34))</f>
        <v>0.20833333333333334</v>
      </c>
      <c r="BX40">
        <f>1-(($AO$36-$AP$34)/($AP$35-$AP$34))</f>
        <v>0.45833333333333337</v>
      </c>
      <c r="BY40">
        <f>(($AQ$32-$AP$34)/($AP$35-$AP$34))</f>
        <v>8.3333333333333329E-2</v>
      </c>
      <c r="BZ40">
        <f>(($AN$36-$AQ$32)/($AQ$33-$AQ$32))</f>
        <v>0.13043478260869565</v>
      </c>
      <c r="CA40">
        <f>(($AO$36-$AQ$32)/($AQ$33-$AQ$32))</f>
        <v>0.47826086956521741</v>
      </c>
      <c r="CB40">
        <f>1-(($AP$35-$AQ$32)/($AQ$33-$AQ$32))</f>
        <v>4.3478260869565188E-2</v>
      </c>
    </row>
    <row r="41" spans="1:80" x14ac:dyDescent="0.25">
      <c r="A41">
        <v>40</v>
      </c>
      <c r="P41">
        <v>0</v>
      </c>
      <c r="Q41" t="str">
        <f>CONCATENATE(C41,E41,G41,I41)</f>
        <v/>
      </c>
      <c r="R41" t="s">
        <v>22</v>
      </c>
      <c r="X41" t="s">
        <v>290</v>
      </c>
      <c r="Y41" t="s">
        <v>272</v>
      </c>
      <c r="AN41">
        <v>860</v>
      </c>
      <c r="AO41">
        <v>866</v>
      </c>
      <c r="AP41">
        <v>897</v>
      </c>
      <c r="AQ41">
        <v>942</v>
      </c>
      <c r="AT41">
        <f>(($AO$36-$AN$36)/($AN$37-$AN$36))</f>
        <v>0.30769230769230771</v>
      </c>
      <c r="AU41">
        <f>(($AP$35-$AN$36)/($AN$37-$AN$36))</f>
        <v>0.73076923076923073</v>
      </c>
      <c r="AV41">
        <f>(($AQ$33-$AN$36)/($AN$37-$AN$36))</f>
        <v>0.76923076923076927</v>
      </c>
      <c r="AW41">
        <f>(($AN$37-$AO$36)/($AO$37-$AO$36))</f>
        <v>0.6428571428571429</v>
      </c>
      <c r="AX41">
        <f>(($AP$35-$AO$36)/($AO$37-$AO$36))</f>
        <v>0.39285714285714285</v>
      </c>
      <c r="AY41">
        <f>(($AQ$33-$AO$36)/($AO$37-$AO$36))</f>
        <v>0.42857142857142855</v>
      </c>
      <c r="AZ41">
        <f>(($AN$37-$AP$35)/($AP$36-$AP$35))</f>
        <v>0.28000000000000003</v>
      </c>
      <c r="BA41">
        <f>(($AO$37-$AP$35)/($AP$36-$AP$35))</f>
        <v>0.68</v>
      </c>
      <c r="BB41">
        <f>(($AQ$33-$AP$35)/($AP$36-$AP$35))</f>
        <v>0.04</v>
      </c>
      <c r="BC41">
        <f>(($AN$37-$AQ$33)/($AQ$34-$AQ$33))</f>
        <v>0.20689655172413793</v>
      </c>
      <c r="BD41">
        <f>(($AO$37-$AQ$33)/($AQ$34-$AQ$33))</f>
        <v>0.55172413793103448</v>
      </c>
      <c r="BE41">
        <f>(($AP$36-$AQ$33)/($AQ$34-$AQ$33))</f>
        <v>0.82758620689655171</v>
      </c>
      <c r="BG41" t="s">
        <v>22</v>
      </c>
      <c r="BH41">
        <v>201</v>
      </c>
      <c r="BI41">
        <f>($BH$50-$BH$47)/200</f>
        <v>4.4999999999999998E-2</v>
      </c>
      <c r="BQ41">
        <f>(($AO$36-$AN$36)/($AN$37-$AN$36))</f>
        <v>0.30769230769230771</v>
      </c>
      <c r="BR41">
        <f>1-(($AP$35-$AN$36)/($AN$37-$AN$36))</f>
        <v>0.26923076923076927</v>
      </c>
      <c r="BS41">
        <f>1-(($AQ$33-$AN$36)/($AN$37-$AN$36))</f>
        <v>0.23076923076923073</v>
      </c>
      <c r="BT41">
        <f>1-(($AN$37-$AO$36)/($AO$37-$AO$36))</f>
        <v>0.3571428571428571</v>
      </c>
      <c r="BU41">
        <f>(($AP$35-$AO$36)/($AO$37-$AO$36))</f>
        <v>0.39285714285714285</v>
      </c>
      <c r="BV41">
        <f>(($AQ$33-$AO$36)/($AO$37-$AO$36))</f>
        <v>0.42857142857142855</v>
      </c>
      <c r="BW41">
        <f>(($AN$37-$AP$35)/($AP$36-$AP$35))</f>
        <v>0.28000000000000003</v>
      </c>
      <c r="BX41">
        <f>1-(($AO$37-$AP$35)/($AP$36-$AP$35))</f>
        <v>0.31999999999999995</v>
      </c>
      <c r="BY41">
        <f>(($AQ$33-$AP$35)/($AP$36-$AP$35))</f>
        <v>0.04</v>
      </c>
      <c r="BZ41">
        <f>(($AN$37-$AQ$33)/($AQ$34-$AQ$33))</f>
        <v>0.20689655172413793</v>
      </c>
      <c r="CA41">
        <f>1-(($AO$37-$AQ$33)/($AQ$34-$AQ$33))</f>
        <v>0.44827586206896552</v>
      </c>
      <c r="CB41">
        <f>1-(($AP$36-$AQ$33)/($AQ$34-$AQ$33))</f>
        <v>0.17241379310344829</v>
      </c>
    </row>
    <row r="42" spans="1:80" x14ac:dyDescent="0.25">
      <c r="A42">
        <v>41</v>
      </c>
      <c r="P42">
        <v>0</v>
      </c>
      <c r="Q42" t="str">
        <f>CONCATENATE(C42,E42,G42,I42)</f>
        <v/>
      </c>
      <c r="R42" t="s">
        <v>22</v>
      </c>
      <c r="X42" t="s">
        <v>287</v>
      </c>
      <c r="Y42" t="s">
        <v>276</v>
      </c>
      <c r="AN42">
        <v>883</v>
      </c>
      <c r="AO42">
        <v>890</v>
      </c>
      <c r="AP42">
        <v>919</v>
      </c>
      <c r="AQ42">
        <v>964</v>
      </c>
      <c r="AT42">
        <f>(($AO$37-$AN$37)/($AN$38-$AN$37))</f>
        <v>0.38461538461538464</v>
      </c>
      <c r="AU42">
        <f>(($AP$36-$AN$37)/($AN$38-$AN$37))</f>
        <v>0.69230769230769229</v>
      </c>
      <c r="AV42">
        <f>(($AQ$34-$AN$37)/($AN$38-$AN$37))</f>
        <v>0.88461538461538458</v>
      </c>
      <c r="AW42">
        <f>(($AN$38-$AO$37)/($AO$38-$AO$37))</f>
        <v>0.55172413793103448</v>
      </c>
      <c r="AX42">
        <f>(($AP$36-$AO$37)/($AO$38-$AO$37))</f>
        <v>0.27586206896551724</v>
      </c>
      <c r="AY42">
        <f>(($AQ$34-$AO$37)/($AO$38-$AO$37))</f>
        <v>0.44827586206896552</v>
      </c>
      <c r="AZ42">
        <f>(($AN$38-$AP$36)/($AP$37-$AP$36))</f>
        <v>0.2857142857142857</v>
      </c>
      <c r="BA42">
        <f>(($AO$38-$AP$36)/($AP$37-$AP$36))</f>
        <v>0.75</v>
      </c>
      <c r="BB42">
        <f>(($AQ$34-$AP$36)/($AP$37-$AP$36))</f>
        <v>0.17857142857142858</v>
      </c>
      <c r="BG42" t="s">
        <v>22</v>
      </c>
      <c r="BH42">
        <v>203</v>
      </c>
      <c r="BI42">
        <f>($BH$51-$BH$48)/200</f>
        <v>9.5000000000000001E-2</v>
      </c>
      <c r="BQ42">
        <f>(($AO$37-$AN$37)/($AN$38-$AN$37))</f>
        <v>0.38461538461538464</v>
      </c>
      <c r="BR42">
        <f>1-(($AP$36-$AN$37)/($AN$38-$AN$37))</f>
        <v>0.30769230769230771</v>
      </c>
      <c r="BS42">
        <f>1-(($AQ$34-$AN$37)/($AN$38-$AN$37))</f>
        <v>0.11538461538461542</v>
      </c>
      <c r="BT42">
        <f>1-(($AN$38-$AO$37)/($AO$38-$AO$37))</f>
        <v>0.44827586206896552</v>
      </c>
      <c r="BU42">
        <f>(($AP$36-$AO$37)/($AO$38-$AO$37))</f>
        <v>0.27586206896551724</v>
      </c>
      <c r="BV42">
        <f>(($AQ$34-$AO$37)/($AO$38-$AO$37))</f>
        <v>0.44827586206896552</v>
      </c>
      <c r="BW42">
        <f>(($AN$38-$AP$36)/($AP$37-$AP$36))</f>
        <v>0.2857142857142857</v>
      </c>
      <c r="BX42">
        <f>1-(($AO$38-$AP$36)/($AP$37-$AP$36))</f>
        <v>0.25</v>
      </c>
      <c r="BY42">
        <f>(($AQ$34-$AP$36)/($AP$37-$AP$36))</f>
        <v>0.17857142857142858</v>
      </c>
    </row>
    <row r="43" spans="1:80" x14ac:dyDescent="0.25">
      <c r="A43">
        <v>42</v>
      </c>
      <c r="B43">
        <v>205.05973699999998</v>
      </c>
      <c r="C43" s="5">
        <v>1</v>
      </c>
      <c r="P43">
        <v>1</v>
      </c>
      <c r="Q43" t="str">
        <f>CONCATENATE(C43,E43,G43,I43)</f>
        <v>1</v>
      </c>
      <c r="R43">
        <v>2</v>
      </c>
      <c r="X43" t="s">
        <v>286</v>
      </c>
      <c r="Y43" t="s">
        <v>260</v>
      </c>
      <c r="AB43" t="s">
        <v>290</v>
      </c>
      <c r="AC43" t="str">
        <f>CONCATENATE($R43,$R44,$R45,$R46)</f>
        <v>2134</v>
      </c>
      <c r="AN43">
        <v>904</v>
      </c>
      <c r="AO43">
        <v>909</v>
      </c>
      <c r="AP43">
        <v>941</v>
      </c>
      <c r="AQ43">
        <v>986</v>
      </c>
      <c r="BG43">
        <v>2</v>
      </c>
      <c r="BH43">
        <v>204</v>
      </c>
      <c r="BI43">
        <f>($BH$52-$BH$49)/200</f>
        <v>7.0000000000000007E-2</v>
      </c>
    </row>
    <row r="44" spans="1:80" x14ac:dyDescent="0.25">
      <c r="A44">
        <v>43</v>
      </c>
      <c r="B44">
        <v>205.100528</v>
      </c>
      <c r="C44" s="5">
        <v>1</v>
      </c>
      <c r="P44">
        <v>1</v>
      </c>
      <c r="Q44" t="str">
        <f>CONCATENATE(C44,E44,G44,I44)</f>
        <v>1</v>
      </c>
      <c r="R44">
        <v>1</v>
      </c>
      <c r="X44" t="s">
        <v>286</v>
      </c>
      <c r="Y44" t="s">
        <v>261</v>
      </c>
      <c r="AN44">
        <v>926</v>
      </c>
      <c r="AO44">
        <v>933</v>
      </c>
      <c r="AP44">
        <v>964</v>
      </c>
      <c r="BG44">
        <v>1</v>
      </c>
      <c r="BH44">
        <v>206</v>
      </c>
      <c r="BI44">
        <f>($BH$53-$BH$50)/200</f>
        <v>0.105</v>
      </c>
    </row>
    <row r="45" spans="1:80" x14ac:dyDescent="0.25">
      <c r="A45">
        <v>44</v>
      </c>
      <c r="B45">
        <v>205.082686</v>
      </c>
      <c r="C45" s="5">
        <v>1</v>
      </c>
      <c r="P45">
        <v>1</v>
      </c>
      <c r="Q45" t="str">
        <f>CONCATENATE(C45,E45,G45,I45)</f>
        <v>1</v>
      </c>
      <c r="R45">
        <v>3</v>
      </c>
      <c r="X45" t="s">
        <v>286</v>
      </c>
      <c r="Y45" t="s">
        <v>262</v>
      </c>
      <c r="AN45">
        <v>947</v>
      </c>
      <c r="AO45">
        <v>955</v>
      </c>
      <c r="AP45">
        <v>991</v>
      </c>
      <c r="AT45">
        <f>(($AO$39-$AN$39)/($AN$40-$AN$39))</f>
        <v>0.42307692307692307</v>
      </c>
      <c r="AU45">
        <f>(($AP$38-$AN$39)/($AN$40-$AN$39))</f>
        <v>0.5</v>
      </c>
      <c r="AV45">
        <f>(($AQ$35-$AN$39)/($AN$40-$AN$39))</f>
        <v>0</v>
      </c>
      <c r="AW45">
        <f>(($AN$40-$AO$39)/($AO$40-$AO$39))</f>
        <v>0.7142857142857143</v>
      </c>
      <c r="AX45">
        <f>(($AP$38-$AO$39)/($AO$40-$AO$39))</f>
        <v>9.5238095238095233E-2</v>
      </c>
      <c r="AY45">
        <f>(($AQ$36-$AO$39)/($AO$40-$AO$39))</f>
        <v>0.52380952380952384</v>
      </c>
      <c r="AZ45">
        <f>(($AN$40-$AP$38)/($AP$39-$AP$38))</f>
        <v>0.5</v>
      </c>
      <c r="BA45">
        <f>(($AO$40-$AP$38)/($AP$39-$AP$38))</f>
        <v>0.73076923076923073</v>
      </c>
      <c r="BB45">
        <f>(($AQ$36-$AP$38)/($AP$39-$AP$38))</f>
        <v>0.34615384615384615</v>
      </c>
      <c r="BC45">
        <f>(($AN$39-$AQ$35)/($AQ$36-$AQ$35))</f>
        <v>0</v>
      </c>
      <c r="BD45">
        <f>(($AO$39-$AQ$35)/($AQ$36-$AQ$35))</f>
        <v>0.5</v>
      </c>
      <c r="BE45">
        <f>(($AP$38-$AQ$35)/($AQ$36-$AQ$35))</f>
        <v>0.59090909090909094</v>
      </c>
      <c r="BG45">
        <v>3</v>
      </c>
      <c r="BH45">
        <v>214</v>
      </c>
      <c r="BI45">
        <f>($BH$54-$BH$51)/200</f>
        <v>4.4999999999999998E-2</v>
      </c>
      <c r="BQ45">
        <f>(($AO$39-$AN$39)/($AN$40-$AN$39))</f>
        <v>0.42307692307692307</v>
      </c>
      <c r="BR45">
        <f>(($AP$38-$AN$39)/($AN$40-$AN$39))</f>
        <v>0.5</v>
      </c>
      <c r="BS45">
        <f>(($AQ$35-$AN$39)/($AN$40-$AN$39))</f>
        <v>0</v>
      </c>
      <c r="BT45">
        <f>1-(($AN$40-$AO$39)/($AO$40-$AO$39))</f>
        <v>0.2857142857142857</v>
      </c>
      <c r="BU45">
        <f>(($AP$38-$AO$39)/($AO$40-$AO$39))</f>
        <v>9.5238095238095233E-2</v>
      </c>
      <c r="BV45">
        <f>1-(($AQ$36-$AO$39)/($AO$40-$AO$39))</f>
        <v>0.47619047619047616</v>
      </c>
      <c r="BW45">
        <f>(($AN$40-$AP$38)/($AP$39-$AP$38))</f>
        <v>0.5</v>
      </c>
      <c r="BX45">
        <f>1-(($AO$40-$AP$38)/($AP$39-$AP$38))</f>
        <v>0.26923076923076927</v>
      </c>
      <c r="BY45">
        <f>(($AQ$36-$AP$38)/($AP$39-$AP$38))</f>
        <v>0.34615384615384615</v>
      </c>
      <c r="BZ45">
        <f>(($AN$39-$AQ$35)/($AQ$36-$AQ$35))</f>
        <v>0</v>
      </c>
      <c r="CA45">
        <f>(($AO$39-$AQ$35)/($AQ$36-$AQ$35))</f>
        <v>0.5</v>
      </c>
      <c r="CB45">
        <f>1-(($AP$38-$AQ$35)/($AQ$36-$AQ$35))</f>
        <v>0.40909090909090906</v>
      </c>
    </row>
    <row r="46" spans="1:80" x14ac:dyDescent="0.25">
      <c r="A46">
        <v>45</v>
      </c>
      <c r="B46">
        <v>205.08615800000001</v>
      </c>
      <c r="C46" s="5">
        <v>1</v>
      </c>
      <c r="D46">
        <v>200.945472</v>
      </c>
      <c r="E46" s="2">
        <v>2</v>
      </c>
      <c r="P46">
        <v>2</v>
      </c>
      <c r="Q46" t="str">
        <f>CONCATENATE(C46,E46,G46,I46)</f>
        <v>12</v>
      </c>
      <c r="R46">
        <v>4</v>
      </c>
      <c r="X46" t="s">
        <v>286</v>
      </c>
      <c r="Y46" t="s">
        <v>259</v>
      </c>
      <c r="AN46">
        <v>968</v>
      </c>
      <c r="AO46">
        <v>975</v>
      </c>
      <c r="AP46">
        <v>1003</v>
      </c>
      <c r="AT46">
        <f>(($AO$40-$AN$40)/($AN$41-$AN$40))</f>
        <v>0.3</v>
      </c>
      <c r="AU46">
        <f>(($AP$39-$AN$40)/($AN$41-$AN$40))</f>
        <v>0.65</v>
      </c>
      <c r="AV46">
        <f>(($AQ$36-$AN$39)/($AN$40-$AN$39))</f>
        <v>0.84615384615384615</v>
      </c>
      <c r="AW46">
        <f>(($AN$41-$AO$40)/($AO$41-$AO$40))</f>
        <v>0.7</v>
      </c>
      <c r="AX46">
        <f>(($AP$39-$AO$40)/($AO$41-$AO$40))</f>
        <v>0.35</v>
      </c>
      <c r="AY46">
        <f>(($AQ$37-$AO$40)/($AO$41-$AO$40))</f>
        <v>0.45</v>
      </c>
      <c r="AZ46">
        <f>(($AN$41-$AP$39)/($AP$40-$AP$39))</f>
        <v>0.31818181818181818</v>
      </c>
      <c r="BA46">
        <f>(($AO$41-$AP$39)/($AP$40-$AP$39))</f>
        <v>0.59090909090909094</v>
      </c>
      <c r="BB46">
        <f>(($AQ$37-$AP$39)/($AP$40-$AP$39))</f>
        <v>9.0909090909090912E-2</v>
      </c>
      <c r="BC46">
        <f>(($AN$40-$AQ$36)/($AQ$37-$AQ$36))</f>
        <v>0.21052631578947367</v>
      </c>
      <c r="BD46">
        <f>(($AO$40-$AQ$36)/($AQ$37-$AQ$36))</f>
        <v>0.52631578947368418</v>
      </c>
      <c r="BE46">
        <f>(($AP$39-$AQ$36)/($AQ$37-$AQ$36))</f>
        <v>0.89473684210526316</v>
      </c>
      <c r="BG46">
        <v>4</v>
      </c>
      <c r="BH46">
        <v>215</v>
      </c>
      <c r="BI46">
        <f>($BH$55-$BH$52)/200</f>
        <v>0.105</v>
      </c>
      <c r="BQ46">
        <f>(($AO$40-$AN$40)/($AN$41-$AN$40))</f>
        <v>0.3</v>
      </c>
      <c r="BR46">
        <f>1-(($AP$39-$AN$40)/($AN$41-$AN$40))</f>
        <v>0.35</v>
      </c>
      <c r="BS46">
        <f>1-(($AQ$36-$AN$39)/($AN$40-$AN$39))</f>
        <v>0.15384615384615385</v>
      </c>
      <c r="BT46">
        <f>1-(($AN$41-$AO$40)/($AO$41-$AO$40))</f>
        <v>0.30000000000000004</v>
      </c>
      <c r="BU46">
        <f>(($AP$39-$AO$40)/($AO$41-$AO$40))</f>
        <v>0.35</v>
      </c>
      <c r="BV46">
        <f>(($AQ$37-$AO$40)/($AO$41-$AO$40))</f>
        <v>0.45</v>
      </c>
      <c r="BW46">
        <f>(($AN$41-$AP$39)/($AP$40-$AP$39))</f>
        <v>0.31818181818181818</v>
      </c>
      <c r="BX46">
        <f>1-(($AO$41-$AP$39)/($AP$40-$AP$39))</f>
        <v>0.40909090909090906</v>
      </c>
      <c r="BY46">
        <f>(($AQ$37-$AP$39)/($AP$40-$AP$39))</f>
        <v>9.0909090909090912E-2</v>
      </c>
      <c r="BZ46">
        <f>(($AN$40-$AQ$36)/($AQ$37-$AQ$36))</f>
        <v>0.21052631578947367</v>
      </c>
      <c r="CA46">
        <f>1-(($AO$40-$AQ$36)/($AQ$37-$AQ$36))</f>
        <v>0.47368421052631582</v>
      </c>
      <c r="CB46">
        <f>1-(($AP$39-$AQ$36)/($AQ$37-$AQ$36))</f>
        <v>0.10526315789473684</v>
      </c>
    </row>
    <row r="47" spans="1:80" x14ac:dyDescent="0.25">
      <c r="A47">
        <v>46</v>
      </c>
      <c r="B47">
        <v>205.07768899999999</v>
      </c>
      <c r="C47" s="5">
        <v>1</v>
      </c>
      <c r="D47">
        <v>200.95247499999999</v>
      </c>
      <c r="E47" s="2">
        <v>2</v>
      </c>
      <c r="P47">
        <v>2</v>
      </c>
      <c r="Q47" t="str">
        <f>CONCATENATE(C47,E47,G47,I47)</f>
        <v>12</v>
      </c>
      <c r="R47">
        <v>2</v>
      </c>
      <c r="X47" t="s">
        <v>286</v>
      </c>
      <c r="Y47" t="s">
        <v>260</v>
      </c>
      <c r="AB47" t="s">
        <v>290</v>
      </c>
      <c r="AC47" t="str">
        <f>CONCATENATE($R47,$R48,$R49,$R50)</f>
        <v>2134</v>
      </c>
      <c r="AN47">
        <v>989</v>
      </c>
      <c r="AO47">
        <v>998</v>
      </c>
      <c r="AT47">
        <f>(($AO$41-$AN$41)/($AN$42-$AN$41))</f>
        <v>0.2608695652173913</v>
      </c>
      <c r="AU47">
        <f>(($AP$40-$AN$41)/($AN$42-$AN$41))</f>
        <v>0.65217391304347827</v>
      </c>
      <c r="AV47">
        <f>(($AQ$37-$AN$40)/($AN$41-$AN$40))</f>
        <v>0.75</v>
      </c>
      <c r="AW47">
        <f>(($AN$42-$AO$41)/($AO$42-$AO$41))</f>
        <v>0.70833333333333337</v>
      </c>
      <c r="AX47">
        <f>(($AP$40-$AO$41)/($AO$42-$AO$41))</f>
        <v>0.375</v>
      </c>
      <c r="AY47">
        <f>(($AQ$38-$AO$41)/($AO$42-$AO$41))</f>
        <v>0.375</v>
      </c>
      <c r="AZ47">
        <f>(($AN$42-$AP$40)/($AP$41-$AP$40))</f>
        <v>0.36363636363636365</v>
      </c>
      <c r="BA47">
        <f>(($AO$42-$AP$40)/($AP$41-$AP$40))</f>
        <v>0.68181818181818177</v>
      </c>
      <c r="BB47">
        <f>(($AQ$38-$AP$40)/($AP$41-$AP$40))</f>
        <v>0</v>
      </c>
      <c r="BC47">
        <f>(($AN$41-$AQ$37)/($AQ$38-$AQ$37))</f>
        <v>0.25</v>
      </c>
      <c r="BD47">
        <f>(($AO$41-$AQ$37)/($AQ$38-$AQ$37))</f>
        <v>0.55000000000000004</v>
      </c>
      <c r="BE47">
        <f>(($AP$40-$AQ$38)/($AQ$39-$AQ$38))</f>
        <v>0</v>
      </c>
      <c r="BG47">
        <v>2</v>
      </c>
      <c r="BH47">
        <v>226</v>
      </c>
      <c r="BI47">
        <f>($BH$56-$BH$53)/200</f>
        <v>7.4999999999999997E-2</v>
      </c>
      <c r="BQ47">
        <f>(($AO$41-$AN$41)/($AN$42-$AN$41))</f>
        <v>0.2608695652173913</v>
      </c>
      <c r="BR47">
        <f>1-(($AP$40-$AN$41)/($AN$42-$AN$41))</f>
        <v>0.34782608695652173</v>
      </c>
      <c r="BS47">
        <f>1-(($AQ$37-$AN$40)/($AN$41-$AN$40))</f>
        <v>0.25</v>
      </c>
      <c r="BT47">
        <f>1-(($AN$42-$AO$41)/($AO$42-$AO$41))</f>
        <v>0.29166666666666663</v>
      </c>
      <c r="BU47">
        <f>(($AP$40-$AO$41)/($AO$42-$AO$41))</f>
        <v>0.375</v>
      </c>
      <c r="BV47">
        <f>(($AQ$38-$AO$41)/($AO$42-$AO$41))</f>
        <v>0.375</v>
      </c>
      <c r="BW47">
        <f>(($AN$42-$AP$40)/($AP$41-$AP$40))</f>
        <v>0.36363636363636365</v>
      </c>
      <c r="BX47">
        <f>1-(($AO$42-$AP$40)/($AP$41-$AP$40))</f>
        <v>0.31818181818181823</v>
      </c>
      <c r="BY47">
        <f>(($AQ$38-$AP$40)/($AP$41-$AP$40))</f>
        <v>0</v>
      </c>
      <c r="BZ47">
        <f>(($AN$41-$AQ$37)/($AQ$38-$AQ$37))</f>
        <v>0.25</v>
      </c>
      <c r="CA47">
        <f>1-(($AO$41-$AQ$37)/($AQ$38-$AQ$37))</f>
        <v>0.44999999999999996</v>
      </c>
      <c r="CB47">
        <f>(($AP$40-$AQ$38)/($AQ$39-$AQ$38))</f>
        <v>0</v>
      </c>
    </row>
    <row r="48" spans="1:80" x14ac:dyDescent="0.25">
      <c r="A48">
        <v>47</v>
      </c>
      <c r="B48">
        <v>205.116423</v>
      </c>
      <c r="C48" s="5">
        <v>1</v>
      </c>
      <c r="D48">
        <v>200.99279300000001</v>
      </c>
      <c r="E48" s="2">
        <v>2</v>
      </c>
      <c r="P48">
        <v>2</v>
      </c>
      <c r="Q48" t="str">
        <f>CONCATENATE(C48,E48,G48,I48)</f>
        <v>12</v>
      </c>
      <c r="R48">
        <v>1</v>
      </c>
      <c r="X48" t="s">
        <v>286</v>
      </c>
      <c r="Y48" t="s">
        <v>261</v>
      </c>
      <c r="AT48">
        <f>(($AO$42-$AN$42)/($AN$43-$AN$42))</f>
        <v>0.33333333333333331</v>
      </c>
      <c r="AU48">
        <f>(($AP$41-$AN$42)/($AN$43-$AN$42))</f>
        <v>0.66666666666666663</v>
      </c>
      <c r="AV48">
        <f>(($AQ$38-$AN$41)/($AN$42-$AN$41))</f>
        <v>0.65217391304347827</v>
      </c>
      <c r="AW48">
        <f>(($AN$43-$AO$42)/($AO$43-$AO$42))</f>
        <v>0.73684210526315785</v>
      </c>
      <c r="AX48">
        <f>(($AP$41-$AO$42)/($AO$43-$AO$42))</f>
        <v>0.36842105263157893</v>
      </c>
      <c r="AY48">
        <f>(($AQ$39-$AO$42)/($AO$43-$AO$42))</f>
        <v>0.42105263157894735</v>
      </c>
      <c r="AZ48">
        <f>(($AN$43-$AP$41)/($AP$42-$AP$41))</f>
        <v>0.31818181818181818</v>
      </c>
      <c r="BA48">
        <f>(($AO$43-$AP$41)/($AP$42-$AP$41))</f>
        <v>0.54545454545454541</v>
      </c>
      <c r="BB48">
        <f>(($AQ$39-$AP$41)/($AP$42-$AP$41))</f>
        <v>4.5454545454545456E-2</v>
      </c>
      <c r="BC48">
        <f>(($AN$42-$AQ$38)/($AQ$39-$AQ$38))</f>
        <v>0.34782608695652173</v>
      </c>
      <c r="BD48">
        <f>(($AO$42-$AQ$38)/($AQ$39-$AQ$38))</f>
        <v>0.65217391304347827</v>
      </c>
      <c r="BE48">
        <f>(($AP$41-$AQ$38)/($AQ$39-$AQ$38))</f>
        <v>0.95652173913043481</v>
      </c>
      <c r="BG48">
        <v>1</v>
      </c>
      <c r="BH48">
        <v>229</v>
      </c>
      <c r="BI48">
        <f>($BH$57-$BH$54)/200</f>
        <v>0.105</v>
      </c>
      <c r="BQ48">
        <f>(($AO$42-$AN$42)/($AN$43-$AN$42))</f>
        <v>0.33333333333333331</v>
      </c>
      <c r="BR48">
        <f>1-(($AP$41-$AN$42)/($AN$43-$AN$42))</f>
        <v>0.33333333333333337</v>
      </c>
      <c r="BS48">
        <f>1-(($AQ$38-$AN$41)/($AN$42-$AN$41))</f>
        <v>0.34782608695652173</v>
      </c>
      <c r="BT48">
        <f>1-(($AN$43-$AO$42)/($AO$43-$AO$42))</f>
        <v>0.26315789473684215</v>
      </c>
      <c r="BU48">
        <f>(($AP$41-$AO$42)/($AO$43-$AO$42))</f>
        <v>0.36842105263157893</v>
      </c>
      <c r="BV48">
        <f>(($AQ$39-$AO$42)/($AO$43-$AO$42))</f>
        <v>0.42105263157894735</v>
      </c>
      <c r="BW48">
        <f>(($AN$43-$AP$41)/($AP$42-$AP$41))</f>
        <v>0.31818181818181818</v>
      </c>
      <c r="BX48">
        <f>1-(($AO$43-$AP$41)/($AP$42-$AP$41))</f>
        <v>0.45454545454545459</v>
      </c>
      <c r="BY48">
        <f>(($AQ$39-$AP$41)/($AP$42-$AP$41))</f>
        <v>4.5454545454545456E-2</v>
      </c>
      <c r="BZ48">
        <f>(($AN$42-$AQ$38)/($AQ$39-$AQ$38))</f>
        <v>0.34782608695652173</v>
      </c>
      <c r="CA48">
        <f>1-(($AO$42-$AQ$38)/($AQ$39-$AQ$38))</f>
        <v>0.34782608695652173</v>
      </c>
      <c r="CB48">
        <f>1-(($AP$41-$AQ$38)/($AQ$39-$AQ$38))</f>
        <v>4.3478260869565188E-2</v>
      </c>
    </row>
    <row r="49" spans="1:80" x14ac:dyDescent="0.25">
      <c r="A49">
        <v>48</v>
      </c>
      <c r="B49">
        <v>205.081683</v>
      </c>
      <c r="C49" s="5">
        <v>1</v>
      </c>
      <c r="D49">
        <v>200.98873800000001</v>
      </c>
      <c r="E49" s="2">
        <v>2</v>
      </c>
      <c r="P49">
        <v>2</v>
      </c>
      <c r="Q49" t="str">
        <f>CONCATENATE(C49,E49,G49,I49)</f>
        <v>12</v>
      </c>
      <c r="R49">
        <v>3</v>
      </c>
      <c r="X49" t="s">
        <v>286</v>
      </c>
      <c r="Y49" t="s">
        <v>262</v>
      </c>
      <c r="AT49">
        <f>(($AO$43-$AN$43)/($AN$44-$AN$43))</f>
        <v>0.22727272727272727</v>
      </c>
      <c r="AU49">
        <f>(($AP$42-$AN$43)/($AN$44-$AN$43))</f>
        <v>0.68181818181818177</v>
      </c>
      <c r="AV49">
        <f>(($AQ$39-$AN$42)/($AN$43-$AN$42))</f>
        <v>0.7142857142857143</v>
      </c>
      <c r="AW49">
        <f>(($AN$44-$AO$43)/($AO$44-$AO$43))</f>
        <v>0.70833333333333337</v>
      </c>
      <c r="AX49">
        <f>(($AP$42-$AO$43)/($AO$44-$AO$43))</f>
        <v>0.41666666666666669</v>
      </c>
      <c r="AY49">
        <f>(($AQ$40-$AO$43)/($AO$44-$AO$43))</f>
        <v>0.41666666666666669</v>
      </c>
      <c r="AZ49">
        <f>(($AN$44-$AP$42)/($AP$43-$AP$42))</f>
        <v>0.31818181818181818</v>
      </c>
      <c r="BA49">
        <f>(($AO$44-$AP$42)/($AP$43-$AP$42))</f>
        <v>0.63636363636363635</v>
      </c>
      <c r="BB49">
        <f>(($AQ$40-$AP$42)/($AP$43-$AP$42))</f>
        <v>0</v>
      </c>
      <c r="BC49">
        <f>(($AN$43-$AQ$39)/($AQ$40-$AQ$39))</f>
        <v>0.2857142857142857</v>
      </c>
      <c r="BD49">
        <f>(($AO$43-$AQ$39)/($AQ$40-$AQ$39))</f>
        <v>0.52380952380952384</v>
      </c>
      <c r="BE49">
        <f>(($AP$42-$AQ$40)/($AQ$41-$AQ$40))</f>
        <v>0</v>
      </c>
      <c r="BG49">
        <v>3</v>
      </c>
      <c r="BH49">
        <v>234</v>
      </c>
      <c r="BI49">
        <f>($BH$58-$BH$55)/200</f>
        <v>4.4999999999999998E-2</v>
      </c>
      <c r="BQ49">
        <f>(($AO$43-$AN$43)/($AN$44-$AN$43))</f>
        <v>0.22727272727272727</v>
      </c>
      <c r="BR49">
        <f>1-(($AP$42-$AN$43)/($AN$44-$AN$43))</f>
        <v>0.31818181818181823</v>
      </c>
      <c r="BS49">
        <f>1-(($AQ$39-$AN$42)/($AN$43-$AN$42))</f>
        <v>0.2857142857142857</v>
      </c>
      <c r="BT49">
        <f>1-(($AN$44-$AO$43)/($AO$44-$AO$43))</f>
        <v>0.29166666666666663</v>
      </c>
      <c r="BU49">
        <f>(($AP$42-$AO$43)/($AO$44-$AO$43))</f>
        <v>0.41666666666666669</v>
      </c>
      <c r="BV49">
        <f>(($AQ$40-$AO$43)/($AO$44-$AO$43))</f>
        <v>0.41666666666666669</v>
      </c>
      <c r="BW49">
        <f>(($AN$44-$AP$42)/($AP$43-$AP$42))</f>
        <v>0.31818181818181818</v>
      </c>
      <c r="BX49">
        <f>1-(($AO$44-$AP$42)/($AP$43-$AP$42))</f>
        <v>0.36363636363636365</v>
      </c>
      <c r="BY49">
        <f>(($AQ$40-$AP$42)/($AP$43-$AP$42))</f>
        <v>0</v>
      </c>
      <c r="BZ49">
        <f>(($AN$43-$AQ$39)/($AQ$40-$AQ$39))</f>
        <v>0.2857142857142857</v>
      </c>
      <c r="CA49">
        <f>1-(($AO$43-$AQ$39)/($AQ$40-$AQ$39))</f>
        <v>0.47619047619047616</v>
      </c>
      <c r="CB49">
        <f>(($AP$42-$AQ$40)/($AQ$41-$AQ$40))</f>
        <v>0</v>
      </c>
    </row>
    <row r="50" spans="1:80" x14ac:dyDescent="0.25">
      <c r="A50">
        <v>49</v>
      </c>
      <c r="D50">
        <v>200.99168700000001</v>
      </c>
      <c r="E50" s="2">
        <v>2</v>
      </c>
      <c r="P50">
        <v>1</v>
      </c>
      <c r="Q50" t="str">
        <f>CONCATENATE(C50,E50,G50,I50)</f>
        <v>2</v>
      </c>
      <c r="R50">
        <v>4</v>
      </c>
      <c r="X50" t="s">
        <v>286</v>
      </c>
      <c r="Y50" t="s">
        <v>259</v>
      </c>
      <c r="AT50">
        <f>(($AO$44-$AN$44)/($AN$45-$AN$44))</f>
        <v>0.33333333333333331</v>
      </c>
      <c r="AU50">
        <f>(($AP$43-$AN$44)/($AN$45-$AN$44))</f>
        <v>0.7142857142857143</v>
      </c>
      <c r="AV50">
        <f>(($AQ$40-$AN$43)/($AN$44-$AN$43))</f>
        <v>0.68181818181818177</v>
      </c>
      <c r="AW50">
        <f>(($AN$45-$AO$44)/($AO$45-$AO$44))</f>
        <v>0.63636363636363635</v>
      </c>
      <c r="AX50">
        <f>(($AP$43-$AO$44)/($AO$45-$AO$44))</f>
        <v>0.36363636363636365</v>
      </c>
      <c r="AY50">
        <f>(($AQ$41-$AO$44)/($AO$45-$AO$44))</f>
        <v>0.40909090909090912</v>
      </c>
      <c r="AZ50">
        <f>(($AN$45-$AP$43)/($AP$44-$AP$43))</f>
        <v>0.2608695652173913</v>
      </c>
      <c r="BA50">
        <f>(($AO$45-$AP$43)/($AP$44-$AP$43))</f>
        <v>0.60869565217391308</v>
      </c>
      <c r="BB50">
        <f>(($AQ$41-$AP$43)/($AP$44-$AP$43))</f>
        <v>4.3478260869565216E-2</v>
      </c>
      <c r="BC50">
        <f>(($AN$44-$AQ$40)/($AQ$41-$AQ$40))</f>
        <v>0.30434782608695654</v>
      </c>
      <c r="BD50">
        <f>(($AO$44-$AQ$40)/($AQ$41-$AQ$40))</f>
        <v>0.60869565217391308</v>
      </c>
      <c r="BE50">
        <f>(($AP$43-$AQ$40)/($AQ$41-$AQ$40))</f>
        <v>0.95652173913043481</v>
      </c>
      <c r="BG50">
        <v>4</v>
      </c>
      <c r="BH50">
        <v>235</v>
      </c>
      <c r="BI50">
        <f>($BH$59-$BH$56)/200</f>
        <v>7.4999999999999997E-2</v>
      </c>
      <c r="BQ50">
        <f>(($AO$44-$AN$44)/($AN$45-$AN$44))</f>
        <v>0.33333333333333331</v>
      </c>
      <c r="BR50">
        <f>1-(($AP$43-$AN$44)/($AN$45-$AN$44))</f>
        <v>0.2857142857142857</v>
      </c>
      <c r="BS50">
        <f>1-(($AQ$40-$AN$43)/($AN$44-$AN$43))</f>
        <v>0.31818181818181823</v>
      </c>
      <c r="BT50">
        <f>1-(($AN$45-$AO$44)/($AO$45-$AO$44))</f>
        <v>0.36363636363636365</v>
      </c>
      <c r="BU50">
        <f>(($AP$43-$AO$44)/($AO$45-$AO$44))</f>
        <v>0.36363636363636365</v>
      </c>
      <c r="BV50">
        <f>(($AQ$41-$AO$44)/($AO$45-$AO$44))</f>
        <v>0.40909090909090912</v>
      </c>
      <c r="BW50">
        <f>(($AN$45-$AP$43)/($AP$44-$AP$43))</f>
        <v>0.2608695652173913</v>
      </c>
      <c r="BX50">
        <f>1-(($AO$45-$AP$43)/($AP$44-$AP$43))</f>
        <v>0.39130434782608692</v>
      </c>
      <c r="BY50">
        <f>(($AQ$41-$AP$43)/($AP$44-$AP$43))</f>
        <v>4.3478260869565216E-2</v>
      </c>
      <c r="BZ50">
        <f>(($AN$44-$AQ$40)/($AQ$41-$AQ$40))</f>
        <v>0.30434782608695654</v>
      </c>
      <c r="CA50">
        <f>1-(($AO$44-$AQ$40)/($AQ$41-$AQ$40))</f>
        <v>0.39130434782608692</v>
      </c>
      <c r="CB50">
        <f>1-(($AP$43-$AQ$40)/($AQ$41-$AQ$40))</f>
        <v>4.3478260869565188E-2</v>
      </c>
    </row>
    <row r="51" spans="1:80" x14ac:dyDescent="0.25">
      <c r="A51">
        <v>50</v>
      </c>
      <c r="D51">
        <v>200.97968600000002</v>
      </c>
      <c r="E51" s="2">
        <v>2</v>
      </c>
      <c r="P51">
        <v>1</v>
      </c>
      <c r="Q51" t="str">
        <f>CONCATENATE(C51,E51,G51,I51)</f>
        <v>2</v>
      </c>
      <c r="R51">
        <v>1</v>
      </c>
      <c r="X51" t="s">
        <v>286</v>
      </c>
      <c r="Y51" t="s">
        <v>260</v>
      </c>
      <c r="AB51" t="s">
        <v>286</v>
      </c>
      <c r="AC51" t="str">
        <f>CONCATENATE($R51,$R52,$R53,$R54)</f>
        <v>1234</v>
      </c>
      <c r="AT51">
        <f>(($AO$45-$AN$45)/($AN$46-$AN$45))</f>
        <v>0.38095238095238093</v>
      </c>
      <c r="AU51">
        <f>(($AP$44-$AN$45)/($AN$46-$AN$45))</f>
        <v>0.80952380952380953</v>
      </c>
      <c r="AV51">
        <f>(($AQ$41-$AN$44)/($AN$45-$AN$44))</f>
        <v>0.76190476190476186</v>
      </c>
      <c r="AW51">
        <f>(($AN$46-$AO$45)/($AO$46-$AO$45))</f>
        <v>0.65</v>
      </c>
      <c r="AX51">
        <f>(($AP$44-$AO$45)/($AO$46-$AO$45))</f>
        <v>0.45</v>
      </c>
      <c r="AY51">
        <f>(($AQ$42-$AO$45)/($AO$46-$AO$45))</f>
        <v>0.45</v>
      </c>
      <c r="AZ51">
        <f>(($AN$46-$AP$44)/($AP$45-$AP$44))</f>
        <v>0.14814814814814814</v>
      </c>
      <c r="BA51">
        <f>(($AO$46-$AP$44)/($AP$45-$AP$44))</f>
        <v>0.40740740740740738</v>
      </c>
      <c r="BB51">
        <f>(($AQ$42-$AP$44)/($AP$45-$AP$44))</f>
        <v>0</v>
      </c>
      <c r="BC51">
        <f>(($AN$45-$AQ$41)/($AQ$42-$AQ$41))</f>
        <v>0.22727272727272727</v>
      </c>
      <c r="BD51">
        <f>(($AO$45-$AQ$41)/($AQ$42-$AQ$41))</f>
        <v>0.59090909090909094</v>
      </c>
      <c r="BE51">
        <f>(($AP$44-$AQ$42)/($AQ$43-$AQ$42))</f>
        <v>0</v>
      </c>
      <c r="BG51">
        <v>1</v>
      </c>
      <c r="BH51">
        <v>248</v>
      </c>
      <c r="BI51">
        <f>($BH$60-$BH$57)/200</f>
        <v>5.5E-2</v>
      </c>
      <c r="BQ51">
        <f>(($AO$45-$AN$45)/($AN$46-$AN$45))</f>
        <v>0.38095238095238093</v>
      </c>
      <c r="BR51">
        <f>1-(($AP$44-$AN$45)/($AN$46-$AN$45))</f>
        <v>0.19047619047619047</v>
      </c>
      <c r="BS51">
        <f>1-(($AQ$41-$AN$44)/($AN$45-$AN$44))</f>
        <v>0.23809523809523814</v>
      </c>
      <c r="BT51">
        <f>1-(($AN$46-$AO$45)/($AO$46-$AO$45))</f>
        <v>0.35</v>
      </c>
      <c r="BU51">
        <f>(($AP$44-$AO$45)/($AO$46-$AO$45))</f>
        <v>0.45</v>
      </c>
      <c r="BV51">
        <f>(($AQ$42-$AO$45)/($AO$46-$AO$45))</f>
        <v>0.45</v>
      </c>
      <c r="BW51">
        <f>(($AN$46-$AP$44)/($AP$45-$AP$44))</f>
        <v>0.14814814814814814</v>
      </c>
      <c r="BX51">
        <f>(($AO$46-$AP$44)/($AP$45-$AP$44))</f>
        <v>0.40740740740740738</v>
      </c>
      <c r="BY51">
        <f>(($AQ$42-$AP$44)/($AP$45-$AP$44))</f>
        <v>0</v>
      </c>
      <c r="BZ51">
        <f>(($AN$45-$AQ$41)/($AQ$42-$AQ$41))</f>
        <v>0.22727272727272727</v>
      </c>
      <c r="CA51">
        <f>1-(($AO$45-$AQ$41)/($AQ$42-$AQ$41))</f>
        <v>0.40909090909090906</v>
      </c>
      <c r="CB51">
        <f>(($AP$44-$AQ$42)/($AQ$43-$AQ$42))</f>
        <v>0</v>
      </c>
    </row>
    <row r="52" spans="1:80" x14ac:dyDescent="0.25">
      <c r="A52">
        <v>51</v>
      </c>
      <c r="H52">
        <v>201.87237099999999</v>
      </c>
      <c r="I52" s="4">
        <v>4</v>
      </c>
      <c r="P52">
        <v>1</v>
      </c>
      <c r="Q52" t="str">
        <f>CONCATENATE(C52,E52,G52,I52)</f>
        <v>4</v>
      </c>
      <c r="R52">
        <v>2</v>
      </c>
      <c r="X52" t="s">
        <v>286</v>
      </c>
      <c r="Y52" t="s">
        <v>261</v>
      </c>
      <c r="AT52">
        <f>(($AO$46-$AN$46)/($AN$47-$AN$46))</f>
        <v>0.33333333333333331</v>
      </c>
      <c r="AV52">
        <f>(($AQ$42-$AN$45)/($AN$46-$AN$45))</f>
        <v>0.80952380952380953</v>
      </c>
      <c r="AW52">
        <f>(($AN$47-$AO$46)/($AO$47-$AO$46))</f>
        <v>0.60869565217391308</v>
      </c>
      <c r="AX52">
        <f>(($AP$45-$AO$46)/($AO$47-$AO$46))</f>
        <v>0.69565217391304346</v>
      </c>
      <c r="AY52">
        <f>(($AQ$43-$AO$46)/($AO$47-$AO$46))</f>
        <v>0.47826086956521741</v>
      </c>
      <c r="AZ52">
        <f>(($AN$47-$AP$44)/($AP$45-$AP$44))</f>
        <v>0.92592592592592593</v>
      </c>
      <c r="BA52">
        <f>(($AO$47-$AP$45)/($AP$46-$AP$45))</f>
        <v>0.58333333333333337</v>
      </c>
      <c r="BB52">
        <f>(($AQ$43-$AP$44)/($AP$45-$AP$44))</f>
        <v>0.81481481481481477</v>
      </c>
      <c r="BC52">
        <f>(($AN$46-$AQ$42)/($AQ$43-$AQ$42))</f>
        <v>0.18181818181818182</v>
      </c>
      <c r="BD52">
        <f>(($AO$46-$AQ$42)/($AQ$43-$AQ$42))</f>
        <v>0.5</v>
      </c>
      <c r="BG52">
        <v>2</v>
      </c>
      <c r="BH52">
        <v>248</v>
      </c>
      <c r="BI52">
        <f>($BH$61-$BH$58)/200</f>
        <v>9.5000000000000001E-2</v>
      </c>
      <c r="BQ52">
        <f>(($AO$46-$AN$46)/($AN$47-$AN$46))</f>
        <v>0.33333333333333331</v>
      </c>
      <c r="BS52">
        <f>1-(($AQ$42-$AN$45)/($AN$46-$AN$45))</f>
        <v>0.19047619047619047</v>
      </c>
      <c r="BT52">
        <f>1-(($AN$47-$AO$46)/($AO$47-$AO$46))</f>
        <v>0.39130434782608692</v>
      </c>
      <c r="BU52">
        <f>1-(($AP$45-$AO$46)/($AO$47-$AO$46))</f>
        <v>0.30434782608695654</v>
      </c>
      <c r="BV52">
        <f>(($AQ$43-$AO$46)/($AO$47-$AO$46))</f>
        <v>0.47826086956521741</v>
      </c>
      <c r="BW52">
        <f>1-(($AN$47-$AP$44)/($AP$45-$AP$44))</f>
        <v>7.407407407407407E-2</v>
      </c>
      <c r="BX52">
        <f>1-(($AO$47-$AP$45)/($AP$46-$AP$45))</f>
        <v>0.41666666666666663</v>
      </c>
      <c r="BY52">
        <f>1-(($AQ$43-$AP$44)/($AP$45-$AP$44))</f>
        <v>0.18518518518518523</v>
      </c>
      <c r="BZ52">
        <f>(($AN$46-$AQ$42)/($AQ$43-$AQ$42))</f>
        <v>0.18181818181818182</v>
      </c>
      <c r="CA52">
        <f>(($AO$46-$AQ$42)/($AQ$43-$AQ$42))</f>
        <v>0.5</v>
      </c>
    </row>
    <row r="53" spans="1:80" x14ac:dyDescent="0.25">
      <c r="A53">
        <v>52</v>
      </c>
      <c r="F53">
        <v>201.04673700000001</v>
      </c>
      <c r="G53" s="3">
        <v>3</v>
      </c>
      <c r="H53">
        <v>201.89273700000001</v>
      </c>
      <c r="I53" s="4">
        <v>4</v>
      </c>
      <c r="P53">
        <v>2</v>
      </c>
      <c r="Q53" t="str">
        <f>CONCATENATE(C53,E53,G53,I53)</f>
        <v>34</v>
      </c>
      <c r="R53">
        <v>3</v>
      </c>
      <c r="X53" t="s">
        <v>286</v>
      </c>
      <c r="Y53" t="s">
        <v>262</v>
      </c>
      <c r="AV53">
        <f>(($AQ$43-$AN$46)/($AN$47-$AN$46))</f>
        <v>0.8571428571428571</v>
      </c>
      <c r="BG53">
        <v>3</v>
      </c>
      <c r="BH53">
        <v>256</v>
      </c>
      <c r="BI53">
        <f>($BH$62-$BH$59)/200</f>
        <v>0.06</v>
      </c>
      <c r="BS53">
        <f>1-(($AQ$43-$AN$46)/($AN$47-$AN$46))</f>
        <v>0.1428571428571429</v>
      </c>
    </row>
    <row r="54" spans="1:80" x14ac:dyDescent="0.25">
      <c r="A54">
        <v>53</v>
      </c>
      <c r="F54">
        <v>201.10563200000001</v>
      </c>
      <c r="G54" s="3">
        <v>3</v>
      </c>
      <c r="H54">
        <v>201.922686</v>
      </c>
      <c r="I54" s="4">
        <v>4</v>
      </c>
      <c r="P54">
        <v>2</v>
      </c>
      <c r="Q54" t="str">
        <f>CONCATENATE(C54,E54,G54,I54)</f>
        <v>34</v>
      </c>
      <c r="R54">
        <v>4</v>
      </c>
      <c r="X54" t="s">
        <v>286</v>
      </c>
      <c r="Y54" t="s">
        <v>259</v>
      </c>
      <c r="BG54">
        <v>4</v>
      </c>
      <c r="BH54">
        <v>257</v>
      </c>
      <c r="BI54">
        <f>($BH$63-$BH$60)/200</f>
        <v>0.09</v>
      </c>
    </row>
    <row r="55" spans="1:80" x14ac:dyDescent="0.25">
      <c r="A55">
        <v>54</v>
      </c>
      <c r="F55">
        <v>201.12336999999999</v>
      </c>
      <c r="G55" s="3">
        <v>3</v>
      </c>
      <c r="H55">
        <v>201.944106</v>
      </c>
      <c r="I55" s="4">
        <v>4</v>
      </c>
      <c r="P55">
        <v>2</v>
      </c>
      <c r="Q55" t="str">
        <f>CONCATENATE(C55,E55,G55,I55)</f>
        <v>34</v>
      </c>
      <c r="R55">
        <v>1</v>
      </c>
      <c r="X55" t="s">
        <v>286</v>
      </c>
      <c r="Y55" t="s">
        <v>260</v>
      </c>
      <c r="AB55" t="s">
        <v>286</v>
      </c>
      <c r="AC55" t="str">
        <f>CONCATENATE($R55,$R56,$R57,$R58)</f>
        <v>1234</v>
      </c>
      <c r="BG55">
        <v>1</v>
      </c>
      <c r="BH55">
        <v>269</v>
      </c>
      <c r="BI55">
        <f>($BH$64-$BH$61)/200</f>
        <v>6.5000000000000002E-2</v>
      </c>
    </row>
    <row r="56" spans="1:80" x14ac:dyDescent="0.25">
      <c r="A56">
        <v>55</v>
      </c>
      <c r="F56">
        <v>201.139262</v>
      </c>
      <c r="G56" s="3">
        <v>3</v>
      </c>
      <c r="H56">
        <v>201.95273499999999</v>
      </c>
      <c r="I56" s="4">
        <v>4</v>
      </c>
      <c r="P56">
        <v>2</v>
      </c>
      <c r="Q56" t="str">
        <f>CONCATENATE(C56,E56,G56,I56)</f>
        <v>34</v>
      </c>
      <c r="R56">
        <v>2</v>
      </c>
      <c r="X56" t="s">
        <v>286</v>
      </c>
      <c r="Y56" t="s">
        <v>261</v>
      </c>
      <c r="BG56">
        <v>2</v>
      </c>
      <c r="BH56">
        <v>271</v>
      </c>
      <c r="BI56">
        <f>($BH$65-$BH$62)/200</f>
        <v>0.115</v>
      </c>
    </row>
    <row r="57" spans="1:80" x14ac:dyDescent="0.25">
      <c r="A57">
        <v>56</v>
      </c>
      <c r="F57">
        <v>201.137687</v>
      </c>
      <c r="G57" s="3">
        <v>3</v>
      </c>
      <c r="H57">
        <v>201.959948</v>
      </c>
      <c r="I57" s="4">
        <v>4</v>
      </c>
      <c r="P57">
        <v>2</v>
      </c>
      <c r="Q57" t="str">
        <f>CONCATENATE(C57,E57,G57,I57)</f>
        <v>34</v>
      </c>
      <c r="R57">
        <v>3</v>
      </c>
      <c r="X57" t="s">
        <v>286</v>
      </c>
      <c r="Y57" t="s">
        <v>262</v>
      </c>
      <c r="BG57">
        <v>3</v>
      </c>
      <c r="BH57">
        <v>278</v>
      </c>
      <c r="BI57">
        <f>($BH$66-$BH$63)/200</f>
        <v>7.4999999999999997E-2</v>
      </c>
    </row>
    <row r="58" spans="1:80" x14ac:dyDescent="0.25">
      <c r="A58">
        <v>57</v>
      </c>
      <c r="F58">
        <v>201.10689400000001</v>
      </c>
      <c r="G58" s="3">
        <v>3</v>
      </c>
      <c r="H58">
        <v>201.92110700000001</v>
      </c>
      <c r="I58" s="4">
        <v>4</v>
      </c>
      <c r="P58">
        <v>2</v>
      </c>
      <c r="Q58" t="str">
        <f>CONCATENATE(C58,E58,G58,I58)</f>
        <v>34</v>
      </c>
      <c r="R58">
        <v>4</v>
      </c>
      <c r="X58" t="s">
        <v>286</v>
      </c>
      <c r="Y58" t="s">
        <v>259</v>
      </c>
      <c r="BG58">
        <v>4</v>
      </c>
      <c r="BH58">
        <v>278</v>
      </c>
      <c r="BI58">
        <f>($BH$67-$BH$64)/200</f>
        <v>0.08</v>
      </c>
    </row>
    <row r="59" spans="1:80" x14ac:dyDescent="0.25">
      <c r="A59">
        <v>58</v>
      </c>
      <c r="F59">
        <v>201.10689400000001</v>
      </c>
      <c r="G59" s="3">
        <v>3</v>
      </c>
      <c r="P59">
        <v>1</v>
      </c>
      <c r="Q59" t="str">
        <f>CONCATENATE(C59,E59,G59,I59)</f>
        <v>3</v>
      </c>
      <c r="R59">
        <v>1</v>
      </c>
      <c r="X59" t="s">
        <v>286</v>
      </c>
      <c r="Y59" t="s">
        <v>260</v>
      </c>
      <c r="AB59" t="s">
        <v>286</v>
      </c>
      <c r="AC59" t="str">
        <f>CONCATENATE($R59,$R60,$R61,$R62)</f>
        <v>1234</v>
      </c>
      <c r="BG59">
        <v>1</v>
      </c>
      <c r="BH59">
        <v>286</v>
      </c>
      <c r="BI59">
        <f>($BH$68-$BH$65)/200</f>
        <v>5.5E-2</v>
      </c>
    </row>
    <row r="60" spans="1:80" x14ac:dyDescent="0.25">
      <c r="A60">
        <v>59</v>
      </c>
      <c r="P60">
        <v>0</v>
      </c>
      <c r="Q60" t="str">
        <f>CONCATENATE(C60,E60,G60,I60)</f>
        <v/>
      </c>
      <c r="R60">
        <v>2</v>
      </c>
      <c r="X60" t="s">
        <v>286</v>
      </c>
      <c r="Y60" t="s">
        <v>261</v>
      </c>
      <c r="BG60">
        <v>2</v>
      </c>
      <c r="BH60">
        <v>289</v>
      </c>
      <c r="BI60">
        <f>($BH$69-$BH$66)/200</f>
        <v>0.105</v>
      </c>
    </row>
    <row r="61" spans="1:80" x14ac:dyDescent="0.25">
      <c r="A61">
        <v>60</v>
      </c>
      <c r="P61">
        <v>0</v>
      </c>
      <c r="Q61" t="str">
        <f>CONCATENATE(C61,E61,G61,I61)</f>
        <v/>
      </c>
      <c r="R61">
        <v>3</v>
      </c>
      <c r="X61" t="s">
        <v>286</v>
      </c>
      <c r="Y61" t="s">
        <v>262</v>
      </c>
      <c r="BG61">
        <v>3</v>
      </c>
      <c r="BH61">
        <v>297</v>
      </c>
      <c r="BI61">
        <f>($BH$70-$BH$67)/200</f>
        <v>8.5000000000000006E-2</v>
      </c>
    </row>
    <row r="62" spans="1:80" x14ac:dyDescent="0.25">
      <c r="A62">
        <v>61</v>
      </c>
      <c r="B62">
        <v>176.27294999999998</v>
      </c>
      <c r="C62" s="5">
        <v>1</v>
      </c>
      <c r="P62">
        <v>1</v>
      </c>
      <c r="Q62" t="str">
        <f>CONCATENATE(C62,E62,G62,I62)</f>
        <v>1</v>
      </c>
      <c r="R62">
        <v>4</v>
      </c>
      <c r="X62" t="s">
        <v>286</v>
      </c>
      <c r="Y62" t="s">
        <v>259</v>
      </c>
      <c r="BG62">
        <v>4</v>
      </c>
      <c r="BH62">
        <v>298</v>
      </c>
      <c r="BI62">
        <f>($BH$71-$BH$68)/200</f>
        <v>8.5000000000000006E-2</v>
      </c>
    </row>
    <row r="63" spans="1:80" x14ac:dyDescent="0.25">
      <c r="A63">
        <v>62</v>
      </c>
      <c r="B63">
        <v>176.31410700000001</v>
      </c>
      <c r="C63" s="5">
        <v>1</v>
      </c>
      <c r="P63">
        <v>1</v>
      </c>
      <c r="Q63" t="str">
        <f>CONCATENATE(C63,E63,G63,I63)</f>
        <v>1</v>
      </c>
      <c r="R63">
        <v>1</v>
      </c>
      <c r="X63" t="s">
        <v>286</v>
      </c>
      <c r="Y63" t="s">
        <v>260</v>
      </c>
      <c r="AB63" t="s">
        <v>286</v>
      </c>
      <c r="AC63" t="str">
        <f>CONCATENATE($R63,$R64,$R65,$R66)</f>
        <v>1234</v>
      </c>
      <c r="BG63">
        <v>1</v>
      </c>
      <c r="BH63">
        <v>307</v>
      </c>
      <c r="BI63">
        <f>($BH$72-$BH$69)/200</f>
        <v>7.4999999999999997E-2</v>
      </c>
    </row>
    <row r="64" spans="1:80" x14ac:dyDescent="0.25">
      <c r="A64">
        <v>63</v>
      </c>
      <c r="B64">
        <v>176.27915999999999</v>
      </c>
      <c r="C64" s="5">
        <v>1</v>
      </c>
      <c r="P64">
        <v>1</v>
      </c>
      <c r="Q64" t="str">
        <f>CONCATENATE(C64,E64,G64,I64)</f>
        <v>1</v>
      </c>
      <c r="R64">
        <v>2</v>
      </c>
      <c r="X64" t="s">
        <v>286</v>
      </c>
      <c r="Y64" t="s">
        <v>261</v>
      </c>
      <c r="BG64">
        <v>2</v>
      </c>
      <c r="BH64">
        <v>310</v>
      </c>
      <c r="BI64">
        <f>($BH$73-$BH$70)/200</f>
        <v>0.11</v>
      </c>
    </row>
    <row r="65" spans="1:61" x14ac:dyDescent="0.25">
      <c r="A65">
        <v>64</v>
      </c>
      <c r="B65">
        <v>176.26989399999999</v>
      </c>
      <c r="C65" s="5">
        <v>1</v>
      </c>
      <c r="P65">
        <v>1</v>
      </c>
      <c r="Q65" t="str">
        <f>CONCATENATE(C65,E65,G65,I65)</f>
        <v>1</v>
      </c>
      <c r="R65">
        <v>3</v>
      </c>
      <c r="X65" t="s">
        <v>287</v>
      </c>
      <c r="Y65" t="s">
        <v>268</v>
      </c>
      <c r="BG65">
        <v>3</v>
      </c>
      <c r="BH65">
        <v>321</v>
      </c>
      <c r="BI65">
        <f>($BH$74-$BH$71)/200</f>
        <v>0.1</v>
      </c>
    </row>
    <row r="66" spans="1:61" x14ac:dyDescent="0.25">
      <c r="A66">
        <v>65</v>
      </c>
      <c r="B66">
        <v>176.26731999999998</v>
      </c>
      <c r="C66" s="5">
        <v>1</v>
      </c>
      <c r="D66">
        <v>170.76405399999999</v>
      </c>
      <c r="E66" s="2">
        <v>2</v>
      </c>
      <c r="P66">
        <v>2</v>
      </c>
      <c r="Q66" t="str">
        <f>CONCATENATE(C66,E66,G66,I66)</f>
        <v>12</v>
      </c>
      <c r="R66">
        <v>4</v>
      </c>
      <c r="X66" t="s">
        <v>291</v>
      </c>
      <c r="Y66" t="s">
        <v>277</v>
      </c>
      <c r="BG66">
        <v>4</v>
      </c>
      <c r="BH66">
        <v>322</v>
      </c>
      <c r="BI66">
        <f>($BH$80-$BH$77)/200</f>
        <v>7.0000000000000007E-2</v>
      </c>
    </row>
    <row r="67" spans="1:61" x14ac:dyDescent="0.25">
      <c r="A67">
        <v>66</v>
      </c>
      <c r="B67">
        <v>176.25089700000001</v>
      </c>
      <c r="C67" s="5">
        <v>1</v>
      </c>
      <c r="D67">
        <v>170.73647599999998</v>
      </c>
      <c r="E67" s="2">
        <v>2</v>
      </c>
      <c r="P67">
        <v>2</v>
      </c>
      <c r="Q67" t="str">
        <f>CONCATENATE(C67,E67,G67,I67)</f>
        <v>12</v>
      </c>
      <c r="R67">
        <v>1</v>
      </c>
      <c r="X67" t="s">
        <v>291</v>
      </c>
      <c r="Y67" t="s">
        <v>278</v>
      </c>
      <c r="AB67" t="s">
        <v>286</v>
      </c>
      <c r="AC67" t="str">
        <f>CONCATENATE($R67,$R68,$R69,$R70)</f>
        <v>1234</v>
      </c>
      <c r="BG67">
        <v>1</v>
      </c>
      <c r="BH67">
        <v>326</v>
      </c>
      <c r="BI67">
        <f>($BH$81-$BH$78)/200</f>
        <v>9.5000000000000001E-2</v>
      </c>
    </row>
    <row r="68" spans="1:61" x14ac:dyDescent="0.25">
      <c r="A68">
        <v>67</v>
      </c>
      <c r="B68">
        <v>176.251475</v>
      </c>
      <c r="C68" s="5">
        <v>1</v>
      </c>
      <c r="D68">
        <v>170.739632</v>
      </c>
      <c r="E68" s="2">
        <v>2</v>
      </c>
      <c r="P68">
        <v>2</v>
      </c>
      <c r="Q68" t="str">
        <f>CONCATENATE(C68,E68,G68,I68)</f>
        <v>12</v>
      </c>
      <c r="R68">
        <v>2</v>
      </c>
      <c r="X68" t="s">
        <v>291</v>
      </c>
      <c r="Y68" t="s">
        <v>279</v>
      </c>
      <c r="BG68">
        <v>2</v>
      </c>
      <c r="BH68">
        <v>332</v>
      </c>
      <c r="BI68">
        <f>($BH$82-$BH$79)/200</f>
        <v>8.5000000000000006E-2</v>
      </c>
    </row>
    <row r="69" spans="1:61" x14ac:dyDescent="0.25">
      <c r="A69">
        <v>68</v>
      </c>
      <c r="B69">
        <v>176.27294999999998</v>
      </c>
      <c r="C69" s="5">
        <v>1</v>
      </c>
      <c r="D69">
        <v>170.71573899999999</v>
      </c>
      <c r="E69" s="2">
        <v>2</v>
      </c>
      <c r="P69">
        <v>2</v>
      </c>
      <c r="Q69" t="str">
        <f>CONCATENATE(C69,E69,G69,I69)</f>
        <v>12</v>
      </c>
      <c r="R69">
        <v>3</v>
      </c>
      <c r="X69" t="s">
        <v>287</v>
      </c>
      <c r="Y69" t="s">
        <v>280</v>
      </c>
      <c r="BG69">
        <v>3</v>
      </c>
      <c r="BH69">
        <v>343</v>
      </c>
      <c r="BI69">
        <f>($BH$83-$BH$80)/200</f>
        <v>0.115</v>
      </c>
    </row>
    <row r="70" spans="1:61" x14ac:dyDescent="0.25">
      <c r="A70">
        <v>69</v>
      </c>
      <c r="D70">
        <v>170.739001</v>
      </c>
      <c r="E70" s="2">
        <v>2</v>
      </c>
      <c r="P70">
        <v>1</v>
      </c>
      <c r="Q70" t="str">
        <f>CONCATENATE(C70,E70,G70,I70)</f>
        <v>2</v>
      </c>
      <c r="R70">
        <v>4</v>
      </c>
      <c r="X70" t="s">
        <v>290</v>
      </c>
      <c r="Y70" t="s">
        <v>272</v>
      </c>
      <c r="BG70">
        <v>4</v>
      </c>
      <c r="BH70">
        <v>343</v>
      </c>
      <c r="BI70">
        <f>($BH$84-$BH$81)/200</f>
        <v>0.05</v>
      </c>
    </row>
    <row r="71" spans="1:61" x14ac:dyDescent="0.25">
      <c r="A71">
        <v>70</v>
      </c>
      <c r="D71">
        <v>170.788792</v>
      </c>
      <c r="E71" s="2">
        <v>2</v>
      </c>
      <c r="P71">
        <v>1</v>
      </c>
      <c r="Q71" t="str">
        <f>CONCATENATE(C71,E71,G71,I71)</f>
        <v>2</v>
      </c>
      <c r="R71">
        <v>1</v>
      </c>
      <c r="X71" t="s">
        <v>287</v>
      </c>
      <c r="Y71" t="s">
        <v>276</v>
      </c>
      <c r="BG71">
        <v>1</v>
      </c>
      <c r="BH71">
        <v>349</v>
      </c>
      <c r="BI71">
        <f>($BH$85-$BH$82)/200</f>
        <v>9.5000000000000001E-2</v>
      </c>
    </row>
    <row r="72" spans="1:61" x14ac:dyDescent="0.25">
      <c r="A72">
        <v>71</v>
      </c>
      <c r="D72">
        <v>170.76405399999999</v>
      </c>
      <c r="E72" s="2">
        <v>2</v>
      </c>
      <c r="P72">
        <v>1</v>
      </c>
      <c r="Q72" t="str">
        <f>CONCATENATE(C72,E72,G72,I72)</f>
        <v>2</v>
      </c>
      <c r="R72">
        <v>2</v>
      </c>
      <c r="X72" t="s">
        <v>286</v>
      </c>
      <c r="Y72" t="s">
        <v>260</v>
      </c>
      <c r="BG72">
        <v>2</v>
      </c>
      <c r="BH72">
        <v>358</v>
      </c>
      <c r="BI72">
        <f>($BH$86-$BH$83)/200</f>
        <v>7.4999999999999997E-2</v>
      </c>
    </row>
    <row r="73" spans="1:61" x14ac:dyDescent="0.25">
      <c r="A73">
        <v>72</v>
      </c>
      <c r="F73">
        <v>170.83979099999999</v>
      </c>
      <c r="G73" s="3">
        <v>3</v>
      </c>
      <c r="H73">
        <v>170.60789599999998</v>
      </c>
      <c r="I73" s="4">
        <v>4</v>
      </c>
      <c r="P73">
        <v>2</v>
      </c>
      <c r="Q73" t="str">
        <f>CONCATENATE(C73,E73,G73,I73)</f>
        <v>34</v>
      </c>
      <c r="R73">
        <v>3</v>
      </c>
      <c r="X73" t="s">
        <v>286</v>
      </c>
      <c r="Y73" t="s">
        <v>261</v>
      </c>
      <c r="BG73">
        <v>3</v>
      </c>
      <c r="BH73">
        <v>365</v>
      </c>
      <c r="BI73">
        <f>($BH$87-$BH$84)/200</f>
        <v>0.115</v>
      </c>
    </row>
    <row r="74" spans="1:61" x14ac:dyDescent="0.25">
      <c r="A74">
        <v>73</v>
      </c>
      <c r="F74">
        <v>170.84589700000001</v>
      </c>
      <c r="G74" s="3">
        <v>3</v>
      </c>
      <c r="H74">
        <v>170.58200199999999</v>
      </c>
      <c r="I74" s="4">
        <v>4</v>
      </c>
      <c r="P74">
        <v>2</v>
      </c>
      <c r="Q74" t="str">
        <f>CONCATENATE(C74,E74,G74,I74)</f>
        <v>34</v>
      </c>
      <c r="R74">
        <v>1</v>
      </c>
      <c r="X74" t="s">
        <v>286</v>
      </c>
      <c r="Y74" t="s">
        <v>262</v>
      </c>
      <c r="BG74">
        <v>1</v>
      </c>
      <c r="BH74">
        <v>369</v>
      </c>
      <c r="BI74">
        <f>($BH$88-$BH$85)/200</f>
        <v>5.5E-2</v>
      </c>
    </row>
    <row r="75" spans="1:61" x14ac:dyDescent="0.25">
      <c r="A75">
        <v>74</v>
      </c>
      <c r="F75">
        <v>170.82189599999998</v>
      </c>
      <c r="G75" s="3">
        <v>3</v>
      </c>
      <c r="H75">
        <v>170.58595</v>
      </c>
      <c r="I75" s="4">
        <v>4</v>
      </c>
      <c r="P75">
        <v>2</v>
      </c>
      <c r="Q75" t="str">
        <f>CONCATENATE(C75,E75,G75,I75)</f>
        <v>34</v>
      </c>
      <c r="R75" t="s">
        <v>22</v>
      </c>
      <c r="X75" t="s">
        <v>286</v>
      </c>
      <c r="Y75" t="s">
        <v>259</v>
      </c>
      <c r="BG75" t="s">
        <v>22</v>
      </c>
      <c r="BH75">
        <v>370</v>
      </c>
      <c r="BI75">
        <f>($BH$89-$BH$86)/200</f>
        <v>0.08</v>
      </c>
    </row>
    <row r="76" spans="1:61" x14ac:dyDescent="0.25">
      <c r="A76">
        <v>75</v>
      </c>
      <c r="F76">
        <v>170.82395099999999</v>
      </c>
      <c r="G76" s="3">
        <v>3</v>
      </c>
      <c r="H76">
        <v>170.611054</v>
      </c>
      <c r="I76" s="4">
        <v>4</v>
      </c>
      <c r="P76">
        <v>2</v>
      </c>
      <c r="Q76" t="str">
        <f>CONCATENATE(C76,E76,G76,I76)</f>
        <v>34</v>
      </c>
      <c r="R76" t="s">
        <v>22</v>
      </c>
      <c r="X76" t="s">
        <v>286</v>
      </c>
      <c r="Y76" t="s">
        <v>260</v>
      </c>
      <c r="BG76" t="s">
        <v>22</v>
      </c>
      <c r="BH76">
        <v>372</v>
      </c>
      <c r="BI76">
        <f>($BH$90-$BH$87)/200</f>
        <v>0.09</v>
      </c>
    </row>
    <row r="77" spans="1:61" x14ac:dyDescent="0.25">
      <c r="A77">
        <v>76</v>
      </c>
      <c r="F77">
        <v>170.83715899999999</v>
      </c>
      <c r="G77" s="3">
        <v>3</v>
      </c>
      <c r="H77">
        <v>170.62368499999999</v>
      </c>
      <c r="I77" s="4">
        <v>4</v>
      </c>
      <c r="P77">
        <v>2</v>
      </c>
      <c r="Q77" t="str">
        <f>CONCATENATE(C77,E77,G77,I77)</f>
        <v>34</v>
      </c>
      <c r="R77">
        <v>2</v>
      </c>
      <c r="X77" t="s">
        <v>286</v>
      </c>
      <c r="Y77" t="s">
        <v>261</v>
      </c>
      <c r="AB77" t="s">
        <v>291</v>
      </c>
      <c r="AC77" t="str">
        <f>CONCATENATE($R77,$R78,$R79,$R80)</f>
        <v>2143</v>
      </c>
      <c r="BG77">
        <v>2</v>
      </c>
      <c r="BH77">
        <v>373</v>
      </c>
      <c r="BI77">
        <f>($BH$91-$BH$88)/200</f>
        <v>0.105</v>
      </c>
    </row>
    <row r="78" spans="1:61" x14ac:dyDescent="0.25">
      <c r="A78">
        <v>77</v>
      </c>
      <c r="F78">
        <v>170.83621299999999</v>
      </c>
      <c r="G78" s="3">
        <v>3</v>
      </c>
      <c r="H78">
        <v>170.62426500000001</v>
      </c>
      <c r="I78" s="4">
        <v>4</v>
      </c>
      <c r="P78">
        <v>2</v>
      </c>
      <c r="Q78" t="str">
        <f>CONCATENATE(C78,E78,G78,I78)</f>
        <v>34</v>
      </c>
      <c r="R78">
        <v>1</v>
      </c>
      <c r="X78" t="s">
        <v>286</v>
      </c>
      <c r="Y78" t="s">
        <v>262</v>
      </c>
      <c r="BG78">
        <v>1</v>
      </c>
      <c r="BH78">
        <v>381</v>
      </c>
      <c r="BI78">
        <f>($BH$92-$BH$89)/200</f>
        <v>0.08</v>
      </c>
    </row>
    <row r="79" spans="1:61" x14ac:dyDescent="0.25">
      <c r="A79">
        <v>78</v>
      </c>
      <c r="F79">
        <v>170.81574000000001</v>
      </c>
      <c r="G79" s="3">
        <v>3</v>
      </c>
      <c r="H79">
        <v>170.57452899999998</v>
      </c>
      <c r="I79" s="4">
        <v>4</v>
      </c>
      <c r="P79">
        <v>2</v>
      </c>
      <c r="Q79" t="str">
        <f>CONCATENATE(C79,E79,G79,I79)</f>
        <v>34</v>
      </c>
      <c r="R79">
        <v>4</v>
      </c>
      <c r="X79" t="s">
        <v>286</v>
      </c>
      <c r="Y79" t="s">
        <v>259</v>
      </c>
      <c r="BG79">
        <v>4</v>
      </c>
      <c r="BH79">
        <v>386</v>
      </c>
      <c r="BI79">
        <f>($BH$93-$BH$90)/200</f>
        <v>7.4999999999999997E-2</v>
      </c>
    </row>
    <row r="80" spans="1:61" x14ac:dyDescent="0.25">
      <c r="A80">
        <v>79</v>
      </c>
      <c r="F80">
        <v>170.81574000000001</v>
      </c>
      <c r="G80" s="3">
        <v>3</v>
      </c>
      <c r="P80">
        <v>1</v>
      </c>
      <c r="Q80" t="str">
        <f>CONCATENATE(C80,E80,G80,I80)</f>
        <v>3</v>
      </c>
      <c r="R80">
        <v>3</v>
      </c>
      <c r="X80" t="s">
        <v>286</v>
      </c>
      <c r="Y80" t="s">
        <v>260</v>
      </c>
      <c r="BG80">
        <v>3</v>
      </c>
      <c r="BH80">
        <v>387</v>
      </c>
      <c r="BI80">
        <f>($BH$94-$BH$91)/200</f>
        <v>8.5000000000000006E-2</v>
      </c>
    </row>
    <row r="81" spans="1:61" x14ac:dyDescent="0.25">
      <c r="A81">
        <v>80</v>
      </c>
      <c r="B81">
        <v>153.66810699999999</v>
      </c>
      <c r="C81" s="5">
        <v>1</v>
      </c>
      <c r="P81">
        <v>1</v>
      </c>
      <c r="Q81" t="str">
        <f>CONCATENATE(C81,E81,G81,I81)</f>
        <v>1</v>
      </c>
      <c r="R81">
        <v>2</v>
      </c>
      <c r="X81" t="s">
        <v>286</v>
      </c>
      <c r="Y81" t="s">
        <v>261</v>
      </c>
      <c r="AB81" t="s">
        <v>290</v>
      </c>
      <c r="AC81" t="str">
        <f>CONCATENATE($R81,$R82,$R83,$R84)</f>
        <v>2134</v>
      </c>
      <c r="BG81">
        <v>2</v>
      </c>
      <c r="BH81">
        <v>400</v>
      </c>
      <c r="BI81">
        <f>($BH$95-$BH$92)/200</f>
        <v>0.11</v>
      </c>
    </row>
    <row r="82" spans="1:61" x14ac:dyDescent="0.25">
      <c r="A82">
        <v>81</v>
      </c>
      <c r="B82">
        <v>153.66810699999999</v>
      </c>
      <c r="C82" s="5">
        <v>1</v>
      </c>
      <c r="P82">
        <v>1</v>
      </c>
      <c r="Q82" t="str">
        <f>CONCATENATE(C82,E82,G82,I82)</f>
        <v>1</v>
      </c>
      <c r="R82">
        <v>1</v>
      </c>
      <c r="X82" t="s">
        <v>286</v>
      </c>
      <c r="Y82" t="s">
        <v>262</v>
      </c>
      <c r="BG82">
        <v>1</v>
      </c>
      <c r="BH82">
        <v>403</v>
      </c>
      <c r="BI82">
        <f>($BH$96-$BH$93)/200</f>
        <v>7.0000000000000007E-2</v>
      </c>
    </row>
    <row r="83" spans="1:61" x14ac:dyDescent="0.25">
      <c r="A83">
        <v>82</v>
      </c>
      <c r="B83">
        <v>153.61263400000001</v>
      </c>
      <c r="C83" s="5">
        <v>1</v>
      </c>
      <c r="P83">
        <v>1</v>
      </c>
      <c r="Q83" t="str">
        <f>CONCATENATE(C83,E83,G83,I83)</f>
        <v>1</v>
      </c>
      <c r="R83">
        <v>3</v>
      </c>
      <c r="X83" t="s">
        <v>286</v>
      </c>
      <c r="Y83" t="s">
        <v>259</v>
      </c>
      <c r="BG83">
        <v>3</v>
      </c>
      <c r="BH83">
        <v>410</v>
      </c>
      <c r="BI83">
        <f>($BH$97-$BH$94)/200</f>
        <v>8.5000000000000006E-2</v>
      </c>
    </row>
    <row r="84" spans="1:61" x14ac:dyDescent="0.25">
      <c r="A84">
        <v>83</v>
      </c>
      <c r="B84">
        <v>153.61736999999999</v>
      </c>
      <c r="C84" s="5">
        <v>1</v>
      </c>
      <c r="P84">
        <v>1</v>
      </c>
      <c r="Q84" t="str">
        <f>CONCATENATE(C84,E84,G84,I84)</f>
        <v>1</v>
      </c>
      <c r="R84">
        <v>4</v>
      </c>
      <c r="X84" t="s">
        <v>286</v>
      </c>
      <c r="Y84" t="s">
        <v>260</v>
      </c>
      <c r="BG84">
        <v>4</v>
      </c>
      <c r="BH84">
        <v>410</v>
      </c>
      <c r="BI84">
        <f>($BH$98-$BH$95)/200</f>
        <v>8.5000000000000006E-2</v>
      </c>
    </row>
    <row r="85" spans="1:61" x14ac:dyDescent="0.25">
      <c r="A85">
        <v>84</v>
      </c>
      <c r="B85">
        <v>153.62510700000001</v>
      </c>
      <c r="C85" s="5">
        <v>1</v>
      </c>
      <c r="D85">
        <v>150.072371</v>
      </c>
      <c r="E85" s="2">
        <v>2</v>
      </c>
      <c r="P85">
        <v>2</v>
      </c>
      <c r="Q85" t="str">
        <f>CONCATENATE(C85,E85,G85,I85)</f>
        <v>12</v>
      </c>
      <c r="R85">
        <v>1</v>
      </c>
      <c r="X85" t="s">
        <v>286</v>
      </c>
      <c r="Y85" t="s">
        <v>261</v>
      </c>
      <c r="AB85" t="s">
        <v>286</v>
      </c>
      <c r="AC85" t="str">
        <f>CONCATENATE($R85,$R86,$R87,$R88)</f>
        <v>1234</v>
      </c>
      <c r="BG85">
        <v>1</v>
      </c>
      <c r="BH85">
        <v>422</v>
      </c>
      <c r="BI85">
        <f>($BH$99-$BH$96)/200</f>
        <v>0.115</v>
      </c>
    </row>
    <row r="86" spans="1:61" x14ac:dyDescent="0.25">
      <c r="A86">
        <v>85</v>
      </c>
      <c r="B86">
        <v>153.66810699999999</v>
      </c>
      <c r="C86" s="5">
        <v>1</v>
      </c>
      <c r="D86">
        <v>150.072371</v>
      </c>
      <c r="E86" s="2">
        <v>2</v>
      </c>
      <c r="P86">
        <v>2</v>
      </c>
      <c r="Q86" t="str">
        <f>CONCATENATE(C86,E86,G86,I86)</f>
        <v>12</v>
      </c>
      <c r="R86">
        <v>2</v>
      </c>
      <c r="X86" t="s">
        <v>286</v>
      </c>
      <c r="Y86" t="s">
        <v>262</v>
      </c>
      <c r="BG86">
        <v>2</v>
      </c>
      <c r="BH86">
        <v>425</v>
      </c>
      <c r="BI86">
        <f>($BH$100-$BH$97)/200</f>
        <v>8.5000000000000006E-2</v>
      </c>
    </row>
    <row r="87" spans="1:61" x14ac:dyDescent="0.25">
      <c r="A87">
        <v>86</v>
      </c>
      <c r="B87">
        <v>153.66810699999999</v>
      </c>
      <c r="C87" s="5">
        <v>1</v>
      </c>
      <c r="D87">
        <v>150.027897</v>
      </c>
      <c r="E87" s="2">
        <v>2</v>
      </c>
      <c r="P87">
        <v>2</v>
      </c>
      <c r="Q87" t="str">
        <f>CONCATENATE(C87,E87,G87,I87)</f>
        <v>12</v>
      </c>
      <c r="R87">
        <v>3</v>
      </c>
      <c r="X87" t="s">
        <v>286</v>
      </c>
      <c r="Y87" t="s">
        <v>259</v>
      </c>
      <c r="BG87">
        <v>3</v>
      </c>
      <c r="BH87">
        <v>433</v>
      </c>
      <c r="BI87">
        <f>($BH$101-$BH$98)/200</f>
        <v>6.5000000000000002E-2</v>
      </c>
    </row>
    <row r="88" spans="1:61" x14ac:dyDescent="0.25">
      <c r="A88">
        <v>87</v>
      </c>
      <c r="D88">
        <v>150.072371</v>
      </c>
      <c r="E88" s="2">
        <v>2</v>
      </c>
      <c r="P88">
        <v>1</v>
      </c>
      <c r="Q88" t="str">
        <f>CONCATENATE(C88,E88,G88,I88)</f>
        <v>2</v>
      </c>
      <c r="R88">
        <v>4</v>
      </c>
      <c r="X88" t="s">
        <v>286</v>
      </c>
      <c r="Y88" t="s">
        <v>260</v>
      </c>
      <c r="BG88">
        <v>4</v>
      </c>
      <c r="BH88">
        <v>433</v>
      </c>
      <c r="BI88">
        <f>($BH$102-$BH$99)/200</f>
        <v>0.08</v>
      </c>
    </row>
    <row r="89" spans="1:61" x14ac:dyDescent="0.25">
      <c r="A89">
        <v>88</v>
      </c>
      <c r="D89">
        <v>150.072371</v>
      </c>
      <c r="E89" s="2">
        <v>2</v>
      </c>
      <c r="P89">
        <v>1</v>
      </c>
      <c r="Q89" t="str">
        <f>CONCATENATE(C89,E89,G89,I89)</f>
        <v>2</v>
      </c>
      <c r="R89">
        <v>1</v>
      </c>
      <c r="X89" t="s">
        <v>286</v>
      </c>
      <c r="Y89" t="s">
        <v>261</v>
      </c>
      <c r="AB89" t="s">
        <v>286</v>
      </c>
      <c r="AC89" t="str">
        <f>CONCATENATE($R89,$R90,$R91,$R92)</f>
        <v>1234</v>
      </c>
      <c r="BG89">
        <v>1</v>
      </c>
      <c r="BH89">
        <v>441</v>
      </c>
      <c r="BI89">
        <f>($BH$103-$BH$100)/200</f>
        <v>0.1</v>
      </c>
    </row>
    <row r="90" spans="1:61" x14ac:dyDescent="0.25">
      <c r="A90">
        <v>89</v>
      </c>
      <c r="D90">
        <v>150.072371</v>
      </c>
      <c r="E90" s="2">
        <v>2</v>
      </c>
      <c r="P90">
        <v>1</v>
      </c>
      <c r="Q90" t="str">
        <f>CONCATENATE(C90,E90,G90,I90)</f>
        <v>2</v>
      </c>
      <c r="R90">
        <v>2</v>
      </c>
      <c r="X90" t="s">
        <v>286</v>
      </c>
      <c r="Y90" t="s">
        <v>262</v>
      </c>
      <c r="BG90">
        <v>2</v>
      </c>
      <c r="BH90">
        <v>451</v>
      </c>
      <c r="BI90">
        <f>($BH$104-$BH$101)/200</f>
        <v>9.5000000000000001E-2</v>
      </c>
    </row>
    <row r="91" spans="1:61" x14ac:dyDescent="0.25">
      <c r="A91">
        <v>90</v>
      </c>
      <c r="D91">
        <v>150.072371</v>
      </c>
      <c r="E91" s="2">
        <v>2</v>
      </c>
      <c r="P91">
        <v>1</v>
      </c>
      <c r="Q91" t="str">
        <f>CONCATENATE(C91,E91,G91,I91)</f>
        <v>2</v>
      </c>
      <c r="R91">
        <v>3</v>
      </c>
      <c r="X91" t="s">
        <v>286</v>
      </c>
      <c r="Y91" t="s">
        <v>259</v>
      </c>
      <c r="BG91">
        <v>3</v>
      </c>
      <c r="BH91">
        <v>454</v>
      </c>
      <c r="BI91">
        <f>($BH$105-$BH$102)/200</f>
        <v>6.5000000000000002E-2</v>
      </c>
    </row>
    <row r="92" spans="1:61" x14ac:dyDescent="0.25">
      <c r="A92">
        <v>91</v>
      </c>
      <c r="D92">
        <v>150.09216000000001</v>
      </c>
      <c r="E92" s="2">
        <v>2</v>
      </c>
      <c r="P92">
        <v>1</v>
      </c>
      <c r="Q92" t="str">
        <f>CONCATENATE(C92,E92,G92,I92)</f>
        <v>2</v>
      </c>
      <c r="R92">
        <v>4</v>
      </c>
      <c r="X92" t="s">
        <v>286</v>
      </c>
      <c r="Y92" t="s">
        <v>260</v>
      </c>
      <c r="BG92">
        <v>4</v>
      </c>
      <c r="BH92">
        <v>457</v>
      </c>
      <c r="BI92">
        <f>($BH$106-$BH$103)/200</f>
        <v>7.4999999999999997E-2</v>
      </c>
    </row>
    <row r="93" spans="1:61" x14ac:dyDescent="0.25">
      <c r="A93">
        <v>92</v>
      </c>
      <c r="F93">
        <v>149.657265</v>
      </c>
      <c r="G93" s="3">
        <v>3</v>
      </c>
      <c r="P93">
        <v>1</v>
      </c>
      <c r="Q93" t="str">
        <f>CONCATENATE(C93,E93,G93,I93)</f>
        <v>3</v>
      </c>
      <c r="R93">
        <v>1</v>
      </c>
      <c r="X93" t="s">
        <v>286</v>
      </c>
      <c r="Y93" t="s">
        <v>262</v>
      </c>
      <c r="AB93" t="s">
        <v>286</v>
      </c>
      <c r="AC93" t="str">
        <f>CONCATENATE($R93,$R94,$R95,$R96)</f>
        <v>1234</v>
      </c>
      <c r="BG93">
        <v>1</v>
      </c>
      <c r="BH93">
        <v>466</v>
      </c>
      <c r="BI93">
        <f>($BH$112-$BH$109)/200</f>
        <v>8.5000000000000006E-2</v>
      </c>
    </row>
    <row r="94" spans="1:61" x14ac:dyDescent="0.25">
      <c r="A94">
        <v>93</v>
      </c>
      <c r="F94">
        <v>149.657265</v>
      </c>
      <c r="G94" s="3">
        <v>3</v>
      </c>
      <c r="H94">
        <v>149.03137099999998</v>
      </c>
      <c r="I94" s="4">
        <v>4</v>
      </c>
      <c r="P94">
        <v>2</v>
      </c>
      <c r="Q94" t="str">
        <f>CONCATENATE(C94,E94,G94,I94)</f>
        <v>34</v>
      </c>
      <c r="R94">
        <v>2</v>
      </c>
      <c r="X94" t="s">
        <v>286</v>
      </c>
      <c r="Y94" t="s">
        <v>259</v>
      </c>
      <c r="BG94">
        <v>2</v>
      </c>
      <c r="BH94">
        <v>471</v>
      </c>
      <c r="BI94">
        <f>($BH$113-$BH$110)/200</f>
        <v>0.08</v>
      </c>
    </row>
    <row r="95" spans="1:61" x14ac:dyDescent="0.25">
      <c r="A95">
        <v>94</v>
      </c>
      <c r="F95">
        <v>149.680792</v>
      </c>
      <c r="G95" s="3">
        <v>3</v>
      </c>
      <c r="H95">
        <v>149.03137099999998</v>
      </c>
      <c r="I95" s="4">
        <v>4</v>
      </c>
      <c r="P95">
        <v>2</v>
      </c>
      <c r="Q95" t="str">
        <f>CONCATENATE(C95,E95,G95,I95)</f>
        <v>34</v>
      </c>
      <c r="R95">
        <v>3</v>
      </c>
      <c r="X95" t="s">
        <v>286</v>
      </c>
      <c r="Y95" t="s">
        <v>260</v>
      </c>
      <c r="BG95">
        <v>3</v>
      </c>
      <c r="BH95">
        <v>479</v>
      </c>
      <c r="BI95">
        <f>($BH$114-$BH$111)/200</f>
        <v>8.5000000000000006E-2</v>
      </c>
    </row>
    <row r="96" spans="1:61" x14ac:dyDescent="0.25">
      <c r="A96">
        <v>95</v>
      </c>
      <c r="F96">
        <v>149.63221299999998</v>
      </c>
      <c r="G96" s="3">
        <v>3</v>
      </c>
      <c r="H96">
        <v>149.03137099999998</v>
      </c>
      <c r="I96" s="4">
        <v>4</v>
      </c>
      <c r="P96">
        <v>2</v>
      </c>
      <c r="Q96" t="str">
        <f>CONCATENATE(C96,E96,G96,I96)</f>
        <v>34</v>
      </c>
      <c r="R96">
        <v>4</v>
      </c>
      <c r="X96" t="s">
        <v>286</v>
      </c>
      <c r="Y96" t="s">
        <v>261</v>
      </c>
      <c r="BG96">
        <v>4</v>
      </c>
      <c r="BH96">
        <v>480</v>
      </c>
      <c r="BI96">
        <f>($BH$115-$BH$112)/200</f>
        <v>0.105</v>
      </c>
    </row>
    <row r="97" spans="1:61" x14ac:dyDescent="0.25">
      <c r="A97">
        <v>96</v>
      </c>
      <c r="F97">
        <v>149.657265</v>
      </c>
      <c r="G97" s="3">
        <v>3</v>
      </c>
      <c r="H97">
        <v>149.03137099999998</v>
      </c>
      <c r="I97" s="4">
        <v>4</v>
      </c>
      <c r="P97">
        <v>2</v>
      </c>
      <c r="Q97" t="str">
        <f>CONCATENATE(C97,E97,G97,I97)</f>
        <v>34</v>
      </c>
      <c r="R97">
        <v>1</v>
      </c>
      <c r="X97" t="s">
        <v>286</v>
      </c>
      <c r="Y97" t="s">
        <v>262</v>
      </c>
      <c r="AB97" t="s">
        <v>286</v>
      </c>
      <c r="AC97" t="str">
        <f>CONCATENATE($R97,$R98,$R99,$R100)</f>
        <v>1234</v>
      </c>
      <c r="BG97">
        <v>1</v>
      </c>
      <c r="BH97">
        <v>488</v>
      </c>
      <c r="BI97">
        <f>($BH$116-$BH$113)/200</f>
        <v>7.0000000000000007E-2</v>
      </c>
    </row>
    <row r="98" spans="1:61" x14ac:dyDescent="0.25">
      <c r="A98">
        <v>97</v>
      </c>
      <c r="F98">
        <v>149.657265</v>
      </c>
      <c r="G98" s="3">
        <v>3</v>
      </c>
      <c r="H98">
        <v>149.03137099999998</v>
      </c>
      <c r="I98" s="4">
        <v>4</v>
      </c>
      <c r="P98">
        <v>2</v>
      </c>
      <c r="Q98" t="str">
        <f>CONCATENATE(C98,E98,G98,I98)</f>
        <v>34</v>
      </c>
      <c r="R98">
        <v>2</v>
      </c>
      <c r="X98" t="s">
        <v>286</v>
      </c>
      <c r="Y98" t="s">
        <v>259</v>
      </c>
      <c r="BG98">
        <v>2</v>
      </c>
      <c r="BH98">
        <v>496</v>
      </c>
      <c r="BI98">
        <f>($BH$117-$BH$114)/200</f>
        <v>8.5000000000000006E-2</v>
      </c>
    </row>
    <row r="99" spans="1:61" x14ac:dyDescent="0.25">
      <c r="A99">
        <v>98</v>
      </c>
      <c r="F99">
        <v>149.657265</v>
      </c>
      <c r="G99" s="3">
        <v>3</v>
      </c>
      <c r="H99">
        <v>149.03137099999998</v>
      </c>
      <c r="I99" s="4">
        <v>4</v>
      </c>
      <c r="P99">
        <v>2</v>
      </c>
      <c r="Q99" t="str">
        <f>CONCATENATE(C99,E99,G99,I99)</f>
        <v>34</v>
      </c>
      <c r="R99">
        <v>3</v>
      </c>
      <c r="X99" t="s">
        <v>286</v>
      </c>
      <c r="Y99" t="s">
        <v>260</v>
      </c>
      <c r="BG99">
        <v>3</v>
      </c>
      <c r="BH99">
        <v>503</v>
      </c>
      <c r="BI99">
        <f>($BH$118-$BH$115)/200</f>
        <v>8.5000000000000006E-2</v>
      </c>
    </row>
    <row r="100" spans="1:61" x14ac:dyDescent="0.25">
      <c r="A100">
        <v>99</v>
      </c>
      <c r="H100">
        <v>149.05115999999998</v>
      </c>
      <c r="I100" s="4">
        <v>4</v>
      </c>
      <c r="P100">
        <v>1</v>
      </c>
      <c r="Q100" t="str">
        <f>CONCATENATE(C100,E100,G100,I100)</f>
        <v>4</v>
      </c>
      <c r="R100">
        <v>4</v>
      </c>
      <c r="X100" t="s">
        <v>286</v>
      </c>
      <c r="Y100" t="s">
        <v>261</v>
      </c>
      <c r="BG100">
        <v>4</v>
      </c>
      <c r="BH100">
        <v>505</v>
      </c>
      <c r="BI100">
        <f>($BH$119-$BH$116)/200</f>
        <v>0.12</v>
      </c>
    </row>
    <row r="101" spans="1:61" x14ac:dyDescent="0.25">
      <c r="A101">
        <v>100</v>
      </c>
      <c r="P101">
        <v>0</v>
      </c>
      <c r="Q101" t="str">
        <f>CONCATENATE(C101,E101,G101,I101)</f>
        <v/>
      </c>
      <c r="R101">
        <v>1</v>
      </c>
      <c r="X101" t="s">
        <v>286</v>
      </c>
      <c r="Y101" t="s">
        <v>262</v>
      </c>
      <c r="AB101" t="s">
        <v>286</v>
      </c>
      <c r="AC101" t="str">
        <f>CONCATENATE($R101,$R102,$R103,$R104)</f>
        <v>1234</v>
      </c>
      <c r="BG101">
        <v>1</v>
      </c>
      <c r="BH101">
        <v>509</v>
      </c>
      <c r="BI101">
        <f>($BH$120-$BH$117)/200</f>
        <v>0.08</v>
      </c>
    </row>
    <row r="102" spans="1:61" x14ac:dyDescent="0.25">
      <c r="A102">
        <v>101</v>
      </c>
      <c r="P102">
        <v>0</v>
      </c>
      <c r="Q102" t="str">
        <f>CONCATENATE(C102,E102,G102,I102)</f>
        <v/>
      </c>
      <c r="R102">
        <v>2</v>
      </c>
      <c r="X102" t="s">
        <v>286</v>
      </c>
      <c r="Y102" t="s">
        <v>259</v>
      </c>
      <c r="BG102">
        <v>2</v>
      </c>
      <c r="BH102">
        <v>519</v>
      </c>
      <c r="BI102">
        <f>($BH$121-$BH$118)/200</f>
        <v>7.4999999999999997E-2</v>
      </c>
    </row>
    <row r="103" spans="1:61" x14ac:dyDescent="0.25">
      <c r="A103">
        <v>102</v>
      </c>
      <c r="B103">
        <v>116.72115600000001</v>
      </c>
      <c r="C103" s="5">
        <v>1</v>
      </c>
      <c r="P103">
        <v>1</v>
      </c>
      <c r="Q103" t="str">
        <f>CONCATENATE(C103,E103,G103,I103)</f>
        <v>1</v>
      </c>
      <c r="R103">
        <v>3</v>
      </c>
      <c r="X103" t="s">
        <v>286</v>
      </c>
      <c r="Y103" t="s">
        <v>260</v>
      </c>
      <c r="BG103">
        <v>3</v>
      </c>
      <c r="BH103">
        <v>525</v>
      </c>
      <c r="BI103">
        <f>($BH$122-$BH$119)/200</f>
        <v>0.08</v>
      </c>
    </row>
    <row r="104" spans="1:61" x14ac:dyDescent="0.25">
      <c r="A104">
        <v>103</v>
      </c>
      <c r="B104">
        <v>116.755526</v>
      </c>
      <c r="C104" s="5">
        <v>1</v>
      </c>
      <c r="D104">
        <v>115.130526</v>
      </c>
      <c r="E104" s="2">
        <v>2</v>
      </c>
      <c r="P104">
        <v>2</v>
      </c>
      <c r="Q104" t="str">
        <f>CONCATENATE(C104,E104,G104,I104)</f>
        <v>12</v>
      </c>
      <c r="R104">
        <v>4</v>
      </c>
      <c r="X104" t="s">
        <v>286</v>
      </c>
      <c r="Y104" t="s">
        <v>261</v>
      </c>
      <c r="BG104">
        <v>4</v>
      </c>
      <c r="BH104">
        <v>528</v>
      </c>
      <c r="BI104">
        <f>($BH$123-$BH$120)/200</f>
        <v>0.11</v>
      </c>
    </row>
    <row r="105" spans="1:61" x14ac:dyDescent="0.25">
      <c r="A105">
        <v>104</v>
      </c>
      <c r="B105">
        <v>116.75547300000001</v>
      </c>
      <c r="C105" s="5">
        <v>1</v>
      </c>
      <c r="D105">
        <v>115.01399900000001</v>
      </c>
      <c r="E105" s="2">
        <v>2</v>
      </c>
      <c r="P105">
        <v>2</v>
      </c>
      <c r="Q105" t="str">
        <f>CONCATENATE(C105,E105,G105,I105)</f>
        <v>12</v>
      </c>
      <c r="R105">
        <v>1</v>
      </c>
      <c r="X105" t="s">
        <v>286</v>
      </c>
      <c r="Y105" t="s">
        <v>262</v>
      </c>
      <c r="BG105">
        <v>1</v>
      </c>
      <c r="BH105">
        <v>532</v>
      </c>
      <c r="BI105">
        <f>($BH$124-$BH$121)/200</f>
        <v>8.5000000000000006E-2</v>
      </c>
    </row>
    <row r="106" spans="1:61" x14ac:dyDescent="0.25">
      <c r="A106">
        <v>105</v>
      </c>
      <c r="B106">
        <v>116.742896</v>
      </c>
      <c r="C106" s="5">
        <v>1</v>
      </c>
      <c r="D106">
        <v>115.015525</v>
      </c>
      <c r="E106" s="2">
        <v>2</v>
      </c>
      <c r="P106">
        <v>2</v>
      </c>
      <c r="Q106" t="str">
        <f>CONCATENATE(C106,E106,G106,I106)</f>
        <v>12</v>
      </c>
      <c r="R106">
        <v>2</v>
      </c>
      <c r="X106" t="s">
        <v>286</v>
      </c>
      <c r="Y106" t="s">
        <v>259</v>
      </c>
      <c r="BG106">
        <v>2</v>
      </c>
      <c r="BH106">
        <v>540</v>
      </c>
      <c r="BI106">
        <f>($BH$125-$BH$122)/200</f>
        <v>0.1</v>
      </c>
    </row>
    <row r="107" spans="1:61" x14ac:dyDescent="0.25">
      <c r="A107">
        <v>106</v>
      </c>
      <c r="B107">
        <v>116.74810300000001</v>
      </c>
      <c r="C107" s="5">
        <v>1</v>
      </c>
      <c r="D107">
        <v>115.00489300000001</v>
      </c>
      <c r="E107" s="2">
        <v>2</v>
      </c>
      <c r="P107">
        <v>2</v>
      </c>
      <c r="Q107" t="str">
        <f>CONCATENATE(C107,E107,G107,I107)</f>
        <v>12</v>
      </c>
      <c r="R107" t="s">
        <v>22</v>
      </c>
      <c r="X107" t="s">
        <v>286</v>
      </c>
      <c r="Y107" t="s">
        <v>260</v>
      </c>
      <c r="BG107" t="s">
        <v>22</v>
      </c>
      <c r="BH107">
        <v>546</v>
      </c>
      <c r="BI107">
        <f>($BH$126-$BH$123)/200</f>
        <v>8.5000000000000006E-2</v>
      </c>
    </row>
    <row r="108" spans="1:61" x14ac:dyDescent="0.25">
      <c r="A108">
        <v>107</v>
      </c>
      <c r="B108">
        <v>116.70421100000002</v>
      </c>
      <c r="C108" s="5">
        <v>1</v>
      </c>
      <c r="D108">
        <v>115.088103</v>
      </c>
      <c r="E108" s="2">
        <v>2</v>
      </c>
      <c r="P108">
        <v>2</v>
      </c>
      <c r="Q108" t="str">
        <f>CONCATENATE(C108,E108,G108,I108)</f>
        <v>12</v>
      </c>
      <c r="R108" t="s">
        <v>22</v>
      </c>
      <c r="X108" t="s">
        <v>286</v>
      </c>
      <c r="Y108" t="s">
        <v>261</v>
      </c>
      <c r="BG108" t="s">
        <v>22</v>
      </c>
      <c r="BH108">
        <v>548</v>
      </c>
      <c r="BI108">
        <f>($BH$127-$BH$124)/200</f>
        <v>0.125</v>
      </c>
    </row>
    <row r="109" spans="1:61" x14ac:dyDescent="0.25">
      <c r="A109">
        <v>108</v>
      </c>
      <c r="B109">
        <v>116.69452600000001</v>
      </c>
      <c r="C109" s="5">
        <v>1</v>
      </c>
      <c r="D109">
        <v>114.97962800000001</v>
      </c>
      <c r="E109" s="2">
        <v>2</v>
      </c>
      <c r="P109">
        <v>2</v>
      </c>
      <c r="Q109" t="str">
        <f>CONCATENATE(C109,E109,G109,I109)</f>
        <v>12</v>
      </c>
      <c r="R109">
        <v>1</v>
      </c>
      <c r="X109" t="s">
        <v>286</v>
      </c>
      <c r="Y109" t="s">
        <v>262</v>
      </c>
      <c r="AB109" t="s">
        <v>286</v>
      </c>
      <c r="AC109" t="str">
        <f>CONCATENATE($R109,$R110,$R111,$R112)</f>
        <v>1234</v>
      </c>
      <c r="BG109">
        <v>1</v>
      </c>
      <c r="BH109">
        <v>549</v>
      </c>
      <c r="BI109">
        <f>($BH$128-$BH$125)/200</f>
        <v>7.0000000000000007E-2</v>
      </c>
    </row>
    <row r="110" spans="1:61" x14ac:dyDescent="0.25">
      <c r="A110">
        <v>109</v>
      </c>
      <c r="D110">
        <v>114.997737</v>
      </c>
      <c r="E110" s="2">
        <v>2</v>
      </c>
      <c r="P110">
        <v>1</v>
      </c>
      <c r="Q110" t="str">
        <f>CONCATENATE(C110,E110,G110,I110)</f>
        <v>2</v>
      </c>
      <c r="R110">
        <v>2</v>
      </c>
      <c r="X110" t="s">
        <v>286</v>
      </c>
      <c r="Y110" t="s">
        <v>259</v>
      </c>
      <c r="BG110">
        <v>2</v>
      </c>
      <c r="BH110">
        <v>558</v>
      </c>
      <c r="BI110">
        <f>($BH$129-$BH$126)/200</f>
        <v>0.09</v>
      </c>
    </row>
    <row r="111" spans="1:61" x14ac:dyDescent="0.25">
      <c r="A111">
        <v>110</v>
      </c>
      <c r="D111">
        <v>115.130526</v>
      </c>
      <c r="E111" s="2">
        <v>2</v>
      </c>
      <c r="P111">
        <v>1</v>
      </c>
      <c r="Q111" t="str">
        <f>CONCATENATE(C111,E111,G111,I111)</f>
        <v>2</v>
      </c>
      <c r="R111">
        <v>3</v>
      </c>
      <c r="X111" t="s">
        <v>286</v>
      </c>
      <c r="Y111" t="s">
        <v>260</v>
      </c>
      <c r="BG111">
        <v>3</v>
      </c>
      <c r="BH111">
        <v>563</v>
      </c>
      <c r="BI111">
        <f>($BH$130-$BH$127)/200</f>
        <v>7.4999999999999997E-2</v>
      </c>
    </row>
    <row r="112" spans="1:61" x14ac:dyDescent="0.25">
      <c r="A112">
        <v>111</v>
      </c>
      <c r="P112">
        <v>0</v>
      </c>
      <c r="Q112" t="str">
        <f>CONCATENATE(C112,E112,G112,I112)</f>
        <v/>
      </c>
      <c r="R112">
        <v>4</v>
      </c>
      <c r="X112" t="s">
        <v>286</v>
      </c>
      <c r="Y112" t="s">
        <v>261</v>
      </c>
      <c r="BG112">
        <v>4</v>
      </c>
      <c r="BH112">
        <v>566</v>
      </c>
      <c r="BI112">
        <f>($BH$131-$BH$128)/200</f>
        <v>0.12</v>
      </c>
    </row>
    <row r="113" spans="1:61" x14ac:dyDescent="0.25">
      <c r="A113">
        <v>112</v>
      </c>
      <c r="P113">
        <v>0</v>
      </c>
      <c r="Q113" t="str">
        <f>CONCATENATE(C113,E113,G113,I113)</f>
        <v/>
      </c>
      <c r="R113">
        <v>1</v>
      </c>
      <c r="X113" t="s">
        <v>286</v>
      </c>
      <c r="Y113" t="s">
        <v>262</v>
      </c>
      <c r="AB113" t="s">
        <v>286</v>
      </c>
      <c r="AC113" t="str">
        <f>CONCATENATE($R113,$R114,$R115,$R116)</f>
        <v>1234</v>
      </c>
      <c r="BG113">
        <v>1</v>
      </c>
      <c r="BH113">
        <v>574</v>
      </c>
      <c r="BI113">
        <f>($BH$132-$BH$129)/200</f>
        <v>0.08</v>
      </c>
    </row>
    <row r="114" spans="1:61" x14ac:dyDescent="0.25">
      <c r="A114">
        <v>113</v>
      </c>
      <c r="F114">
        <v>112.19626500000001</v>
      </c>
      <c r="G114" s="3">
        <v>3</v>
      </c>
      <c r="H114">
        <v>113.473365</v>
      </c>
      <c r="I114" s="4">
        <v>4</v>
      </c>
      <c r="P114">
        <v>2</v>
      </c>
      <c r="Q114" t="str">
        <f>CONCATENATE(C114,E114,G114,I114)</f>
        <v>34</v>
      </c>
      <c r="R114">
        <v>2</v>
      </c>
      <c r="X114" t="s">
        <v>286</v>
      </c>
      <c r="Y114" t="s">
        <v>259</v>
      </c>
      <c r="BG114">
        <v>2</v>
      </c>
      <c r="BH114">
        <v>580</v>
      </c>
      <c r="BI114">
        <f>($BH$133-$BH$130)/200</f>
        <v>0.1</v>
      </c>
    </row>
    <row r="115" spans="1:61" x14ac:dyDescent="0.25">
      <c r="A115">
        <v>114</v>
      </c>
      <c r="F115">
        <v>112.24842000000001</v>
      </c>
      <c r="G115" s="3">
        <v>3</v>
      </c>
      <c r="H115">
        <v>113.48336700000002</v>
      </c>
      <c r="I115" s="4">
        <v>4</v>
      </c>
      <c r="P115">
        <v>2</v>
      </c>
      <c r="Q115" t="str">
        <f>CONCATENATE(C115,E115,G115,I115)</f>
        <v>34</v>
      </c>
      <c r="R115">
        <v>3</v>
      </c>
      <c r="X115" t="s">
        <v>286</v>
      </c>
      <c r="Y115" t="s">
        <v>260</v>
      </c>
      <c r="BG115">
        <v>3</v>
      </c>
      <c r="BH115">
        <v>587</v>
      </c>
      <c r="BI115">
        <f>($BH$134-$BH$131)/200</f>
        <v>8.5000000000000006E-2</v>
      </c>
    </row>
    <row r="116" spans="1:61" x14ac:dyDescent="0.25">
      <c r="A116">
        <v>115</v>
      </c>
      <c r="F116">
        <v>112.237685</v>
      </c>
      <c r="G116" s="3">
        <v>3</v>
      </c>
      <c r="H116">
        <v>113.51462800000002</v>
      </c>
      <c r="I116" s="4">
        <v>4</v>
      </c>
      <c r="P116">
        <v>2</v>
      </c>
      <c r="Q116" t="str">
        <f>CONCATENATE(C116,E116,G116,I116)</f>
        <v>34</v>
      </c>
      <c r="R116">
        <v>4</v>
      </c>
      <c r="X116" t="s">
        <v>286</v>
      </c>
      <c r="Y116" t="s">
        <v>261</v>
      </c>
      <c r="BG116">
        <v>4</v>
      </c>
      <c r="BH116">
        <v>588</v>
      </c>
      <c r="BI116">
        <f>($BH$135-$BH$132)/200</f>
        <v>0.115</v>
      </c>
    </row>
    <row r="117" spans="1:61" x14ac:dyDescent="0.25">
      <c r="A117">
        <v>116</v>
      </c>
      <c r="F117">
        <v>112.198947</v>
      </c>
      <c r="G117" s="3">
        <v>3</v>
      </c>
      <c r="H117">
        <v>113.55147100000001</v>
      </c>
      <c r="I117" s="4">
        <v>4</v>
      </c>
      <c r="P117">
        <v>2</v>
      </c>
      <c r="Q117" t="str">
        <f>CONCATENATE(C117,E117,G117,I117)</f>
        <v>34</v>
      </c>
      <c r="R117">
        <v>1</v>
      </c>
      <c r="X117" t="s">
        <v>286</v>
      </c>
      <c r="Y117" t="s">
        <v>262</v>
      </c>
      <c r="AB117" t="s">
        <v>286</v>
      </c>
      <c r="AC117" t="str">
        <f>CONCATENATE($R117,$R118,$R119,$R120)</f>
        <v>1234</v>
      </c>
      <c r="BG117">
        <v>1</v>
      </c>
      <c r="BH117">
        <v>597</v>
      </c>
      <c r="BI117">
        <f>($BH$136-$BH$133)/200</f>
        <v>0.08</v>
      </c>
    </row>
    <row r="118" spans="1:61" x14ac:dyDescent="0.25">
      <c r="A118">
        <v>117</v>
      </c>
      <c r="F118">
        <v>112.25720900000002</v>
      </c>
      <c r="G118" s="3">
        <v>3</v>
      </c>
      <c r="H118">
        <v>113.523841</v>
      </c>
      <c r="I118" s="4">
        <v>4</v>
      </c>
      <c r="P118">
        <v>2</v>
      </c>
      <c r="Q118" t="str">
        <f>CONCATENATE(C118,E118,G118,I118)</f>
        <v>34</v>
      </c>
      <c r="R118">
        <v>2</v>
      </c>
      <c r="X118" t="s">
        <v>286</v>
      </c>
      <c r="Y118" t="s">
        <v>259</v>
      </c>
      <c r="BG118">
        <v>2</v>
      </c>
      <c r="BH118">
        <v>604</v>
      </c>
      <c r="BI118">
        <f>($BH$137-$BH$134)/200</f>
        <v>7.0000000000000007E-2</v>
      </c>
    </row>
    <row r="119" spans="1:61" x14ac:dyDescent="0.25">
      <c r="A119">
        <v>118</v>
      </c>
      <c r="F119">
        <v>112.19568100000001</v>
      </c>
      <c r="G119" s="3">
        <v>3</v>
      </c>
      <c r="H119">
        <v>113.50915400000001</v>
      </c>
      <c r="I119" s="4">
        <v>4</v>
      </c>
      <c r="P119">
        <v>2</v>
      </c>
      <c r="Q119" t="str">
        <f>CONCATENATE(C119,E119,G119,I119)</f>
        <v>34</v>
      </c>
      <c r="R119">
        <v>3</v>
      </c>
      <c r="X119" t="s">
        <v>286</v>
      </c>
      <c r="Y119" t="s">
        <v>260</v>
      </c>
      <c r="BG119">
        <v>3</v>
      </c>
      <c r="BH119">
        <v>612</v>
      </c>
      <c r="BI119">
        <f>($BH$138-$BH$135)/200</f>
        <v>7.4999999999999997E-2</v>
      </c>
    </row>
    <row r="120" spans="1:61" x14ac:dyDescent="0.25">
      <c r="A120">
        <v>119</v>
      </c>
      <c r="B120">
        <v>94.352210000000014</v>
      </c>
      <c r="C120" s="5">
        <v>1</v>
      </c>
      <c r="F120">
        <v>112.17273600000001</v>
      </c>
      <c r="G120" s="3">
        <v>3</v>
      </c>
      <c r="H120">
        <v>113.51120700000001</v>
      </c>
      <c r="I120" s="4">
        <v>4</v>
      </c>
      <c r="P120">
        <v>3</v>
      </c>
      <c r="Q120" t="str">
        <f>CONCATENATE(C120,E120,G120,I120)</f>
        <v>134</v>
      </c>
      <c r="R120">
        <v>4</v>
      </c>
      <c r="X120" t="s">
        <v>286</v>
      </c>
      <c r="Y120" t="s">
        <v>261</v>
      </c>
      <c r="BG120">
        <v>4</v>
      </c>
      <c r="BH120">
        <v>613</v>
      </c>
      <c r="BI120">
        <f>($BH$139-$BH$136)/200</f>
        <v>0.11</v>
      </c>
    </row>
    <row r="121" spans="1:61" x14ac:dyDescent="0.25">
      <c r="A121">
        <v>120</v>
      </c>
      <c r="B121">
        <v>94.275315000000006</v>
      </c>
      <c r="C121" s="5">
        <v>1</v>
      </c>
      <c r="F121">
        <v>112.19626500000001</v>
      </c>
      <c r="G121" s="3">
        <v>3</v>
      </c>
      <c r="H121">
        <v>113.459159</v>
      </c>
      <c r="I121" s="4">
        <v>4</v>
      </c>
      <c r="P121">
        <v>3</v>
      </c>
      <c r="Q121" t="str">
        <f>CONCATENATE(C121,E121,G121,I121)</f>
        <v>134</v>
      </c>
      <c r="R121">
        <v>1</v>
      </c>
      <c r="X121" t="s">
        <v>286</v>
      </c>
      <c r="Y121" t="s">
        <v>262</v>
      </c>
      <c r="AB121" t="s">
        <v>286</v>
      </c>
      <c r="AC121" t="str">
        <f>CONCATENATE($R121,$R122,$R123,$R124)</f>
        <v>1234</v>
      </c>
      <c r="BG121">
        <v>1</v>
      </c>
      <c r="BH121">
        <v>619</v>
      </c>
      <c r="BI121">
        <f>($BH$140-$BH$137)/200</f>
        <v>9.5000000000000001E-2</v>
      </c>
    </row>
    <row r="122" spans="1:61" x14ac:dyDescent="0.25">
      <c r="A122">
        <v>121</v>
      </c>
      <c r="B122">
        <v>94.288525000000007</v>
      </c>
      <c r="C122" s="5">
        <v>1</v>
      </c>
      <c r="H122">
        <v>113.50794900000001</v>
      </c>
      <c r="I122" s="4">
        <v>4</v>
      </c>
      <c r="P122">
        <v>2</v>
      </c>
      <c r="Q122" t="str">
        <f>CONCATENATE(C122,E122,G122,I122)</f>
        <v>14</v>
      </c>
      <c r="R122">
        <v>2</v>
      </c>
      <c r="X122" t="s">
        <v>286</v>
      </c>
      <c r="Y122" t="s">
        <v>259</v>
      </c>
      <c r="BG122">
        <v>2</v>
      </c>
      <c r="BH122">
        <v>628</v>
      </c>
      <c r="BI122">
        <f>($BH$141-$BH$138)/200</f>
        <v>7.4999999999999997E-2</v>
      </c>
    </row>
    <row r="123" spans="1:61" x14ac:dyDescent="0.25">
      <c r="A123">
        <v>122</v>
      </c>
      <c r="B123">
        <v>94.320947000000004</v>
      </c>
      <c r="C123" s="5">
        <v>1</v>
      </c>
      <c r="P123">
        <v>1</v>
      </c>
      <c r="Q123" t="str">
        <f>CONCATENATE(C123,E123,G123,I123)</f>
        <v>1</v>
      </c>
      <c r="R123">
        <v>3</v>
      </c>
      <c r="X123" t="s">
        <v>286</v>
      </c>
      <c r="Y123" t="s">
        <v>260</v>
      </c>
      <c r="BG123">
        <v>3</v>
      </c>
      <c r="BH123">
        <v>635</v>
      </c>
      <c r="BI123">
        <f>($BH$142-$BH$139)/200</f>
        <v>6.5000000000000002E-2</v>
      </c>
    </row>
    <row r="124" spans="1:61" x14ac:dyDescent="0.25">
      <c r="A124">
        <v>123</v>
      </c>
      <c r="B124">
        <v>94.258841000000004</v>
      </c>
      <c r="C124" s="5">
        <v>1</v>
      </c>
      <c r="P124">
        <v>1</v>
      </c>
      <c r="Q124" t="str">
        <f>CONCATENATE(C124,E124,G124,I124)</f>
        <v>1</v>
      </c>
      <c r="R124">
        <v>4</v>
      </c>
      <c r="X124" t="s">
        <v>286</v>
      </c>
      <c r="Y124" t="s">
        <v>261</v>
      </c>
      <c r="BG124">
        <v>4</v>
      </c>
      <c r="BH124">
        <v>636</v>
      </c>
      <c r="BI124">
        <f>($BH$143-$BH$140)/200</f>
        <v>0.11</v>
      </c>
    </row>
    <row r="125" spans="1:61" x14ac:dyDescent="0.25">
      <c r="A125">
        <v>124</v>
      </c>
      <c r="B125">
        <v>94.341210000000004</v>
      </c>
      <c r="C125" s="5">
        <v>1</v>
      </c>
      <c r="D125">
        <v>88.477685000000008</v>
      </c>
      <c r="E125" s="2">
        <v>2</v>
      </c>
      <c r="P125">
        <v>2</v>
      </c>
      <c r="Q125" t="str">
        <f>CONCATENATE(C125,E125,G125,I125)</f>
        <v>12</v>
      </c>
      <c r="R125">
        <v>1</v>
      </c>
      <c r="X125" t="s">
        <v>286</v>
      </c>
      <c r="Y125" t="s">
        <v>262</v>
      </c>
      <c r="AB125" t="s">
        <v>286</v>
      </c>
      <c r="AC125" t="str">
        <f>CONCATENATE($R125,$R126,$R127,$R128)</f>
        <v>1234</v>
      </c>
      <c r="BG125">
        <v>1</v>
      </c>
      <c r="BH125">
        <v>648</v>
      </c>
      <c r="BI125">
        <f>($BH$144-$BH$141)/200</f>
        <v>0.1</v>
      </c>
    </row>
    <row r="126" spans="1:61" x14ac:dyDescent="0.25">
      <c r="A126">
        <v>125</v>
      </c>
      <c r="B126">
        <v>94.328105000000008</v>
      </c>
      <c r="C126" s="5">
        <v>1</v>
      </c>
      <c r="D126">
        <v>88.448893000000012</v>
      </c>
      <c r="E126" s="2">
        <v>2</v>
      </c>
      <c r="P126">
        <v>2</v>
      </c>
      <c r="Q126" t="str">
        <f>CONCATENATE(C126,E126,G126,I126)</f>
        <v>12</v>
      </c>
      <c r="R126">
        <v>2</v>
      </c>
      <c r="X126" t="s">
        <v>286</v>
      </c>
      <c r="Y126" t="s">
        <v>259</v>
      </c>
      <c r="BG126">
        <v>2</v>
      </c>
      <c r="BH126">
        <v>652</v>
      </c>
      <c r="BI126">
        <f>($BH$145-$BH$142)/200</f>
        <v>0.09</v>
      </c>
    </row>
    <row r="127" spans="1:61" x14ac:dyDescent="0.25">
      <c r="A127">
        <v>126</v>
      </c>
      <c r="B127">
        <v>94.246209000000007</v>
      </c>
      <c r="C127" s="5">
        <v>1</v>
      </c>
      <c r="D127">
        <v>88.446314999999998</v>
      </c>
      <c r="E127" s="2">
        <v>2</v>
      </c>
      <c r="P127">
        <v>2</v>
      </c>
      <c r="Q127" t="str">
        <f>CONCATENATE(C127,E127,G127,I127)</f>
        <v>12</v>
      </c>
      <c r="R127">
        <v>3</v>
      </c>
      <c r="X127" t="s">
        <v>286</v>
      </c>
      <c r="Y127" t="s">
        <v>260</v>
      </c>
      <c r="BG127">
        <v>3</v>
      </c>
      <c r="BH127">
        <v>661</v>
      </c>
      <c r="BI127">
        <f>($BH$146-$BH$143)/200</f>
        <v>8.5000000000000006E-2</v>
      </c>
    </row>
    <row r="128" spans="1:61" x14ac:dyDescent="0.25">
      <c r="A128">
        <v>127</v>
      </c>
      <c r="B128">
        <v>94.352210000000014</v>
      </c>
      <c r="C128" s="5">
        <v>1</v>
      </c>
      <c r="D128">
        <v>88.452264000000014</v>
      </c>
      <c r="E128" s="2">
        <v>2</v>
      </c>
      <c r="P128">
        <v>2</v>
      </c>
      <c r="Q128" t="str">
        <f>CONCATENATE(C128,E128,G128,I128)</f>
        <v>12</v>
      </c>
      <c r="R128">
        <v>4</v>
      </c>
      <c r="X128" t="s">
        <v>286</v>
      </c>
      <c r="Y128" t="s">
        <v>261</v>
      </c>
      <c r="BG128">
        <v>4</v>
      </c>
      <c r="BH128">
        <v>662</v>
      </c>
      <c r="BI128">
        <f>($BH$147-$BH$144)/200</f>
        <v>0.12</v>
      </c>
    </row>
    <row r="129" spans="1:61" x14ac:dyDescent="0.25">
      <c r="A129">
        <v>128</v>
      </c>
      <c r="D129">
        <v>88.412473000000006</v>
      </c>
      <c r="E129" s="2">
        <v>2</v>
      </c>
      <c r="P129">
        <v>1</v>
      </c>
      <c r="Q129" t="str">
        <f>CONCATENATE(C129,E129,G129,I129)</f>
        <v>2</v>
      </c>
      <c r="R129">
        <v>1</v>
      </c>
      <c r="X129" t="s">
        <v>286</v>
      </c>
      <c r="Y129" t="s">
        <v>262</v>
      </c>
      <c r="AB129" t="s">
        <v>286</v>
      </c>
      <c r="AC129" t="str">
        <f>CONCATENATE($R129,$R130,$R131,$R132)</f>
        <v>1234</v>
      </c>
      <c r="BG129">
        <v>1</v>
      </c>
      <c r="BH129">
        <v>670</v>
      </c>
      <c r="BI129">
        <f>($BH$148-$BH$145)/200</f>
        <v>0.115</v>
      </c>
    </row>
    <row r="130" spans="1:61" x14ac:dyDescent="0.25">
      <c r="A130">
        <v>129</v>
      </c>
      <c r="D130">
        <v>88.410104000000004</v>
      </c>
      <c r="E130" s="2">
        <v>2</v>
      </c>
      <c r="P130">
        <v>1</v>
      </c>
      <c r="Q130" t="str">
        <f>CONCATENATE(C130,E130,G130,I130)</f>
        <v>2</v>
      </c>
      <c r="R130">
        <v>2</v>
      </c>
      <c r="X130" t="s">
        <v>286</v>
      </c>
      <c r="Y130" t="s">
        <v>259</v>
      </c>
      <c r="BG130">
        <v>2</v>
      </c>
      <c r="BH130">
        <v>676</v>
      </c>
      <c r="BI130">
        <f>($BH$149-$BH$146)/200</f>
        <v>0.08</v>
      </c>
    </row>
    <row r="131" spans="1:61" x14ac:dyDescent="0.25">
      <c r="A131">
        <v>130</v>
      </c>
      <c r="D131">
        <v>88.448052000000004</v>
      </c>
      <c r="E131" s="2">
        <v>2</v>
      </c>
      <c r="P131">
        <v>1</v>
      </c>
      <c r="Q131" t="str">
        <f>CONCATENATE(C131,E131,G131,I131)</f>
        <v>2</v>
      </c>
      <c r="R131">
        <v>3</v>
      </c>
      <c r="X131" t="s">
        <v>286</v>
      </c>
      <c r="Y131" t="s">
        <v>260</v>
      </c>
      <c r="BG131">
        <v>3</v>
      </c>
      <c r="BH131">
        <v>686</v>
      </c>
      <c r="BI131">
        <f>($BH$150-$BH$147)/200</f>
        <v>0.105</v>
      </c>
    </row>
    <row r="132" spans="1:61" x14ac:dyDescent="0.25">
      <c r="A132">
        <v>131</v>
      </c>
      <c r="D132">
        <v>88.485526000000007</v>
      </c>
      <c r="E132" s="2">
        <v>2</v>
      </c>
      <c r="P132">
        <v>1</v>
      </c>
      <c r="Q132" t="str">
        <f>CONCATENATE(C132,E132,G132,I132)</f>
        <v>2</v>
      </c>
      <c r="R132">
        <v>4</v>
      </c>
      <c r="X132" t="s">
        <v>286</v>
      </c>
      <c r="Y132" t="s">
        <v>261</v>
      </c>
      <c r="BG132">
        <v>4</v>
      </c>
      <c r="BH132">
        <v>686</v>
      </c>
      <c r="BI132">
        <f>($BH$151-$BH$148)/200</f>
        <v>0.115</v>
      </c>
    </row>
    <row r="133" spans="1:61" x14ac:dyDescent="0.25">
      <c r="A133">
        <v>132</v>
      </c>
      <c r="D133">
        <v>88.477685000000008</v>
      </c>
      <c r="E133" s="2">
        <v>2</v>
      </c>
      <c r="P133">
        <v>1</v>
      </c>
      <c r="Q133" t="str">
        <f>CONCATENATE(C133,E133,G133,I133)</f>
        <v>2</v>
      </c>
      <c r="R133">
        <v>1</v>
      </c>
      <c r="X133" t="s">
        <v>289</v>
      </c>
      <c r="Y133" t="s">
        <v>271</v>
      </c>
      <c r="AB133" t="s">
        <v>286</v>
      </c>
      <c r="AC133" t="str">
        <f>CONCATENATE($R133,$R134,$R135,$R136)</f>
        <v>1234</v>
      </c>
      <c r="BG133">
        <v>1</v>
      </c>
      <c r="BH133">
        <v>696</v>
      </c>
      <c r="BI133">
        <f>($BH$157-$BH$154)/200</f>
        <v>6.5000000000000002E-2</v>
      </c>
    </row>
    <row r="134" spans="1:61" x14ac:dyDescent="0.25">
      <c r="A134">
        <v>133</v>
      </c>
      <c r="P134">
        <v>0</v>
      </c>
      <c r="Q134" t="str">
        <f>CONCATENATE(C134,E134,G134,I134)</f>
        <v/>
      </c>
      <c r="R134">
        <v>2</v>
      </c>
      <c r="X134" t="s">
        <v>287</v>
      </c>
      <c r="Y134" t="s">
        <v>281</v>
      </c>
      <c r="BG134">
        <v>2</v>
      </c>
      <c r="BH134">
        <v>703</v>
      </c>
      <c r="BI134">
        <f>($BH$158-$BH$155)/200</f>
        <v>0.11</v>
      </c>
    </row>
    <row r="135" spans="1:61" x14ac:dyDescent="0.25">
      <c r="A135">
        <v>134</v>
      </c>
      <c r="F135">
        <v>88.521684000000008</v>
      </c>
      <c r="G135" s="3">
        <v>3</v>
      </c>
      <c r="H135">
        <v>87.566684000000009</v>
      </c>
      <c r="I135" s="4">
        <v>4</v>
      </c>
      <c r="P135">
        <v>2</v>
      </c>
      <c r="Q135" t="str">
        <f>CONCATENATE(C135,E135,G135,I135)</f>
        <v>34</v>
      </c>
      <c r="R135">
        <v>3</v>
      </c>
      <c r="X135" t="s">
        <v>286</v>
      </c>
      <c r="Y135" t="s">
        <v>259</v>
      </c>
      <c r="BG135">
        <v>3</v>
      </c>
      <c r="BH135">
        <v>709</v>
      </c>
      <c r="BI135">
        <f>($BH$159-$BH$156)/200</f>
        <v>7.4999999999999997E-2</v>
      </c>
    </row>
    <row r="136" spans="1:61" x14ac:dyDescent="0.25">
      <c r="A136">
        <v>135</v>
      </c>
      <c r="F136">
        <v>88.49073700000001</v>
      </c>
      <c r="G136" s="3">
        <v>3</v>
      </c>
      <c r="H136">
        <v>87.493052000000006</v>
      </c>
      <c r="I136" s="4">
        <v>4</v>
      </c>
      <c r="P136">
        <v>2</v>
      </c>
      <c r="Q136" t="str">
        <f>CONCATENATE(C136,E136,G136,I136)</f>
        <v>34</v>
      </c>
      <c r="R136">
        <v>4</v>
      </c>
      <c r="X136" t="s">
        <v>286</v>
      </c>
      <c r="Y136" t="s">
        <v>260</v>
      </c>
      <c r="BG136">
        <v>4</v>
      </c>
      <c r="BH136">
        <v>712</v>
      </c>
      <c r="BI136">
        <f>($BH$160-$BH$157)/200</f>
        <v>9.5000000000000001E-2</v>
      </c>
    </row>
    <row r="137" spans="1:61" x14ac:dyDescent="0.25">
      <c r="A137">
        <v>136</v>
      </c>
      <c r="F137">
        <v>88.502210000000005</v>
      </c>
      <c r="G137" s="3">
        <v>3</v>
      </c>
      <c r="H137">
        <v>87.474315000000004</v>
      </c>
      <c r="I137" s="4">
        <v>4</v>
      </c>
      <c r="P137">
        <v>2</v>
      </c>
      <c r="Q137" t="str">
        <f>CONCATENATE(C137,E137,G137,I137)</f>
        <v>34</v>
      </c>
      <c r="R137">
        <v>1</v>
      </c>
      <c r="X137" t="s">
        <v>286</v>
      </c>
      <c r="Y137" t="s">
        <v>261</v>
      </c>
      <c r="AB137" t="s">
        <v>286</v>
      </c>
      <c r="AC137" t="str">
        <f>CONCATENATE($R137,$R138,$R139,$R140)</f>
        <v>1234</v>
      </c>
      <c r="BG137">
        <v>1</v>
      </c>
      <c r="BH137">
        <v>717</v>
      </c>
      <c r="BI137">
        <f>($BH$161-$BH$158)/200</f>
        <v>8.5000000000000006E-2</v>
      </c>
    </row>
    <row r="138" spans="1:61" x14ac:dyDescent="0.25">
      <c r="A138">
        <v>137</v>
      </c>
      <c r="F138">
        <v>88.414525000000012</v>
      </c>
      <c r="G138" s="3">
        <v>3</v>
      </c>
      <c r="H138">
        <v>87.458262000000005</v>
      </c>
      <c r="I138" s="4">
        <v>4</v>
      </c>
      <c r="P138">
        <v>2</v>
      </c>
      <c r="Q138" t="str">
        <f>CONCATENATE(C138,E138,G138,I138)</f>
        <v>34</v>
      </c>
      <c r="R138">
        <v>2</v>
      </c>
      <c r="X138" t="s">
        <v>286</v>
      </c>
      <c r="Y138" t="s">
        <v>262</v>
      </c>
      <c r="BG138">
        <v>2</v>
      </c>
      <c r="BH138">
        <v>724</v>
      </c>
      <c r="BI138">
        <f>($BH$162-$BH$159)/200</f>
        <v>7.4999999999999997E-2</v>
      </c>
    </row>
    <row r="139" spans="1:61" x14ac:dyDescent="0.25">
      <c r="A139">
        <v>138</v>
      </c>
      <c r="F139">
        <v>88.457421000000011</v>
      </c>
      <c r="G139" s="3">
        <v>3</v>
      </c>
      <c r="H139">
        <v>87.528579000000008</v>
      </c>
      <c r="I139" s="4">
        <v>4</v>
      </c>
      <c r="P139">
        <v>2</v>
      </c>
      <c r="Q139" t="str">
        <f>CONCATENATE(C139,E139,G139,I139)</f>
        <v>34</v>
      </c>
      <c r="R139">
        <v>3</v>
      </c>
      <c r="X139" t="s">
        <v>286</v>
      </c>
      <c r="Y139" t="s">
        <v>259</v>
      </c>
      <c r="BG139">
        <v>3</v>
      </c>
      <c r="BH139">
        <v>734</v>
      </c>
      <c r="BI139">
        <f>($BH$163-$BH$160)/200</f>
        <v>7.0000000000000007E-2</v>
      </c>
    </row>
    <row r="140" spans="1:61" x14ac:dyDescent="0.25">
      <c r="A140">
        <v>139</v>
      </c>
      <c r="F140">
        <v>88.401368000000005</v>
      </c>
      <c r="G140" s="3">
        <v>3</v>
      </c>
      <c r="H140">
        <v>87.542525000000012</v>
      </c>
      <c r="I140" s="4">
        <v>4</v>
      </c>
      <c r="P140">
        <v>2</v>
      </c>
      <c r="Q140" t="str">
        <f>CONCATENATE(C140,E140,G140,I140)</f>
        <v>34</v>
      </c>
      <c r="R140">
        <v>4</v>
      </c>
      <c r="X140" t="s">
        <v>286</v>
      </c>
      <c r="Y140" t="s">
        <v>260</v>
      </c>
      <c r="BG140">
        <v>4</v>
      </c>
      <c r="BH140">
        <v>736</v>
      </c>
      <c r="BI140">
        <f>($BH$164-$BH$161)/200</f>
        <v>6.5000000000000002E-2</v>
      </c>
    </row>
    <row r="141" spans="1:61" x14ac:dyDescent="0.25">
      <c r="A141">
        <v>140</v>
      </c>
      <c r="B141">
        <v>75.153894000000008</v>
      </c>
      <c r="C141" s="5">
        <v>1</v>
      </c>
      <c r="F141">
        <v>88.369</v>
      </c>
      <c r="G141" s="3">
        <v>3</v>
      </c>
      <c r="H141">
        <v>87.539105000000006</v>
      </c>
      <c r="I141" s="4">
        <v>4</v>
      </c>
      <c r="P141">
        <v>3</v>
      </c>
      <c r="Q141" t="str">
        <f>CONCATENATE(C141,E141,G141,I141)</f>
        <v>134</v>
      </c>
      <c r="R141">
        <v>1</v>
      </c>
      <c r="X141" t="s">
        <v>286</v>
      </c>
      <c r="Y141" t="s">
        <v>261</v>
      </c>
      <c r="AB141" t="s">
        <v>286</v>
      </c>
      <c r="AC141" t="str">
        <f>CONCATENATE($R141,$R142,$R143,$R144)</f>
        <v>1234</v>
      </c>
      <c r="BG141">
        <v>1</v>
      </c>
      <c r="BH141">
        <v>739</v>
      </c>
      <c r="BI141">
        <f>($BH$165-$BH$162)/200</f>
        <v>0.1</v>
      </c>
    </row>
    <row r="142" spans="1:61" x14ac:dyDescent="0.25">
      <c r="A142">
        <v>141</v>
      </c>
      <c r="B142">
        <v>75.146631000000014</v>
      </c>
      <c r="C142" s="5">
        <v>1</v>
      </c>
      <c r="H142">
        <v>87.521998000000011</v>
      </c>
      <c r="I142" s="4">
        <v>4</v>
      </c>
      <c r="P142">
        <v>2</v>
      </c>
      <c r="Q142" t="str">
        <f>CONCATENATE(C142,E142,G142,I142)</f>
        <v>14</v>
      </c>
      <c r="R142">
        <v>2</v>
      </c>
      <c r="X142" t="s">
        <v>286</v>
      </c>
      <c r="Y142" t="s">
        <v>262</v>
      </c>
      <c r="BG142">
        <v>2</v>
      </c>
      <c r="BH142">
        <v>747</v>
      </c>
      <c r="BI142">
        <f>($BH$166-$BH$163)/200</f>
        <v>7.4999999999999997E-2</v>
      </c>
    </row>
    <row r="143" spans="1:61" x14ac:dyDescent="0.25">
      <c r="A143">
        <v>142</v>
      </c>
      <c r="B143">
        <v>75.132684000000012</v>
      </c>
      <c r="C143" s="5">
        <v>1</v>
      </c>
      <c r="H143">
        <v>87.537368000000015</v>
      </c>
      <c r="I143" s="4">
        <v>4</v>
      </c>
      <c r="P143">
        <v>2</v>
      </c>
      <c r="Q143" t="str">
        <f>CONCATENATE(C143,E143,G143,I143)</f>
        <v>14</v>
      </c>
      <c r="R143">
        <v>3</v>
      </c>
      <c r="X143" t="s">
        <v>286</v>
      </c>
      <c r="Y143" t="s">
        <v>259</v>
      </c>
      <c r="BG143">
        <v>3</v>
      </c>
      <c r="BH143">
        <v>758</v>
      </c>
      <c r="BI143">
        <f>($BH$167-$BH$164)/200</f>
        <v>8.5000000000000006E-2</v>
      </c>
    </row>
    <row r="144" spans="1:61" x14ac:dyDescent="0.25">
      <c r="A144">
        <v>143</v>
      </c>
      <c r="B144">
        <v>75.12731500000001</v>
      </c>
      <c r="C144" s="5">
        <v>1</v>
      </c>
      <c r="H144">
        <v>87.566684000000009</v>
      </c>
      <c r="I144" s="4">
        <v>4</v>
      </c>
      <c r="P144">
        <v>2</v>
      </c>
      <c r="Q144" t="str">
        <f>CONCATENATE(C144,E144,G144,I144)</f>
        <v>14</v>
      </c>
      <c r="R144">
        <v>4</v>
      </c>
      <c r="X144" t="s">
        <v>286</v>
      </c>
      <c r="Y144" t="s">
        <v>260</v>
      </c>
      <c r="BG144">
        <v>4</v>
      </c>
      <c r="BH144">
        <v>759</v>
      </c>
      <c r="BI144">
        <f>($BH$168-$BH$165)/200</f>
        <v>7.4999999999999997E-2</v>
      </c>
    </row>
    <row r="145" spans="1:61" x14ac:dyDescent="0.25">
      <c r="A145">
        <v>144</v>
      </c>
      <c r="B145">
        <v>75.142368000000005</v>
      </c>
      <c r="C145" s="5">
        <v>1</v>
      </c>
      <c r="H145">
        <v>87.566684000000009</v>
      </c>
      <c r="I145" s="4">
        <v>4</v>
      </c>
      <c r="P145">
        <v>2</v>
      </c>
      <c r="Q145" t="str">
        <f>CONCATENATE(C145,E145,G145,I145)</f>
        <v>14</v>
      </c>
      <c r="R145">
        <v>1</v>
      </c>
      <c r="X145" t="s">
        <v>286</v>
      </c>
      <c r="Y145" t="s">
        <v>261</v>
      </c>
      <c r="AB145" t="s">
        <v>286</v>
      </c>
      <c r="AC145" t="str">
        <f>CONCATENATE($R145,$R146,$R147,$R148)</f>
        <v>1234</v>
      </c>
      <c r="BG145">
        <v>1</v>
      </c>
      <c r="BH145">
        <v>765</v>
      </c>
      <c r="BI145">
        <f>($BH$169-$BH$166)/200</f>
        <v>0.11</v>
      </c>
    </row>
    <row r="146" spans="1:61" x14ac:dyDescent="0.25">
      <c r="A146">
        <v>145</v>
      </c>
      <c r="B146">
        <v>75.114947000000001</v>
      </c>
      <c r="C146" s="5">
        <v>1</v>
      </c>
      <c r="P146">
        <v>1</v>
      </c>
      <c r="Q146" t="str">
        <f>CONCATENATE(C146,E146,G146,I146)</f>
        <v>1</v>
      </c>
      <c r="R146">
        <v>2</v>
      </c>
      <c r="X146" t="s">
        <v>286</v>
      </c>
      <c r="Y146" t="s">
        <v>262</v>
      </c>
      <c r="BG146">
        <v>2</v>
      </c>
      <c r="BH146">
        <v>775</v>
      </c>
      <c r="BI146">
        <f>($BH$170-$BH$167)/200</f>
        <v>7.4999999999999997E-2</v>
      </c>
    </row>
    <row r="147" spans="1:61" x14ac:dyDescent="0.25">
      <c r="A147">
        <v>146</v>
      </c>
      <c r="B147">
        <v>75.134631000000013</v>
      </c>
      <c r="C147" s="5">
        <v>1</v>
      </c>
      <c r="P147">
        <v>1</v>
      </c>
      <c r="Q147" t="str">
        <f>CONCATENATE(C147,E147,G147,I147)</f>
        <v>1</v>
      </c>
      <c r="R147">
        <v>3</v>
      </c>
      <c r="X147" t="s">
        <v>286</v>
      </c>
      <c r="Y147" t="s">
        <v>259</v>
      </c>
      <c r="BG147">
        <v>3</v>
      </c>
      <c r="BH147">
        <v>783</v>
      </c>
      <c r="BI147">
        <f>($BH$171-$BH$168)/200</f>
        <v>7.0000000000000007E-2</v>
      </c>
    </row>
    <row r="148" spans="1:61" x14ac:dyDescent="0.25">
      <c r="A148">
        <v>147</v>
      </c>
      <c r="B148">
        <v>75.126737000000006</v>
      </c>
      <c r="C148" s="5">
        <v>1</v>
      </c>
      <c r="P148">
        <v>1</v>
      </c>
      <c r="Q148" t="str">
        <f>CONCATENATE(C148,E148,G148,I148)</f>
        <v>1</v>
      </c>
      <c r="R148">
        <v>4</v>
      </c>
      <c r="X148" t="s">
        <v>286</v>
      </c>
      <c r="Y148" t="s">
        <v>260</v>
      </c>
      <c r="BG148">
        <v>4</v>
      </c>
      <c r="BH148">
        <v>788</v>
      </c>
      <c r="BI148">
        <f>($BH$172-$BH$169)/200</f>
        <v>0.06</v>
      </c>
    </row>
    <row r="149" spans="1:61" x14ac:dyDescent="0.25">
      <c r="A149">
        <v>148</v>
      </c>
      <c r="B149">
        <v>75.073631000000006</v>
      </c>
      <c r="C149" s="5">
        <v>1</v>
      </c>
      <c r="D149">
        <v>67.609046000000006</v>
      </c>
      <c r="E149" s="2">
        <v>2</v>
      </c>
      <c r="P149">
        <v>2</v>
      </c>
      <c r="Q149" t="str">
        <f>CONCATENATE(C149,E149,G149,I149)</f>
        <v>12</v>
      </c>
      <c r="R149">
        <v>1</v>
      </c>
      <c r="X149" t="s">
        <v>286</v>
      </c>
      <c r="Y149" t="s">
        <v>261</v>
      </c>
      <c r="BG149">
        <v>1</v>
      </c>
      <c r="BH149">
        <v>791</v>
      </c>
      <c r="BI149">
        <f>($BH$173-$BH$170)/200</f>
        <v>0.105</v>
      </c>
    </row>
    <row r="150" spans="1:61" x14ac:dyDescent="0.25">
      <c r="A150">
        <v>149</v>
      </c>
      <c r="B150">
        <v>75.105631000000002</v>
      </c>
      <c r="C150" s="5">
        <v>1</v>
      </c>
      <c r="D150">
        <v>67.58047000000002</v>
      </c>
      <c r="E150" s="2">
        <v>2</v>
      </c>
      <c r="P150">
        <v>2</v>
      </c>
      <c r="Q150" t="str">
        <f>CONCATENATE(C150,E150,G150,I150)</f>
        <v>12</v>
      </c>
      <c r="R150">
        <v>2</v>
      </c>
      <c r="X150" t="s">
        <v>286</v>
      </c>
      <c r="Y150" t="s">
        <v>262</v>
      </c>
      <c r="BG150">
        <v>2</v>
      </c>
      <c r="BH150">
        <v>804</v>
      </c>
      <c r="BI150">
        <f>($BH$174-$BH$171)/200</f>
        <v>7.4999999999999997E-2</v>
      </c>
    </row>
    <row r="151" spans="1:61" x14ac:dyDescent="0.25">
      <c r="A151">
        <v>150</v>
      </c>
      <c r="B151">
        <v>75.127210000000005</v>
      </c>
      <c r="C151" s="5">
        <v>1</v>
      </c>
      <c r="D151">
        <v>67.614520000000013</v>
      </c>
      <c r="E151" s="2">
        <v>2</v>
      </c>
      <c r="P151">
        <v>2</v>
      </c>
      <c r="Q151" t="str">
        <f>CONCATENATE(C151,E151,G151,I151)</f>
        <v>12</v>
      </c>
      <c r="R151">
        <v>3</v>
      </c>
      <c r="X151" t="s">
        <v>286</v>
      </c>
      <c r="Y151" t="s">
        <v>259</v>
      </c>
      <c r="BG151">
        <v>3</v>
      </c>
      <c r="BH151">
        <v>811</v>
      </c>
      <c r="BI151">
        <f>($BH$175-$BH$172)/200</f>
        <v>8.5000000000000006E-2</v>
      </c>
    </row>
    <row r="152" spans="1:61" x14ac:dyDescent="0.25">
      <c r="A152">
        <v>151</v>
      </c>
      <c r="D152">
        <v>67.584735000000009</v>
      </c>
      <c r="E152" s="2">
        <v>2</v>
      </c>
      <c r="P152">
        <v>1</v>
      </c>
      <c r="Q152" t="str">
        <f>CONCATENATE(C152,E152,G152,I152)</f>
        <v>2</v>
      </c>
      <c r="R152" t="s">
        <v>22</v>
      </c>
      <c r="X152" t="s">
        <v>286</v>
      </c>
      <c r="Y152" t="s">
        <v>260</v>
      </c>
      <c r="BG152" t="s">
        <v>22</v>
      </c>
      <c r="BH152">
        <v>811</v>
      </c>
      <c r="BI152">
        <f>($BH$176-$BH$173)/200</f>
        <v>7.0000000000000007E-2</v>
      </c>
    </row>
    <row r="153" spans="1:61" x14ac:dyDescent="0.25">
      <c r="A153">
        <v>152</v>
      </c>
      <c r="D153">
        <v>67.591205000000002</v>
      </c>
      <c r="E153" s="2">
        <v>2</v>
      </c>
      <c r="P153">
        <v>1</v>
      </c>
      <c r="Q153" t="str">
        <f>CONCATENATE(C153,E153,G153,I153)</f>
        <v>2</v>
      </c>
      <c r="R153" t="s">
        <v>22</v>
      </c>
      <c r="X153" t="s">
        <v>286</v>
      </c>
      <c r="Y153" t="s">
        <v>261</v>
      </c>
      <c r="BG153" t="s">
        <v>22</v>
      </c>
      <c r="BH153">
        <v>813</v>
      </c>
      <c r="BI153">
        <f>($BH$177-$BH$174)/200</f>
        <v>0.11</v>
      </c>
    </row>
    <row r="154" spans="1:61" x14ac:dyDescent="0.25">
      <c r="A154">
        <v>153</v>
      </c>
      <c r="D154">
        <v>67.611205000000012</v>
      </c>
      <c r="E154" s="2">
        <v>2</v>
      </c>
      <c r="P154">
        <v>1</v>
      </c>
      <c r="Q154" t="str">
        <f>CONCATENATE(C154,E154,G154,I154)</f>
        <v>2</v>
      </c>
      <c r="R154">
        <v>1</v>
      </c>
      <c r="X154" t="s">
        <v>286</v>
      </c>
      <c r="Y154" t="s">
        <v>262</v>
      </c>
      <c r="AB154" t="s">
        <v>289</v>
      </c>
      <c r="AC154" t="str">
        <f>CONCATENATE($R154,$R155,$R156,$R157)</f>
        <v>1423</v>
      </c>
      <c r="BG154">
        <v>1</v>
      </c>
      <c r="BH154">
        <v>814</v>
      </c>
      <c r="BI154">
        <f>($BH$178-$BH$175)/200</f>
        <v>0.08</v>
      </c>
    </row>
    <row r="155" spans="1:61" x14ac:dyDescent="0.25">
      <c r="A155">
        <v>154</v>
      </c>
      <c r="D155">
        <v>67.620361000000003</v>
      </c>
      <c r="E155" s="2">
        <v>2</v>
      </c>
      <c r="P155">
        <v>1</v>
      </c>
      <c r="Q155" t="str">
        <f>CONCATENATE(C155,E155,G155,I155)</f>
        <v>2</v>
      </c>
      <c r="R155">
        <v>4</v>
      </c>
      <c r="X155" t="s">
        <v>286</v>
      </c>
      <c r="Y155" t="s">
        <v>259</v>
      </c>
      <c r="BG155">
        <v>4</v>
      </c>
      <c r="BH155">
        <v>814</v>
      </c>
      <c r="BI155">
        <f>($BH$179-$BH$176)/200</f>
        <v>7.0000000000000007E-2</v>
      </c>
    </row>
    <row r="156" spans="1:61" x14ac:dyDescent="0.25">
      <c r="A156">
        <v>155</v>
      </c>
      <c r="D156">
        <v>67.618678000000017</v>
      </c>
      <c r="E156" s="2">
        <v>2</v>
      </c>
      <c r="F156">
        <v>72.119473000000013</v>
      </c>
      <c r="G156" s="3">
        <v>3</v>
      </c>
      <c r="P156">
        <v>2</v>
      </c>
      <c r="Q156" t="str">
        <f>CONCATENATE(C156,E156,G156,I156)</f>
        <v>23</v>
      </c>
      <c r="R156">
        <v>2</v>
      </c>
      <c r="X156" t="s">
        <v>286</v>
      </c>
      <c r="Y156" t="s">
        <v>260</v>
      </c>
      <c r="BG156">
        <v>2</v>
      </c>
      <c r="BH156">
        <v>825</v>
      </c>
      <c r="BI156">
        <f>($BH$180-$BH$177)/200</f>
        <v>7.0000000000000007E-2</v>
      </c>
    </row>
    <row r="157" spans="1:61" x14ac:dyDescent="0.25">
      <c r="A157">
        <v>156</v>
      </c>
      <c r="D157">
        <v>67.61610300000001</v>
      </c>
      <c r="E157" s="2">
        <v>2</v>
      </c>
      <c r="F157">
        <v>72.061263000000011</v>
      </c>
      <c r="G157" s="3">
        <v>3</v>
      </c>
      <c r="P157">
        <v>2</v>
      </c>
      <c r="Q157" t="str">
        <f>CONCATENATE(C157,E157,G157,I157)</f>
        <v>23</v>
      </c>
      <c r="R157">
        <v>3</v>
      </c>
      <c r="X157" t="s">
        <v>286</v>
      </c>
      <c r="Y157" t="s">
        <v>261</v>
      </c>
      <c r="BG157">
        <v>3</v>
      </c>
      <c r="BH157">
        <v>827</v>
      </c>
      <c r="BI157">
        <f>($BH$181-$BH$178)/200</f>
        <v>0.11</v>
      </c>
    </row>
    <row r="158" spans="1:61" x14ac:dyDescent="0.25">
      <c r="A158">
        <v>157</v>
      </c>
      <c r="D158">
        <v>67.608630000000005</v>
      </c>
      <c r="E158" s="2">
        <v>2</v>
      </c>
      <c r="F158">
        <v>72.095526000000007</v>
      </c>
      <c r="G158" s="3">
        <v>3</v>
      </c>
      <c r="P158">
        <v>2</v>
      </c>
      <c r="Q158" t="str">
        <f>CONCATENATE(C158,E158,G158,I158)</f>
        <v>23</v>
      </c>
      <c r="R158">
        <v>4</v>
      </c>
      <c r="X158" t="s">
        <v>286</v>
      </c>
      <c r="Y158" t="s">
        <v>262</v>
      </c>
      <c r="AB158" t="s">
        <v>286</v>
      </c>
      <c r="AC158" t="str">
        <f>CONCATENATE($R158,$R159,$R160,$R161)</f>
        <v>4123</v>
      </c>
      <c r="BG158">
        <v>4</v>
      </c>
      <c r="BH158">
        <v>836</v>
      </c>
      <c r="BI158">
        <f>($BH$182-$BH$179)/200</f>
        <v>8.5000000000000006E-2</v>
      </c>
    </row>
    <row r="159" spans="1:61" x14ac:dyDescent="0.25">
      <c r="A159">
        <v>158</v>
      </c>
      <c r="F159">
        <v>72.131473</v>
      </c>
      <c r="G159" s="3">
        <v>3</v>
      </c>
      <c r="H159">
        <v>67.878257000000019</v>
      </c>
      <c r="I159" s="4">
        <v>4</v>
      </c>
      <c r="P159">
        <v>2</v>
      </c>
      <c r="Q159" t="str">
        <f>CONCATENATE(C159,E159,G159,I159)</f>
        <v>34</v>
      </c>
      <c r="R159">
        <v>1</v>
      </c>
      <c r="X159" t="s">
        <v>286</v>
      </c>
      <c r="Y159" t="s">
        <v>259</v>
      </c>
      <c r="BG159">
        <v>1</v>
      </c>
      <c r="BH159">
        <v>840</v>
      </c>
      <c r="BI159">
        <f>($BH$183-$BH$180)/200</f>
        <v>6.5000000000000002E-2</v>
      </c>
    </row>
    <row r="160" spans="1:61" x14ac:dyDescent="0.25">
      <c r="A160">
        <v>159</v>
      </c>
      <c r="F160">
        <v>72.077421000000001</v>
      </c>
      <c r="G160" s="3">
        <v>3</v>
      </c>
      <c r="H160">
        <v>67.82425600000002</v>
      </c>
      <c r="I160" s="4">
        <v>4</v>
      </c>
      <c r="P160">
        <v>2</v>
      </c>
      <c r="Q160" t="str">
        <f>CONCATENATE(C160,E160,G160,I160)</f>
        <v>34</v>
      </c>
      <c r="R160">
        <v>2</v>
      </c>
      <c r="X160" t="s">
        <v>286</v>
      </c>
      <c r="Y160" t="s">
        <v>260</v>
      </c>
      <c r="BG160">
        <v>2</v>
      </c>
      <c r="BH160">
        <v>846</v>
      </c>
      <c r="BI160">
        <f>($BH$184-$BH$181)/200</f>
        <v>5.5E-2</v>
      </c>
    </row>
    <row r="161" spans="1:61" x14ac:dyDescent="0.25">
      <c r="A161">
        <v>160</v>
      </c>
      <c r="F161">
        <v>72.094684000000001</v>
      </c>
      <c r="G161" s="3">
        <v>3</v>
      </c>
      <c r="H161">
        <v>67.880527000000001</v>
      </c>
      <c r="I161" s="4">
        <v>4</v>
      </c>
      <c r="P161">
        <v>2</v>
      </c>
      <c r="Q161" t="str">
        <f>CONCATENATE(C161,E161,G161,I161)</f>
        <v>34</v>
      </c>
      <c r="R161">
        <v>3</v>
      </c>
      <c r="X161" t="s">
        <v>287</v>
      </c>
      <c r="Y161" t="s">
        <v>263</v>
      </c>
      <c r="BG161">
        <v>3</v>
      </c>
      <c r="BH161">
        <v>853</v>
      </c>
      <c r="BI161">
        <f>($BH$185-$BH$182)/200</f>
        <v>0.11</v>
      </c>
    </row>
    <row r="162" spans="1:61" x14ac:dyDescent="0.25">
      <c r="A162">
        <v>161</v>
      </c>
      <c r="F162">
        <v>72.042263000000005</v>
      </c>
      <c r="G162" s="3">
        <v>3</v>
      </c>
      <c r="H162">
        <v>67.876941000000016</v>
      </c>
      <c r="I162" s="4">
        <v>4</v>
      </c>
      <c r="P162">
        <v>2</v>
      </c>
      <c r="Q162" t="str">
        <f>CONCATENATE(C162,E162,G162,I162)</f>
        <v>34</v>
      </c>
      <c r="R162">
        <v>4</v>
      </c>
      <c r="X162" t="s">
        <v>287</v>
      </c>
      <c r="Y162" t="s">
        <v>282</v>
      </c>
      <c r="AB162" t="s">
        <v>286</v>
      </c>
      <c r="AC162" t="str">
        <f>CONCATENATE($R162,$R163,$R164,$R165)</f>
        <v>4123</v>
      </c>
      <c r="BG162">
        <v>4</v>
      </c>
      <c r="BH162">
        <v>855</v>
      </c>
      <c r="BI162">
        <f>($BH$186-$BH$183)/200</f>
        <v>0.105</v>
      </c>
    </row>
    <row r="163" spans="1:61" x14ac:dyDescent="0.25">
      <c r="A163">
        <v>162</v>
      </c>
      <c r="F163">
        <v>72.036789000000013</v>
      </c>
      <c r="G163" s="3">
        <v>3</v>
      </c>
      <c r="H163">
        <v>67.90526100000001</v>
      </c>
      <c r="I163" s="4">
        <v>4</v>
      </c>
      <c r="P163">
        <v>2</v>
      </c>
      <c r="Q163" t="str">
        <f>CONCATENATE(C163,E163,G163,I163)</f>
        <v>34</v>
      </c>
      <c r="R163">
        <v>1</v>
      </c>
      <c r="X163" t="s">
        <v>292</v>
      </c>
      <c r="Y163" t="s">
        <v>283</v>
      </c>
      <c r="BG163">
        <v>1</v>
      </c>
      <c r="BH163">
        <v>860</v>
      </c>
      <c r="BI163">
        <f>($BH$187-$BH$184)/200</f>
        <v>0.08</v>
      </c>
    </row>
    <row r="164" spans="1:61" x14ac:dyDescent="0.25">
      <c r="A164">
        <v>163</v>
      </c>
      <c r="B164">
        <v>53.336734000000007</v>
      </c>
      <c r="C164" s="5">
        <v>1</v>
      </c>
      <c r="F164">
        <v>72.119473000000013</v>
      </c>
      <c r="G164" s="3">
        <v>3</v>
      </c>
      <c r="H164">
        <v>67.961471000000017</v>
      </c>
      <c r="I164" s="4">
        <v>4</v>
      </c>
      <c r="P164">
        <v>3</v>
      </c>
      <c r="Q164" t="str">
        <f>CONCATENATE(C164,E164,G164,I164)</f>
        <v>134</v>
      </c>
      <c r="R164">
        <v>2</v>
      </c>
      <c r="X164" t="s">
        <v>292</v>
      </c>
      <c r="Y164" t="s">
        <v>284</v>
      </c>
      <c r="BG164">
        <v>2</v>
      </c>
      <c r="BH164">
        <v>866</v>
      </c>
      <c r="BI164">
        <f>($BH$188-$BH$185)/200</f>
        <v>0.06</v>
      </c>
    </row>
    <row r="165" spans="1:61" x14ac:dyDescent="0.25">
      <c r="A165">
        <v>164</v>
      </c>
      <c r="B165">
        <v>53.345313000000012</v>
      </c>
      <c r="C165" s="5">
        <v>1</v>
      </c>
      <c r="F165">
        <v>72.119473000000013</v>
      </c>
      <c r="G165" s="3">
        <v>3</v>
      </c>
      <c r="H165">
        <v>67.977519000000001</v>
      </c>
      <c r="I165" s="4">
        <v>4</v>
      </c>
      <c r="P165">
        <v>3</v>
      </c>
      <c r="Q165" t="str">
        <f>CONCATENATE(C165,E165,G165,I165)</f>
        <v>134</v>
      </c>
      <c r="R165">
        <v>3</v>
      </c>
      <c r="X165" t="s">
        <v>287</v>
      </c>
      <c r="Y165" t="s">
        <v>285</v>
      </c>
      <c r="BG165">
        <v>3</v>
      </c>
      <c r="BH165">
        <v>875</v>
      </c>
      <c r="BI165">
        <f>($BH$189-$BH$186)/200</f>
        <v>7.0000000000000007E-2</v>
      </c>
    </row>
    <row r="166" spans="1:61" x14ac:dyDescent="0.25">
      <c r="A166">
        <v>165</v>
      </c>
      <c r="B166">
        <v>53.32025800000001</v>
      </c>
      <c r="C166" s="5">
        <v>1</v>
      </c>
      <c r="H166">
        <v>68.011207000000013</v>
      </c>
      <c r="I166" s="4">
        <v>4</v>
      </c>
      <c r="P166">
        <v>2</v>
      </c>
      <c r="Q166" t="str">
        <f>CONCATENATE(C166,E166,G166,I166)</f>
        <v>14</v>
      </c>
      <c r="R166">
        <v>4</v>
      </c>
      <c r="AB166" t="s">
        <v>286</v>
      </c>
      <c r="AC166" t="str">
        <f>CONCATENATE($R166,$R167,$R168,$R169)</f>
        <v>4123</v>
      </c>
      <c r="BG166">
        <v>4</v>
      </c>
      <c r="BH166">
        <v>875</v>
      </c>
    </row>
    <row r="167" spans="1:61" x14ac:dyDescent="0.25">
      <c r="A167">
        <v>166</v>
      </c>
      <c r="B167">
        <v>53.316260000000007</v>
      </c>
      <c r="C167" s="5">
        <v>1</v>
      </c>
      <c r="H167">
        <v>67.923629000000005</v>
      </c>
      <c r="I167" s="4">
        <v>4</v>
      </c>
      <c r="P167">
        <v>2</v>
      </c>
      <c r="Q167" t="str">
        <f>CONCATENATE(C167,E167,G167,I167)</f>
        <v>14</v>
      </c>
      <c r="R167">
        <v>1</v>
      </c>
      <c r="BG167">
        <v>1</v>
      </c>
      <c r="BH167">
        <v>883</v>
      </c>
    </row>
    <row r="168" spans="1:61" x14ac:dyDescent="0.25">
      <c r="A168">
        <v>167</v>
      </c>
      <c r="B168">
        <v>53.319472000000012</v>
      </c>
      <c r="C168" s="5">
        <v>1</v>
      </c>
      <c r="H168">
        <v>67.923629000000005</v>
      </c>
      <c r="I168" s="4">
        <v>4</v>
      </c>
      <c r="P168">
        <v>2</v>
      </c>
      <c r="Q168" t="str">
        <f>CONCATENATE(C168,E168,G168,I168)</f>
        <v>14</v>
      </c>
      <c r="R168">
        <v>2</v>
      </c>
      <c r="BG168">
        <v>2</v>
      </c>
      <c r="BH168">
        <v>890</v>
      </c>
    </row>
    <row r="169" spans="1:61" x14ac:dyDescent="0.25">
      <c r="A169">
        <v>168</v>
      </c>
      <c r="B169">
        <v>53.341312000000009</v>
      </c>
      <c r="C169" s="5">
        <v>1</v>
      </c>
      <c r="P169">
        <v>1</v>
      </c>
      <c r="Q169" t="str">
        <f>CONCATENATE(C169,E169,G169,I169)</f>
        <v>1</v>
      </c>
      <c r="R169">
        <v>3</v>
      </c>
      <c r="BG169">
        <v>3</v>
      </c>
      <c r="BH169">
        <v>897</v>
      </c>
    </row>
    <row r="170" spans="1:61" x14ac:dyDescent="0.25">
      <c r="A170">
        <v>169</v>
      </c>
      <c r="B170">
        <v>53.334418000000007</v>
      </c>
      <c r="C170" s="5">
        <v>1</v>
      </c>
      <c r="P170">
        <v>1</v>
      </c>
      <c r="Q170" t="str">
        <f>CONCATENATE(C170,E170,G170,I170)</f>
        <v>1</v>
      </c>
      <c r="R170">
        <v>4</v>
      </c>
      <c r="AB170" t="s">
        <v>286</v>
      </c>
      <c r="AC170" t="str">
        <f>CONCATENATE($R170,$R171,$R172,$R173)</f>
        <v>4123</v>
      </c>
      <c r="BG170">
        <v>4</v>
      </c>
      <c r="BH170">
        <v>898</v>
      </c>
    </row>
    <row r="171" spans="1:61" x14ac:dyDescent="0.25">
      <c r="A171">
        <v>170</v>
      </c>
      <c r="B171">
        <v>53.314681000000007</v>
      </c>
      <c r="C171" s="5">
        <v>1</v>
      </c>
      <c r="P171">
        <v>1</v>
      </c>
      <c r="Q171" t="str">
        <f>CONCATENATE(C171,E171,G171,I171)</f>
        <v>1</v>
      </c>
      <c r="R171">
        <v>1</v>
      </c>
      <c r="BG171">
        <v>1</v>
      </c>
      <c r="BH171">
        <v>904</v>
      </c>
    </row>
    <row r="172" spans="1:61" x14ac:dyDescent="0.25">
      <c r="A172">
        <v>171</v>
      </c>
      <c r="B172">
        <v>53.28184000000001</v>
      </c>
      <c r="C172" s="5">
        <v>1</v>
      </c>
      <c r="P172">
        <v>1</v>
      </c>
      <c r="Q172" t="str">
        <f>CONCATENATE(C172,E172,G172,I172)</f>
        <v>1</v>
      </c>
      <c r="R172">
        <v>2</v>
      </c>
      <c r="BG172">
        <v>2</v>
      </c>
      <c r="BH172">
        <v>909</v>
      </c>
    </row>
    <row r="173" spans="1:61" x14ac:dyDescent="0.25">
      <c r="A173">
        <v>172</v>
      </c>
      <c r="B173">
        <v>53.30073500000001</v>
      </c>
      <c r="C173" s="5">
        <v>1</v>
      </c>
      <c r="D173">
        <v>45.052894000000009</v>
      </c>
      <c r="E173" s="2">
        <v>2</v>
      </c>
      <c r="P173">
        <v>2</v>
      </c>
      <c r="Q173" t="str">
        <f>CONCATENATE(C173,E173,G173,I173)</f>
        <v>12</v>
      </c>
      <c r="R173">
        <v>3</v>
      </c>
      <c r="BG173">
        <v>3</v>
      </c>
      <c r="BH173">
        <v>919</v>
      </c>
    </row>
    <row r="174" spans="1:61" x14ac:dyDescent="0.25">
      <c r="A174">
        <v>173</v>
      </c>
      <c r="B174">
        <v>53.296943000000013</v>
      </c>
      <c r="C174" s="5">
        <v>1</v>
      </c>
      <c r="D174">
        <v>45.035365000000013</v>
      </c>
      <c r="E174" s="2">
        <v>2</v>
      </c>
      <c r="P174">
        <v>2</v>
      </c>
      <c r="Q174" t="str">
        <f>CONCATENATE(C174,E174,G174,I174)</f>
        <v>12</v>
      </c>
      <c r="R174">
        <v>4</v>
      </c>
      <c r="AB174" t="s">
        <v>286</v>
      </c>
      <c r="AC174" t="str">
        <f>CONCATENATE($R174,$R175,$R176,$R177)</f>
        <v>4123</v>
      </c>
      <c r="BG174">
        <v>4</v>
      </c>
      <c r="BH174">
        <v>919</v>
      </c>
    </row>
    <row r="175" spans="1:61" x14ac:dyDescent="0.25">
      <c r="A175">
        <v>174</v>
      </c>
      <c r="B175">
        <v>53.336734000000007</v>
      </c>
      <c r="C175" s="5">
        <v>1</v>
      </c>
      <c r="D175">
        <v>45.034526000000007</v>
      </c>
      <c r="E175" s="2">
        <v>2</v>
      </c>
      <c r="P175">
        <v>2</v>
      </c>
      <c r="Q175" t="str">
        <f>CONCATENATE(C175,E175,G175,I175)</f>
        <v>12</v>
      </c>
      <c r="R175">
        <v>1</v>
      </c>
      <c r="BG175">
        <v>1</v>
      </c>
      <c r="BH175">
        <v>926</v>
      </c>
    </row>
    <row r="176" spans="1:61" x14ac:dyDescent="0.25">
      <c r="A176">
        <v>175</v>
      </c>
      <c r="D176">
        <v>45.007732000000011</v>
      </c>
      <c r="E176" s="2">
        <v>2</v>
      </c>
      <c r="P176">
        <v>1</v>
      </c>
      <c r="Q176" t="str">
        <f>CONCATENATE(C176,E176,G176,I176)</f>
        <v>2</v>
      </c>
      <c r="R176">
        <v>2</v>
      </c>
      <c r="BG176">
        <v>2</v>
      </c>
      <c r="BH176">
        <v>933</v>
      </c>
    </row>
    <row r="177" spans="1:60" x14ac:dyDescent="0.25">
      <c r="A177">
        <v>176</v>
      </c>
      <c r="D177">
        <v>45.023051000000009</v>
      </c>
      <c r="E177" s="2">
        <v>2</v>
      </c>
      <c r="P177">
        <v>1</v>
      </c>
      <c r="Q177" t="str">
        <f>CONCATENATE(C177,E177,G177,I177)</f>
        <v>2</v>
      </c>
      <c r="R177">
        <v>3</v>
      </c>
      <c r="BG177">
        <v>3</v>
      </c>
      <c r="BH177">
        <v>941</v>
      </c>
    </row>
    <row r="178" spans="1:60" x14ac:dyDescent="0.25">
      <c r="A178">
        <v>177</v>
      </c>
      <c r="D178">
        <v>45.008735000000009</v>
      </c>
      <c r="E178" s="2">
        <v>2</v>
      </c>
      <c r="P178">
        <v>1</v>
      </c>
      <c r="Q178" t="str">
        <f>CONCATENATE(C178,E178,G178,I178)</f>
        <v>2</v>
      </c>
      <c r="R178">
        <v>4</v>
      </c>
      <c r="AB178" t="s">
        <v>286</v>
      </c>
      <c r="AC178" t="str">
        <f>CONCATENATE($R178,$R179,$R180,$R181)</f>
        <v>4123</v>
      </c>
      <c r="BG178">
        <v>4</v>
      </c>
      <c r="BH178">
        <v>942</v>
      </c>
    </row>
    <row r="179" spans="1:60" x14ac:dyDescent="0.25">
      <c r="A179">
        <v>178</v>
      </c>
      <c r="D179">
        <v>45.013206000000011</v>
      </c>
      <c r="E179" s="2">
        <v>2</v>
      </c>
      <c r="P179">
        <v>1</v>
      </c>
      <c r="Q179" t="str">
        <f>CONCATENATE(C179,E179,G179,I179)</f>
        <v>2</v>
      </c>
      <c r="R179">
        <v>1</v>
      </c>
      <c r="BG179">
        <v>1</v>
      </c>
      <c r="BH179">
        <v>947</v>
      </c>
    </row>
    <row r="180" spans="1:60" x14ac:dyDescent="0.25">
      <c r="A180">
        <v>179</v>
      </c>
      <c r="D180">
        <v>45.02515300000001</v>
      </c>
      <c r="E180" s="2">
        <v>2</v>
      </c>
      <c r="P180">
        <v>1</v>
      </c>
      <c r="Q180" t="str">
        <f>CONCATENATE(C180,E180,G180,I180)</f>
        <v>2</v>
      </c>
      <c r="R180">
        <v>2</v>
      </c>
      <c r="BG180">
        <v>2</v>
      </c>
      <c r="BH180">
        <v>955</v>
      </c>
    </row>
    <row r="181" spans="1:60" x14ac:dyDescent="0.25">
      <c r="A181">
        <v>180</v>
      </c>
      <c r="D181">
        <v>45.006419000000008</v>
      </c>
      <c r="E181" s="2">
        <v>2</v>
      </c>
      <c r="F181">
        <v>49.62489200000001</v>
      </c>
      <c r="G181" s="3">
        <v>3</v>
      </c>
      <c r="P181">
        <v>2</v>
      </c>
      <c r="Q181" t="str">
        <f>CONCATENATE(C181,E181,G181,I181)</f>
        <v>23</v>
      </c>
      <c r="R181">
        <v>3</v>
      </c>
      <c r="BG181">
        <v>3</v>
      </c>
      <c r="BH181">
        <v>964</v>
      </c>
    </row>
    <row r="182" spans="1:60" x14ac:dyDescent="0.25">
      <c r="A182">
        <v>181</v>
      </c>
      <c r="D182">
        <v>45.052894000000009</v>
      </c>
      <c r="E182" s="2">
        <v>2</v>
      </c>
      <c r="F182">
        <v>49.634154000000009</v>
      </c>
      <c r="G182" s="3">
        <v>3</v>
      </c>
      <c r="P182">
        <v>2</v>
      </c>
      <c r="Q182" t="str">
        <f>CONCATENATE(C182,E182,G182,I182)</f>
        <v>23</v>
      </c>
      <c r="R182">
        <v>4</v>
      </c>
      <c r="BG182">
        <v>4</v>
      </c>
      <c r="BH182">
        <v>964</v>
      </c>
    </row>
    <row r="183" spans="1:60" x14ac:dyDescent="0.25">
      <c r="A183">
        <v>182</v>
      </c>
      <c r="D183">
        <v>45.052894000000009</v>
      </c>
      <c r="E183" s="2">
        <v>2</v>
      </c>
      <c r="F183">
        <v>49.64757800000001</v>
      </c>
      <c r="G183" s="3">
        <v>3</v>
      </c>
      <c r="P183">
        <v>2</v>
      </c>
      <c r="Q183" t="str">
        <f>CONCATENATE(C183,E183,G183,I183)</f>
        <v>23</v>
      </c>
      <c r="R183">
        <v>1</v>
      </c>
      <c r="BG183">
        <v>1</v>
      </c>
      <c r="BH183">
        <v>968</v>
      </c>
    </row>
    <row r="184" spans="1:60" x14ac:dyDescent="0.25">
      <c r="A184">
        <v>183</v>
      </c>
      <c r="F184">
        <v>49.660419000000012</v>
      </c>
      <c r="G184" s="3">
        <v>3</v>
      </c>
      <c r="P184">
        <v>1</v>
      </c>
      <c r="Q184" t="str">
        <f>CONCATENATE(C184,E184,G184,I184)</f>
        <v>3</v>
      </c>
      <c r="R184">
        <v>2</v>
      </c>
      <c r="AB184" t="s">
        <v>292</v>
      </c>
      <c r="AC184" t="str">
        <f>CONCATENATE($R184,$R185,$R186,$R187)</f>
        <v>2413</v>
      </c>
      <c r="BG184">
        <v>2</v>
      </c>
      <c r="BH184">
        <v>975</v>
      </c>
    </row>
    <row r="185" spans="1:60" x14ac:dyDescent="0.25">
      <c r="A185">
        <v>184</v>
      </c>
      <c r="F185">
        <v>49.679946000000008</v>
      </c>
      <c r="G185" s="3">
        <v>3</v>
      </c>
      <c r="P185">
        <v>1</v>
      </c>
      <c r="Q185" t="str">
        <f>CONCATENATE(C185,E185,G185,I185)</f>
        <v>3</v>
      </c>
      <c r="R185">
        <v>4</v>
      </c>
      <c r="BG185">
        <v>4</v>
      </c>
      <c r="BH185">
        <v>986</v>
      </c>
    </row>
    <row r="186" spans="1:60" x14ac:dyDescent="0.25">
      <c r="A186">
        <v>185</v>
      </c>
      <c r="B186">
        <v>32.706523000000011</v>
      </c>
      <c r="C186" s="5">
        <v>1</v>
      </c>
      <c r="F186">
        <v>49.618838000000011</v>
      </c>
      <c r="G186" s="3">
        <v>3</v>
      </c>
      <c r="H186">
        <v>44.957259000000008</v>
      </c>
      <c r="I186" s="4">
        <v>4</v>
      </c>
      <c r="P186">
        <v>3</v>
      </c>
      <c r="Q186" t="str">
        <f>CONCATENATE(C186,E186,G186,I186)</f>
        <v>134</v>
      </c>
      <c r="R186">
        <v>1</v>
      </c>
      <c r="BG186">
        <v>1</v>
      </c>
      <c r="BH186">
        <v>989</v>
      </c>
    </row>
    <row r="187" spans="1:60" x14ac:dyDescent="0.25">
      <c r="A187">
        <v>186</v>
      </c>
      <c r="B187">
        <v>32.717208000000014</v>
      </c>
      <c r="C187" s="5">
        <v>1</v>
      </c>
      <c r="F187">
        <v>49.591418000000012</v>
      </c>
      <c r="G187" s="3">
        <v>3</v>
      </c>
      <c r="H187">
        <v>44.949313000000011</v>
      </c>
      <c r="I187" s="4">
        <v>4</v>
      </c>
      <c r="P187">
        <v>3</v>
      </c>
      <c r="Q187" t="str">
        <f>CONCATENATE(C187,E187,G187,I187)</f>
        <v>134</v>
      </c>
      <c r="R187">
        <v>3</v>
      </c>
      <c r="BG187">
        <v>3</v>
      </c>
      <c r="BH187">
        <v>991</v>
      </c>
    </row>
    <row r="188" spans="1:60" x14ac:dyDescent="0.25">
      <c r="A188">
        <v>187</v>
      </c>
      <c r="B188">
        <v>32.681682000000009</v>
      </c>
      <c r="C188" s="5">
        <v>1</v>
      </c>
      <c r="F188">
        <v>49.58747000000001</v>
      </c>
      <c r="G188" s="3">
        <v>3</v>
      </c>
      <c r="H188">
        <v>44.952892000000013</v>
      </c>
      <c r="I188" s="4">
        <v>4</v>
      </c>
      <c r="P188">
        <v>3</v>
      </c>
      <c r="Q188" t="str">
        <f>CONCATENATE(C188,E188,G188,I188)</f>
        <v>134</v>
      </c>
      <c r="R188">
        <v>2</v>
      </c>
      <c r="BG188">
        <v>2</v>
      </c>
      <c r="BH188">
        <v>998</v>
      </c>
    </row>
    <row r="189" spans="1:60" x14ac:dyDescent="0.25">
      <c r="A189">
        <v>188</v>
      </c>
      <c r="B189">
        <v>32.714788000000013</v>
      </c>
      <c r="C189" s="5">
        <v>1</v>
      </c>
      <c r="F189">
        <v>49.62489200000001</v>
      </c>
      <c r="G189" s="3">
        <v>3</v>
      </c>
      <c r="H189">
        <v>44.978313000000007</v>
      </c>
      <c r="I189" s="4">
        <v>4</v>
      </c>
      <c r="P189">
        <v>3</v>
      </c>
      <c r="Q189" t="str">
        <f>CONCATENATE(C189,E189,G189,I189)</f>
        <v>134</v>
      </c>
      <c r="R189">
        <v>3</v>
      </c>
      <c r="BG189">
        <v>3</v>
      </c>
      <c r="BH189">
        <v>1003</v>
      </c>
    </row>
    <row r="190" spans="1:60" x14ac:dyDescent="0.25">
      <c r="A190">
        <v>189</v>
      </c>
      <c r="B190">
        <v>32.714208000000013</v>
      </c>
      <c r="C190" s="5">
        <v>1</v>
      </c>
      <c r="H190">
        <v>44.993629000000013</v>
      </c>
      <c r="I190" s="4">
        <v>4</v>
      </c>
      <c r="P190">
        <v>2</v>
      </c>
      <c r="Q190" t="str">
        <f>CONCATENATE(C190,E190,G190,I190)</f>
        <v>14</v>
      </c>
      <c r="R190" t="s">
        <v>22</v>
      </c>
      <c r="BG190" t="s">
        <v>22</v>
      </c>
      <c r="BH190">
        <v>1004</v>
      </c>
    </row>
    <row r="191" spans="1:60" x14ac:dyDescent="0.25">
      <c r="A191">
        <v>190</v>
      </c>
      <c r="B191">
        <v>32.703208000000011</v>
      </c>
      <c r="C191" s="5">
        <v>1</v>
      </c>
      <c r="H191">
        <v>45.026313000000009</v>
      </c>
      <c r="I191" s="4">
        <v>4</v>
      </c>
      <c r="P191">
        <v>2</v>
      </c>
      <c r="Q191" t="str">
        <f>CONCATENATE(C191,E191,G191,I191)</f>
        <v>14</v>
      </c>
    </row>
    <row r="192" spans="1:60" x14ac:dyDescent="0.25">
      <c r="A192">
        <v>191</v>
      </c>
      <c r="B192">
        <v>32.715261000000012</v>
      </c>
      <c r="C192" s="5">
        <v>1</v>
      </c>
      <c r="H192">
        <v>45.013263000000009</v>
      </c>
      <c r="I192" s="4">
        <v>4</v>
      </c>
      <c r="P192">
        <v>2</v>
      </c>
      <c r="Q192" t="str">
        <f>CONCATENATE(C192,E192,G192,I192)</f>
        <v>14</v>
      </c>
    </row>
    <row r="193" spans="1:17" x14ac:dyDescent="0.25">
      <c r="A193">
        <v>192</v>
      </c>
      <c r="B193">
        <v>32.71404900000001</v>
      </c>
      <c r="C193" s="5">
        <v>1</v>
      </c>
      <c r="H193">
        <v>44.986049000000008</v>
      </c>
      <c r="I193" s="4">
        <v>4</v>
      </c>
      <c r="P193">
        <v>2</v>
      </c>
      <c r="Q193" t="str">
        <f>CONCATENATE(C193,E193,G193,I193)</f>
        <v>14</v>
      </c>
    </row>
    <row r="194" spans="1:17" x14ac:dyDescent="0.25">
      <c r="A194">
        <v>193</v>
      </c>
      <c r="B194">
        <v>32.69642000000001</v>
      </c>
      <c r="C194" s="5">
        <v>1</v>
      </c>
      <c r="H194">
        <v>44.983997000000009</v>
      </c>
      <c r="I194" s="4">
        <v>4</v>
      </c>
      <c r="P194">
        <v>2</v>
      </c>
      <c r="Q194" t="str">
        <f>CONCATENATE(C194,E194,G194,I194)</f>
        <v>14</v>
      </c>
    </row>
    <row r="195" spans="1:17" x14ac:dyDescent="0.25">
      <c r="A195">
        <v>194</v>
      </c>
      <c r="B195">
        <v>32.664840000000012</v>
      </c>
      <c r="C195" s="5">
        <v>1</v>
      </c>
      <c r="H195">
        <v>44.957259000000008</v>
      </c>
      <c r="I195" s="4">
        <v>4</v>
      </c>
      <c r="P195">
        <v>2</v>
      </c>
      <c r="Q195" t="str">
        <f>CONCATENATE(C195,E195,G195,I195)</f>
        <v>14</v>
      </c>
    </row>
    <row r="196" spans="1:17" x14ac:dyDescent="0.25">
      <c r="A196">
        <v>195</v>
      </c>
      <c r="B196">
        <v>32.657682000000008</v>
      </c>
      <c r="C196" s="5">
        <v>1</v>
      </c>
      <c r="H196">
        <v>44.957259000000008</v>
      </c>
      <c r="I196" s="4">
        <v>4</v>
      </c>
      <c r="P196">
        <v>2</v>
      </c>
      <c r="Q196" t="str">
        <f>CONCATENATE(C196,E196,G196,I196)</f>
        <v>14</v>
      </c>
    </row>
    <row r="197" spans="1:17" x14ac:dyDescent="0.25">
      <c r="A197">
        <v>196</v>
      </c>
      <c r="B197">
        <v>32.739207000000007</v>
      </c>
      <c r="C197" s="5">
        <v>1</v>
      </c>
      <c r="D197">
        <v>25.520787000000013</v>
      </c>
      <c r="E197" s="2">
        <v>2</v>
      </c>
      <c r="P197">
        <v>2</v>
      </c>
      <c r="Q197" t="str">
        <f>CONCATENATE(C197,E197,G197,I197)</f>
        <v>12</v>
      </c>
    </row>
    <row r="198" spans="1:17" x14ac:dyDescent="0.25">
      <c r="A198">
        <v>197</v>
      </c>
      <c r="B198">
        <v>32.685313000000008</v>
      </c>
      <c r="C198" s="5">
        <v>1</v>
      </c>
      <c r="D198">
        <v>25.527312000000009</v>
      </c>
      <c r="E198" s="2">
        <v>2</v>
      </c>
      <c r="P198">
        <v>2</v>
      </c>
      <c r="Q198" t="str">
        <f>CONCATENATE(C198,E198,G198,I198)</f>
        <v>12</v>
      </c>
    </row>
    <row r="199" spans="1:17" x14ac:dyDescent="0.25">
      <c r="A199">
        <v>198</v>
      </c>
      <c r="B199">
        <v>32.70315500000001</v>
      </c>
      <c r="C199" s="5">
        <v>1</v>
      </c>
      <c r="D199">
        <v>25.54841900000001</v>
      </c>
      <c r="E199" s="2">
        <v>2</v>
      </c>
      <c r="P199">
        <v>2</v>
      </c>
      <c r="Q199" t="str">
        <f>CONCATENATE(C199,E199,G199,I199)</f>
        <v>12</v>
      </c>
    </row>
    <row r="200" spans="1:17" x14ac:dyDescent="0.25">
      <c r="A200">
        <v>199</v>
      </c>
      <c r="B200">
        <v>32.706523000000011</v>
      </c>
      <c r="C200" s="5">
        <v>1</v>
      </c>
      <c r="D200">
        <v>25.508367000000007</v>
      </c>
      <c r="E200" s="2">
        <v>2</v>
      </c>
      <c r="P200">
        <v>2</v>
      </c>
      <c r="Q200" t="str">
        <f>CONCATENATE(C200,E200,G200,I200)</f>
        <v>12</v>
      </c>
    </row>
    <row r="201" spans="1:17" x14ac:dyDescent="0.25">
      <c r="A201">
        <v>200</v>
      </c>
      <c r="D201">
        <v>25.519103000000008</v>
      </c>
      <c r="E201" s="2">
        <v>2</v>
      </c>
      <c r="P201">
        <v>1</v>
      </c>
      <c r="Q201" t="str">
        <f>CONCATENATE(C201,E201,G201,I201)</f>
        <v>2</v>
      </c>
    </row>
    <row r="202" spans="1:17" x14ac:dyDescent="0.25">
      <c r="A202">
        <v>201</v>
      </c>
      <c r="D202">
        <v>25.494313000000005</v>
      </c>
      <c r="E202" s="2">
        <v>2</v>
      </c>
      <c r="F202">
        <v>32.947629000000006</v>
      </c>
      <c r="G202" s="3">
        <v>3</v>
      </c>
      <c r="J202">
        <v>37.754104000000012</v>
      </c>
      <c r="K202" t="s">
        <v>22</v>
      </c>
      <c r="Q202" t="str">
        <f>CONCATENATE(C202,E202,G202,I202)</f>
        <v>23</v>
      </c>
    </row>
    <row r="203" spans="1:17" x14ac:dyDescent="0.25">
      <c r="A203">
        <v>202</v>
      </c>
      <c r="Q203" t="str">
        <f>CONCATENATE(C203,E203,G203,I203)</f>
        <v/>
      </c>
    </row>
    <row r="204" spans="1:17" x14ac:dyDescent="0.25">
      <c r="A204">
        <v>203</v>
      </c>
      <c r="J204">
        <v>235.51177899999999</v>
      </c>
      <c r="K204" t="s">
        <v>22</v>
      </c>
      <c r="Q204" t="str">
        <f>CONCATENATE(C204,E204,G204,I204)</f>
        <v/>
      </c>
    </row>
    <row r="205" spans="1:17" x14ac:dyDescent="0.25">
      <c r="A205">
        <v>204</v>
      </c>
      <c r="D205">
        <v>242.385661</v>
      </c>
      <c r="E205" s="2">
        <v>2</v>
      </c>
      <c r="P205">
        <v>1</v>
      </c>
      <c r="Q205" t="str">
        <f>CONCATENATE(C205,E205,G205,I205)</f>
        <v>2</v>
      </c>
    </row>
    <row r="206" spans="1:17" x14ac:dyDescent="0.25">
      <c r="A206">
        <v>205</v>
      </c>
      <c r="D206">
        <v>242.41360800000001</v>
      </c>
      <c r="E206" s="2">
        <v>2</v>
      </c>
      <c r="P206">
        <v>1</v>
      </c>
      <c r="Q206" t="str">
        <f>CONCATENATE(C206,E206,G206,I206)</f>
        <v>2</v>
      </c>
    </row>
    <row r="207" spans="1:17" x14ac:dyDescent="0.25">
      <c r="A207">
        <v>206</v>
      </c>
      <c r="B207">
        <v>240.126946</v>
      </c>
      <c r="C207" s="5">
        <v>1</v>
      </c>
      <c r="D207">
        <v>242.424027</v>
      </c>
      <c r="E207" s="2">
        <v>2</v>
      </c>
      <c r="P207">
        <v>2</v>
      </c>
      <c r="Q207" t="str">
        <f>CONCATENATE(C207,E207,G207,I207)</f>
        <v>12</v>
      </c>
    </row>
    <row r="208" spans="1:17" x14ac:dyDescent="0.25">
      <c r="A208">
        <v>207</v>
      </c>
      <c r="B208">
        <v>240.089158</v>
      </c>
      <c r="C208" s="5">
        <v>1</v>
      </c>
      <c r="D208">
        <v>242.41892300000001</v>
      </c>
      <c r="E208" s="2">
        <v>2</v>
      </c>
      <c r="P208">
        <v>2</v>
      </c>
      <c r="Q208" t="str">
        <f>CONCATENATE(C208,E208,G208,I208)</f>
        <v>12</v>
      </c>
    </row>
    <row r="209" spans="1:17" x14ac:dyDescent="0.25">
      <c r="A209">
        <v>208</v>
      </c>
      <c r="B209">
        <v>240.058053</v>
      </c>
      <c r="C209" s="5">
        <v>1</v>
      </c>
      <c r="D209">
        <v>242.427661</v>
      </c>
      <c r="E209" s="2">
        <v>2</v>
      </c>
      <c r="P209">
        <v>2</v>
      </c>
      <c r="Q209" t="str">
        <f>CONCATENATE(C209,E209,G209,I209)</f>
        <v>12</v>
      </c>
    </row>
    <row r="210" spans="1:17" x14ac:dyDescent="0.25">
      <c r="A210">
        <v>209</v>
      </c>
      <c r="B210">
        <v>240.07263499999999</v>
      </c>
      <c r="C210" s="5">
        <v>1</v>
      </c>
      <c r="D210">
        <v>242.41608099999999</v>
      </c>
      <c r="E210" s="2">
        <v>2</v>
      </c>
      <c r="P210">
        <v>2</v>
      </c>
      <c r="Q210" t="str">
        <f>CONCATENATE(C210,E210,G210,I210)</f>
        <v>12</v>
      </c>
    </row>
    <row r="211" spans="1:17" x14ac:dyDescent="0.25">
      <c r="A211">
        <v>210</v>
      </c>
      <c r="B211">
        <v>240.097262</v>
      </c>
      <c r="C211" s="5">
        <v>1</v>
      </c>
      <c r="D211">
        <v>242.385661</v>
      </c>
      <c r="E211" s="2">
        <v>2</v>
      </c>
      <c r="P211">
        <v>2</v>
      </c>
      <c r="Q211" t="str">
        <f>CONCATENATE(C211,E211,G211,I211)</f>
        <v>12</v>
      </c>
    </row>
    <row r="212" spans="1:17" x14ac:dyDescent="0.25">
      <c r="A212">
        <v>211</v>
      </c>
      <c r="B212">
        <v>240.05573699999999</v>
      </c>
      <c r="C212" s="5">
        <v>1</v>
      </c>
      <c r="D212">
        <v>242.385661</v>
      </c>
      <c r="E212" s="2">
        <v>2</v>
      </c>
      <c r="P212">
        <v>2</v>
      </c>
      <c r="Q212" t="str">
        <f>CONCATENATE(C212,E212,G212,I212)</f>
        <v>12</v>
      </c>
    </row>
    <row r="213" spans="1:17" x14ac:dyDescent="0.25">
      <c r="A213">
        <v>212</v>
      </c>
      <c r="B213">
        <v>239.93695700000001</v>
      </c>
      <c r="C213" s="5">
        <v>1</v>
      </c>
      <c r="P213">
        <v>1</v>
      </c>
      <c r="Q213" t="str">
        <f>CONCATENATE(C213,E213,G213,I213)</f>
        <v>1</v>
      </c>
    </row>
    <row r="214" spans="1:17" x14ac:dyDescent="0.25">
      <c r="A214">
        <v>213</v>
      </c>
      <c r="B214">
        <v>240.126946</v>
      </c>
      <c r="C214" s="5">
        <v>1</v>
      </c>
      <c r="P214">
        <v>1</v>
      </c>
      <c r="Q214" t="str">
        <f>CONCATENATE(C214,E214,G214,I214)</f>
        <v>1</v>
      </c>
    </row>
    <row r="215" spans="1:17" x14ac:dyDescent="0.25">
      <c r="A215">
        <v>214</v>
      </c>
      <c r="F215">
        <v>239.897325</v>
      </c>
      <c r="G215" s="3">
        <v>3</v>
      </c>
      <c r="P215">
        <v>1</v>
      </c>
      <c r="Q215" t="str">
        <f>CONCATENATE(C215,E215,G215,I215)</f>
        <v>3</v>
      </c>
    </row>
    <row r="216" spans="1:17" x14ac:dyDescent="0.25">
      <c r="A216">
        <v>215</v>
      </c>
      <c r="F216">
        <v>239.895116</v>
      </c>
      <c r="G216" s="3">
        <v>3</v>
      </c>
      <c r="H216">
        <v>239.53713500000001</v>
      </c>
      <c r="I216" s="4">
        <v>4</v>
      </c>
      <c r="P216">
        <v>2</v>
      </c>
      <c r="Q216" t="str">
        <f>CONCATENATE(C216,E216,G216,I216)</f>
        <v>34</v>
      </c>
    </row>
    <row r="217" spans="1:17" x14ac:dyDescent="0.25">
      <c r="A217">
        <v>216</v>
      </c>
      <c r="F217">
        <v>239.87606299999999</v>
      </c>
      <c r="G217" s="3">
        <v>3</v>
      </c>
      <c r="H217">
        <v>239.61155199999999</v>
      </c>
      <c r="I217" s="4">
        <v>4</v>
      </c>
      <c r="P217">
        <v>2</v>
      </c>
      <c r="Q217" t="str">
        <f>CONCATENATE(C217,E217,G217,I217)</f>
        <v>34</v>
      </c>
    </row>
    <row r="218" spans="1:17" x14ac:dyDescent="0.25">
      <c r="A218">
        <v>217</v>
      </c>
      <c r="F218">
        <v>239.89564200000001</v>
      </c>
      <c r="G218" s="3">
        <v>3</v>
      </c>
      <c r="H218">
        <v>239.60186999999999</v>
      </c>
      <c r="I218" s="4">
        <v>4</v>
      </c>
      <c r="P218">
        <v>2</v>
      </c>
      <c r="Q218" t="str">
        <f>CONCATENATE(C218,E218,G218,I218)</f>
        <v>34</v>
      </c>
    </row>
    <row r="219" spans="1:17" x14ac:dyDescent="0.25">
      <c r="A219">
        <v>218</v>
      </c>
      <c r="F219">
        <v>239.90443099999999</v>
      </c>
      <c r="G219" s="3">
        <v>3</v>
      </c>
      <c r="H219">
        <v>239.609397</v>
      </c>
      <c r="I219" s="4">
        <v>4</v>
      </c>
      <c r="P219">
        <v>2</v>
      </c>
      <c r="Q219" t="str">
        <f>CONCATENATE(C219,E219,G219,I219)</f>
        <v>34</v>
      </c>
    </row>
    <row r="220" spans="1:17" x14ac:dyDescent="0.25">
      <c r="A220">
        <v>219</v>
      </c>
      <c r="F220">
        <v>239.85954000000001</v>
      </c>
      <c r="G220" s="3">
        <v>3</v>
      </c>
      <c r="H220">
        <v>239.630866</v>
      </c>
      <c r="I220" s="4">
        <v>4</v>
      </c>
      <c r="P220">
        <v>2</v>
      </c>
      <c r="Q220" t="str">
        <f>CONCATENATE(C220,E220,G220,I220)</f>
        <v>34</v>
      </c>
    </row>
    <row r="221" spans="1:17" x14ac:dyDescent="0.25">
      <c r="A221">
        <v>220</v>
      </c>
      <c r="F221">
        <v>239.84138200000001</v>
      </c>
      <c r="G221" s="3">
        <v>3</v>
      </c>
      <c r="H221">
        <v>239.59445099999999</v>
      </c>
      <c r="I221" s="4">
        <v>4</v>
      </c>
      <c r="P221">
        <v>2</v>
      </c>
      <c r="Q221" t="str">
        <f>CONCATENATE(C221,E221,G221,I221)</f>
        <v>34</v>
      </c>
    </row>
    <row r="222" spans="1:17" x14ac:dyDescent="0.25">
      <c r="A222">
        <v>221</v>
      </c>
      <c r="F222">
        <v>239.92111499999999</v>
      </c>
      <c r="G222" s="3">
        <v>3</v>
      </c>
      <c r="H222">
        <v>239.50824399999999</v>
      </c>
      <c r="I222" s="4">
        <v>4</v>
      </c>
      <c r="P222">
        <v>2</v>
      </c>
      <c r="Q222" t="str">
        <f>CONCATENATE(C222,E222,G222,I222)</f>
        <v>34</v>
      </c>
    </row>
    <row r="223" spans="1:17" x14ac:dyDescent="0.25">
      <c r="A223">
        <v>222</v>
      </c>
      <c r="F223">
        <v>239.897325</v>
      </c>
      <c r="G223" s="3">
        <v>3</v>
      </c>
      <c r="H223">
        <v>239.53061</v>
      </c>
      <c r="I223" s="4">
        <v>4</v>
      </c>
      <c r="P223">
        <v>2</v>
      </c>
      <c r="Q223" t="str">
        <f>CONCATENATE(C223,E223,G223,I223)</f>
        <v>34</v>
      </c>
    </row>
    <row r="224" spans="1:17" x14ac:dyDescent="0.25">
      <c r="A224">
        <v>223</v>
      </c>
      <c r="P224">
        <v>0</v>
      </c>
      <c r="Q224" t="str">
        <f>CONCATENATE(C224,E224,G224,I224)</f>
        <v/>
      </c>
    </row>
    <row r="225" spans="1:17" x14ac:dyDescent="0.25">
      <c r="A225">
        <v>224</v>
      </c>
      <c r="P225">
        <v>0</v>
      </c>
      <c r="Q225" t="str">
        <f>CONCATENATE(C225,E225,G225,I225)</f>
        <v/>
      </c>
    </row>
    <row r="226" spans="1:17" x14ac:dyDescent="0.25">
      <c r="A226">
        <v>225</v>
      </c>
      <c r="P226">
        <v>0</v>
      </c>
      <c r="Q226" t="str">
        <f>CONCATENATE(C226,E226,G226,I226)</f>
        <v/>
      </c>
    </row>
    <row r="227" spans="1:17" x14ac:dyDescent="0.25">
      <c r="A227">
        <v>226</v>
      </c>
      <c r="D227">
        <v>217.17216500000001</v>
      </c>
      <c r="E227" s="2">
        <v>2</v>
      </c>
      <c r="P227">
        <v>1</v>
      </c>
      <c r="Q227" t="str">
        <f>CONCATENATE(C227,E227,G227,I227)</f>
        <v>2</v>
      </c>
    </row>
    <row r="228" spans="1:17" x14ac:dyDescent="0.25">
      <c r="A228">
        <v>227</v>
      </c>
      <c r="D228">
        <v>217.13500999999999</v>
      </c>
      <c r="E228" s="2">
        <v>2</v>
      </c>
      <c r="P228">
        <v>1</v>
      </c>
      <c r="Q228" t="str">
        <f>CONCATENATE(C228,E228,G228,I228)</f>
        <v>2</v>
      </c>
    </row>
    <row r="229" spans="1:17" x14ac:dyDescent="0.25">
      <c r="A229">
        <v>228</v>
      </c>
      <c r="D229">
        <v>217.132589</v>
      </c>
      <c r="E229" s="2">
        <v>2</v>
      </c>
      <c r="P229">
        <v>1</v>
      </c>
      <c r="Q229" t="str">
        <f>CONCATENATE(C229,E229,G229,I229)</f>
        <v>2</v>
      </c>
    </row>
    <row r="230" spans="1:17" x14ac:dyDescent="0.25">
      <c r="A230">
        <v>229</v>
      </c>
      <c r="B230">
        <v>214.82319000000001</v>
      </c>
      <c r="C230" s="5">
        <v>1</v>
      </c>
      <c r="D230">
        <v>217.15779799999999</v>
      </c>
      <c r="E230" s="2">
        <v>2</v>
      </c>
      <c r="P230">
        <v>2</v>
      </c>
      <c r="Q230" t="str">
        <f>CONCATENATE(C230,E230,G230,I230)</f>
        <v>12</v>
      </c>
    </row>
    <row r="231" spans="1:17" x14ac:dyDescent="0.25">
      <c r="A231">
        <v>230</v>
      </c>
      <c r="B231">
        <v>214.849031</v>
      </c>
      <c r="C231" s="5">
        <v>1</v>
      </c>
      <c r="D231">
        <v>217.160166</v>
      </c>
      <c r="E231" s="2">
        <v>2</v>
      </c>
      <c r="P231">
        <v>2</v>
      </c>
      <c r="Q231" t="str">
        <f>CONCATENATE(C231,E231,G231,I231)</f>
        <v>12</v>
      </c>
    </row>
    <row r="232" spans="1:17" x14ac:dyDescent="0.25">
      <c r="A232">
        <v>231</v>
      </c>
      <c r="B232">
        <v>214.84003200000001</v>
      </c>
      <c r="C232" s="5">
        <v>1</v>
      </c>
      <c r="D232">
        <v>217.15469300000001</v>
      </c>
      <c r="E232" s="2">
        <v>2</v>
      </c>
      <c r="P232">
        <v>2</v>
      </c>
      <c r="Q232" t="str">
        <f>CONCATENATE(C232,E232,G232,I232)</f>
        <v>12</v>
      </c>
    </row>
    <row r="233" spans="1:17" x14ac:dyDescent="0.25">
      <c r="A233">
        <v>232</v>
      </c>
      <c r="B233">
        <v>214.85913600000001</v>
      </c>
      <c r="C233" s="5">
        <v>1</v>
      </c>
      <c r="D233">
        <v>217.17216500000001</v>
      </c>
      <c r="E233" s="2">
        <v>2</v>
      </c>
      <c r="P233">
        <v>2</v>
      </c>
      <c r="Q233" t="str">
        <f>CONCATENATE(C233,E233,G233,I233)</f>
        <v>12</v>
      </c>
    </row>
    <row r="234" spans="1:17" x14ac:dyDescent="0.25">
      <c r="A234">
        <v>233</v>
      </c>
      <c r="B234">
        <v>214.877556</v>
      </c>
      <c r="C234" s="5">
        <v>1</v>
      </c>
      <c r="P234">
        <v>1</v>
      </c>
      <c r="Q234" t="str">
        <f>CONCATENATE(C234,E234,G234,I234)</f>
        <v>1</v>
      </c>
    </row>
    <row r="235" spans="1:17" x14ac:dyDescent="0.25">
      <c r="A235">
        <v>234</v>
      </c>
      <c r="B235">
        <v>214.814244</v>
      </c>
      <c r="C235" s="5">
        <v>1</v>
      </c>
      <c r="F235">
        <v>216.25600499999999</v>
      </c>
      <c r="G235" s="3">
        <v>3</v>
      </c>
      <c r="P235">
        <v>2</v>
      </c>
      <c r="Q235" t="str">
        <f>CONCATENATE(C235,E235,G235,I235)</f>
        <v>13</v>
      </c>
    </row>
    <row r="236" spans="1:17" x14ac:dyDescent="0.25">
      <c r="A236">
        <v>235</v>
      </c>
      <c r="B236">
        <v>214.814244</v>
      </c>
      <c r="C236" s="5">
        <v>1</v>
      </c>
      <c r="F236">
        <v>216.25600499999999</v>
      </c>
      <c r="G236" s="3">
        <v>3</v>
      </c>
      <c r="H236">
        <v>215.33852999999999</v>
      </c>
      <c r="I236" s="4">
        <v>4</v>
      </c>
      <c r="P236">
        <v>3</v>
      </c>
      <c r="Q236" t="str">
        <f>CONCATENATE(C236,E236,G236,I236)</f>
        <v>134</v>
      </c>
    </row>
    <row r="237" spans="1:17" x14ac:dyDescent="0.25">
      <c r="A237">
        <v>236</v>
      </c>
      <c r="F237">
        <v>216.25600499999999</v>
      </c>
      <c r="G237" s="3">
        <v>3</v>
      </c>
      <c r="H237">
        <v>215.296322</v>
      </c>
      <c r="I237" s="4">
        <v>4</v>
      </c>
      <c r="P237">
        <v>2</v>
      </c>
      <c r="Q237" t="str">
        <f>CONCATENATE(C237,E237,G237,I237)</f>
        <v>34</v>
      </c>
    </row>
    <row r="238" spans="1:17" x14ac:dyDescent="0.25">
      <c r="A238">
        <v>237</v>
      </c>
      <c r="F238">
        <v>216.25600499999999</v>
      </c>
      <c r="G238" s="3">
        <v>3</v>
      </c>
      <c r="H238">
        <v>215.34558200000001</v>
      </c>
      <c r="I238" s="4">
        <v>4</v>
      </c>
      <c r="P238">
        <v>2</v>
      </c>
      <c r="Q238" t="str">
        <f>CONCATENATE(C238,E238,G238,I238)</f>
        <v>34</v>
      </c>
    </row>
    <row r="239" spans="1:17" x14ac:dyDescent="0.25">
      <c r="A239">
        <v>238</v>
      </c>
      <c r="F239">
        <v>216.25600499999999</v>
      </c>
      <c r="G239" s="3">
        <v>3</v>
      </c>
      <c r="H239">
        <v>215.40947399999999</v>
      </c>
      <c r="I239" s="4">
        <v>4</v>
      </c>
      <c r="P239">
        <v>2</v>
      </c>
      <c r="Q239" t="str">
        <f>CONCATENATE(C239,E239,G239,I239)</f>
        <v>34</v>
      </c>
    </row>
    <row r="240" spans="1:17" x14ac:dyDescent="0.25">
      <c r="A240">
        <v>239</v>
      </c>
      <c r="F240">
        <v>216.25600499999999</v>
      </c>
      <c r="G240" s="3">
        <v>3</v>
      </c>
      <c r="H240">
        <v>215.50810000000001</v>
      </c>
      <c r="I240" s="4">
        <v>4</v>
      </c>
      <c r="P240">
        <v>2</v>
      </c>
      <c r="Q240" t="str">
        <f>CONCATENATE(C240,E240,G240,I240)</f>
        <v>34</v>
      </c>
    </row>
    <row r="241" spans="1:17" x14ac:dyDescent="0.25">
      <c r="A241">
        <v>240</v>
      </c>
      <c r="F241">
        <v>216.25600499999999</v>
      </c>
      <c r="G241" s="3">
        <v>3</v>
      </c>
      <c r="H241">
        <v>215.49904699999999</v>
      </c>
      <c r="I241" s="4">
        <v>4</v>
      </c>
      <c r="P241">
        <v>2</v>
      </c>
      <c r="Q241" t="str">
        <f>CONCATENATE(C241,E241,G241,I241)</f>
        <v>34</v>
      </c>
    </row>
    <row r="242" spans="1:17" x14ac:dyDescent="0.25">
      <c r="A242">
        <v>241</v>
      </c>
      <c r="F242">
        <v>216.25600499999999</v>
      </c>
      <c r="G242" s="3">
        <v>3</v>
      </c>
      <c r="H242">
        <v>215.48546899999999</v>
      </c>
      <c r="I242" s="4">
        <v>4</v>
      </c>
      <c r="P242">
        <v>2</v>
      </c>
      <c r="Q242" t="str">
        <f>CONCATENATE(C242,E242,G242,I242)</f>
        <v>34</v>
      </c>
    </row>
    <row r="243" spans="1:17" x14ac:dyDescent="0.25">
      <c r="A243">
        <v>242</v>
      </c>
      <c r="F243">
        <v>216.25600499999999</v>
      </c>
      <c r="G243" s="3">
        <v>3</v>
      </c>
      <c r="H243">
        <v>215.33852999999999</v>
      </c>
      <c r="I243" s="4">
        <v>4</v>
      </c>
      <c r="P243">
        <v>2</v>
      </c>
      <c r="Q243" t="str">
        <f>CONCATENATE(C243,E243,G243,I243)</f>
        <v>34</v>
      </c>
    </row>
    <row r="244" spans="1:17" x14ac:dyDescent="0.25">
      <c r="A244">
        <v>243</v>
      </c>
      <c r="P244">
        <v>0</v>
      </c>
      <c r="Q244" t="str">
        <f>CONCATENATE(C244,E244,G244,I244)</f>
        <v/>
      </c>
    </row>
    <row r="245" spans="1:17" x14ac:dyDescent="0.25">
      <c r="A245">
        <v>244</v>
      </c>
      <c r="P245">
        <v>0</v>
      </c>
      <c r="Q245" t="str">
        <f>CONCATENATE(C245,E245,G245,I245)</f>
        <v/>
      </c>
    </row>
    <row r="246" spans="1:17" x14ac:dyDescent="0.25">
      <c r="A246">
        <v>245</v>
      </c>
      <c r="P246">
        <v>0</v>
      </c>
      <c r="Q246" t="str">
        <f>CONCATENATE(C246,E246,G246,I246)</f>
        <v/>
      </c>
    </row>
    <row r="247" spans="1:17" x14ac:dyDescent="0.25">
      <c r="A247">
        <v>246</v>
      </c>
      <c r="P247">
        <v>0</v>
      </c>
      <c r="Q247" t="str">
        <f>CONCATENATE(C247,E247,G247,I247)</f>
        <v/>
      </c>
    </row>
    <row r="248" spans="1:17" x14ac:dyDescent="0.25">
      <c r="A248">
        <v>247</v>
      </c>
      <c r="P248">
        <v>0</v>
      </c>
      <c r="Q248" t="str">
        <f>CONCATENATE(C248,E248,G248,I248)</f>
        <v/>
      </c>
    </row>
    <row r="249" spans="1:17" x14ac:dyDescent="0.25">
      <c r="A249">
        <v>248</v>
      </c>
      <c r="B249">
        <v>189.44758100000001</v>
      </c>
      <c r="C249" s="5">
        <v>1</v>
      </c>
      <c r="D249">
        <v>188.263057</v>
      </c>
      <c r="E249" s="2">
        <v>2</v>
      </c>
      <c r="P249">
        <v>2</v>
      </c>
      <c r="Q249" t="str">
        <f>CONCATENATE(C249,E249,G249,I249)</f>
        <v>12</v>
      </c>
    </row>
    <row r="250" spans="1:17" x14ac:dyDescent="0.25">
      <c r="A250">
        <v>249</v>
      </c>
      <c r="B250">
        <v>189.46736799999999</v>
      </c>
      <c r="C250" s="5">
        <v>1</v>
      </c>
      <c r="D250">
        <v>188.25447400000002</v>
      </c>
      <c r="E250" s="2">
        <v>2</v>
      </c>
      <c r="P250">
        <v>2</v>
      </c>
      <c r="Q250" t="str">
        <f>CONCATENATE(C250,E250,G250,I250)</f>
        <v>12</v>
      </c>
    </row>
    <row r="251" spans="1:17" x14ac:dyDescent="0.25">
      <c r="A251">
        <v>250</v>
      </c>
      <c r="B251">
        <v>189.47074000000001</v>
      </c>
      <c r="C251" s="5">
        <v>1</v>
      </c>
      <c r="D251">
        <v>188.23442399999999</v>
      </c>
      <c r="E251" s="2">
        <v>2</v>
      </c>
      <c r="P251">
        <v>2</v>
      </c>
      <c r="Q251" t="str">
        <f>CONCATENATE(C251,E251,G251,I251)</f>
        <v>12</v>
      </c>
    </row>
    <row r="252" spans="1:17" x14ac:dyDescent="0.25">
      <c r="A252">
        <v>251</v>
      </c>
      <c r="B252">
        <v>189.437476</v>
      </c>
      <c r="C252" s="5">
        <v>1</v>
      </c>
      <c r="D252">
        <v>188.210894</v>
      </c>
      <c r="E252" s="2">
        <v>2</v>
      </c>
      <c r="P252">
        <v>2</v>
      </c>
      <c r="Q252" t="str">
        <f>CONCATENATE(C252,E252,G252,I252)</f>
        <v>12</v>
      </c>
    </row>
    <row r="253" spans="1:17" x14ac:dyDescent="0.25">
      <c r="A253">
        <v>252</v>
      </c>
      <c r="B253">
        <v>189.460162</v>
      </c>
      <c r="C253" s="5">
        <v>1</v>
      </c>
      <c r="D253">
        <v>188.178</v>
      </c>
      <c r="E253" s="2">
        <v>2</v>
      </c>
      <c r="P253">
        <v>2</v>
      </c>
      <c r="Q253" t="str">
        <f>CONCATENATE(C253,E253,G253,I253)</f>
        <v>12</v>
      </c>
    </row>
    <row r="254" spans="1:17" x14ac:dyDescent="0.25">
      <c r="A254">
        <v>253</v>
      </c>
      <c r="B254">
        <v>189.47116</v>
      </c>
      <c r="C254" s="5">
        <v>1</v>
      </c>
      <c r="D254">
        <v>188.15073699999999</v>
      </c>
      <c r="E254" s="2">
        <v>2</v>
      </c>
      <c r="P254">
        <v>2</v>
      </c>
      <c r="Q254" t="str">
        <f>CONCATENATE(C254,E254,G254,I254)</f>
        <v>12</v>
      </c>
    </row>
    <row r="255" spans="1:17" x14ac:dyDescent="0.25">
      <c r="A255">
        <v>254</v>
      </c>
      <c r="D255">
        <v>188.263057</v>
      </c>
      <c r="E255" s="2">
        <v>2</v>
      </c>
      <c r="P255">
        <v>1</v>
      </c>
      <c r="Q255" t="str">
        <f>CONCATENATE(C255,E255,G255,I255)</f>
        <v>2</v>
      </c>
    </row>
    <row r="256" spans="1:17" x14ac:dyDescent="0.25">
      <c r="A256">
        <v>255</v>
      </c>
      <c r="P256">
        <v>0</v>
      </c>
      <c r="Q256" t="str">
        <f>CONCATENATE(C256,E256,G256,I256)</f>
        <v/>
      </c>
    </row>
    <row r="257" spans="1:17" x14ac:dyDescent="0.25">
      <c r="A257">
        <v>256</v>
      </c>
      <c r="F257">
        <v>185.933898</v>
      </c>
      <c r="G257" s="3">
        <v>3</v>
      </c>
      <c r="P257">
        <v>1</v>
      </c>
      <c r="Q257" t="str">
        <f>CONCATENATE(C257,E257,G257,I257)</f>
        <v>3</v>
      </c>
    </row>
    <row r="258" spans="1:17" x14ac:dyDescent="0.25">
      <c r="A258">
        <v>257</v>
      </c>
      <c r="F258">
        <v>185.95036999999999</v>
      </c>
      <c r="G258" s="3">
        <v>3</v>
      </c>
      <c r="H258">
        <v>185.67605499999999</v>
      </c>
      <c r="I258" s="4">
        <v>4</v>
      </c>
      <c r="P258">
        <v>2</v>
      </c>
      <c r="Q258" t="str">
        <f>CONCATENATE(C258,E258,G258,I258)</f>
        <v>34</v>
      </c>
    </row>
    <row r="259" spans="1:17" x14ac:dyDescent="0.25">
      <c r="A259">
        <v>258</v>
      </c>
      <c r="F259">
        <v>185.88958300000002</v>
      </c>
      <c r="G259" s="3">
        <v>3</v>
      </c>
      <c r="H259">
        <v>185.69952699999999</v>
      </c>
      <c r="I259" s="4">
        <v>4</v>
      </c>
      <c r="P259">
        <v>2</v>
      </c>
      <c r="Q259" t="str">
        <f>CONCATENATE(C259,E259,G259,I259)</f>
        <v>34</v>
      </c>
    </row>
    <row r="260" spans="1:17" x14ac:dyDescent="0.25">
      <c r="A260">
        <v>259</v>
      </c>
      <c r="F260">
        <v>185.892157</v>
      </c>
      <c r="G260" s="3">
        <v>3</v>
      </c>
      <c r="H260">
        <v>185.725844</v>
      </c>
      <c r="I260" s="4">
        <v>4</v>
      </c>
      <c r="P260">
        <v>2</v>
      </c>
      <c r="Q260" t="str">
        <f>CONCATENATE(C260,E260,G260,I260)</f>
        <v>34</v>
      </c>
    </row>
    <row r="261" spans="1:17" x14ac:dyDescent="0.25">
      <c r="A261">
        <v>260</v>
      </c>
      <c r="F261">
        <v>185.90863300000001</v>
      </c>
      <c r="G261" s="3">
        <v>3</v>
      </c>
      <c r="H261">
        <v>185.75531699999999</v>
      </c>
      <c r="I261" s="4">
        <v>4</v>
      </c>
      <c r="P261">
        <v>2</v>
      </c>
      <c r="Q261" t="str">
        <f>CONCATENATE(C261,E261,G261,I261)</f>
        <v>34</v>
      </c>
    </row>
    <row r="262" spans="1:17" x14ac:dyDescent="0.25">
      <c r="A262">
        <v>261</v>
      </c>
      <c r="F262">
        <v>185.91337099999998</v>
      </c>
      <c r="G262" s="3">
        <v>3</v>
      </c>
      <c r="H262">
        <v>185.735793</v>
      </c>
      <c r="I262" s="4">
        <v>4</v>
      </c>
      <c r="P262">
        <v>2</v>
      </c>
      <c r="Q262" t="str">
        <f>CONCATENATE(C262,E262,G262,I262)</f>
        <v>34</v>
      </c>
    </row>
    <row r="263" spans="1:17" x14ac:dyDescent="0.25">
      <c r="A263">
        <v>262</v>
      </c>
      <c r="F263">
        <v>185.84589700000001</v>
      </c>
      <c r="G263" s="3">
        <v>3</v>
      </c>
      <c r="H263">
        <v>185.80131800000001</v>
      </c>
      <c r="I263" s="4">
        <v>4</v>
      </c>
      <c r="P263">
        <v>2</v>
      </c>
      <c r="Q263" t="str">
        <f>CONCATENATE(C263,E263,G263,I263)</f>
        <v>34</v>
      </c>
    </row>
    <row r="264" spans="1:17" x14ac:dyDescent="0.25">
      <c r="A264">
        <v>263</v>
      </c>
      <c r="F264">
        <v>185.933898</v>
      </c>
      <c r="G264" s="3">
        <v>3</v>
      </c>
      <c r="H264">
        <v>185.68300099999999</v>
      </c>
      <c r="I264" s="4">
        <v>4</v>
      </c>
      <c r="P264">
        <v>2</v>
      </c>
      <c r="Q264" t="str">
        <f>CONCATENATE(C264,E264,G264,I264)</f>
        <v>34</v>
      </c>
    </row>
    <row r="265" spans="1:17" x14ac:dyDescent="0.25">
      <c r="A265">
        <v>264</v>
      </c>
      <c r="P265">
        <v>0</v>
      </c>
      <c r="Q265" t="str">
        <f>CONCATENATE(C265,E265,G265,I265)</f>
        <v/>
      </c>
    </row>
    <row r="266" spans="1:17" x14ac:dyDescent="0.25">
      <c r="A266">
        <v>265</v>
      </c>
      <c r="P266">
        <v>0</v>
      </c>
      <c r="Q266" t="str">
        <f>CONCATENATE(C266,E266,G266,I266)</f>
        <v/>
      </c>
    </row>
    <row r="267" spans="1:17" x14ac:dyDescent="0.25">
      <c r="A267">
        <v>266</v>
      </c>
      <c r="P267">
        <v>0</v>
      </c>
      <c r="Q267" t="str">
        <f>CONCATENATE(C267,E267,G267,I267)</f>
        <v/>
      </c>
    </row>
    <row r="268" spans="1:17" x14ac:dyDescent="0.25">
      <c r="A268">
        <v>267</v>
      </c>
      <c r="P268">
        <v>0</v>
      </c>
      <c r="Q268" t="str">
        <f>CONCATENATE(C268,E268,G268,I268)</f>
        <v/>
      </c>
    </row>
    <row r="269" spans="1:17" x14ac:dyDescent="0.25">
      <c r="A269">
        <v>268</v>
      </c>
      <c r="P269">
        <v>0</v>
      </c>
      <c r="Q269" t="str">
        <f>CONCATENATE(C269,E269,G269,I269)</f>
        <v/>
      </c>
    </row>
    <row r="270" spans="1:17" x14ac:dyDescent="0.25">
      <c r="A270">
        <v>269</v>
      </c>
      <c r="B270">
        <v>160.17647499999998</v>
      </c>
      <c r="C270" s="5">
        <v>1</v>
      </c>
      <c r="P270">
        <v>1</v>
      </c>
      <c r="Q270" t="str">
        <f>CONCATENATE(C270,E270,G270,I270)</f>
        <v>1</v>
      </c>
    </row>
    <row r="271" spans="1:17" x14ac:dyDescent="0.25">
      <c r="A271">
        <v>270</v>
      </c>
      <c r="B271">
        <v>160.08005400000002</v>
      </c>
      <c r="C271" s="5">
        <v>1</v>
      </c>
      <c r="P271">
        <v>1</v>
      </c>
      <c r="Q271" t="str">
        <f>CONCATENATE(C271,E271,G271,I271)</f>
        <v>1</v>
      </c>
    </row>
    <row r="272" spans="1:17" x14ac:dyDescent="0.25">
      <c r="A272">
        <v>271</v>
      </c>
      <c r="B272">
        <v>160.216792</v>
      </c>
      <c r="C272" s="5">
        <v>1</v>
      </c>
      <c r="D272">
        <v>157.90673799999999</v>
      </c>
      <c r="E272" s="2">
        <v>2</v>
      </c>
      <c r="P272">
        <v>2</v>
      </c>
      <c r="Q272" t="str">
        <f>CONCATENATE(C272,E272,G272,I272)</f>
        <v>12</v>
      </c>
    </row>
    <row r="273" spans="1:17" x14ac:dyDescent="0.25">
      <c r="A273">
        <v>272</v>
      </c>
      <c r="B273">
        <v>160.17647499999998</v>
      </c>
      <c r="C273" s="5">
        <v>1</v>
      </c>
      <c r="D273">
        <v>157.85631799999999</v>
      </c>
      <c r="E273" s="2">
        <v>2</v>
      </c>
      <c r="P273">
        <v>2</v>
      </c>
      <c r="Q273" t="str">
        <f>CONCATENATE(C273,E273,G273,I273)</f>
        <v>12</v>
      </c>
    </row>
    <row r="274" spans="1:17" x14ac:dyDescent="0.25">
      <c r="A274">
        <v>273</v>
      </c>
      <c r="B274">
        <v>160.17647499999998</v>
      </c>
      <c r="C274" s="5">
        <v>1</v>
      </c>
      <c r="D274">
        <v>157.858845</v>
      </c>
      <c r="E274" s="2">
        <v>2</v>
      </c>
      <c r="P274">
        <v>2</v>
      </c>
      <c r="Q274" t="str">
        <f>CONCATENATE(C274,E274,G274,I274)</f>
        <v>12</v>
      </c>
    </row>
    <row r="275" spans="1:17" x14ac:dyDescent="0.25">
      <c r="A275">
        <v>274</v>
      </c>
      <c r="B275">
        <v>160.17647499999998</v>
      </c>
      <c r="C275" s="5">
        <v>1</v>
      </c>
      <c r="D275">
        <v>157.951528</v>
      </c>
      <c r="E275" s="2">
        <v>2</v>
      </c>
      <c r="P275">
        <v>2</v>
      </c>
      <c r="Q275" t="str">
        <f>CONCATENATE(C275,E275,G275,I275)</f>
        <v>12</v>
      </c>
    </row>
    <row r="276" spans="1:17" x14ac:dyDescent="0.25">
      <c r="A276">
        <v>275</v>
      </c>
      <c r="D276">
        <v>157.92947599999999</v>
      </c>
      <c r="E276" s="2">
        <v>2</v>
      </c>
      <c r="P276">
        <v>1</v>
      </c>
      <c r="Q276" t="str">
        <f>CONCATENATE(C276,E276,G276,I276)</f>
        <v>2</v>
      </c>
    </row>
    <row r="277" spans="1:17" x14ac:dyDescent="0.25">
      <c r="A277">
        <v>276</v>
      </c>
      <c r="D277">
        <v>157.90673799999999</v>
      </c>
      <c r="E277" s="2">
        <v>2</v>
      </c>
      <c r="P277">
        <v>1</v>
      </c>
      <c r="Q277" t="str">
        <f>CONCATENATE(C277,E277,G277,I277)</f>
        <v>2</v>
      </c>
    </row>
    <row r="278" spans="1:17" x14ac:dyDescent="0.25">
      <c r="A278">
        <v>277</v>
      </c>
      <c r="P278">
        <v>0</v>
      </c>
      <c r="Q278" t="str">
        <f>CONCATENATE(C278,E278,G278,I278)</f>
        <v/>
      </c>
    </row>
    <row r="279" spans="1:17" x14ac:dyDescent="0.25">
      <c r="A279">
        <v>278</v>
      </c>
      <c r="F279">
        <v>156.44389699999999</v>
      </c>
      <c r="G279" s="3">
        <v>3</v>
      </c>
      <c r="H279">
        <v>156.12173899999999</v>
      </c>
      <c r="I279" s="4">
        <v>4</v>
      </c>
      <c r="P279">
        <v>2</v>
      </c>
      <c r="Q279" t="str">
        <f>CONCATENATE(C279,E279,G279,I279)</f>
        <v>34</v>
      </c>
    </row>
    <row r="280" spans="1:17" x14ac:dyDescent="0.25">
      <c r="A280">
        <v>279</v>
      </c>
      <c r="F280">
        <v>156.38684499999999</v>
      </c>
      <c r="G280" s="3">
        <v>3</v>
      </c>
      <c r="H280">
        <v>156.11031800000001</v>
      </c>
      <c r="I280" s="4">
        <v>4</v>
      </c>
      <c r="P280">
        <v>2</v>
      </c>
      <c r="Q280" t="str">
        <f>CONCATENATE(C280,E280,G280,I280)</f>
        <v>34</v>
      </c>
    </row>
    <row r="281" spans="1:17" x14ac:dyDescent="0.25">
      <c r="A281">
        <v>280</v>
      </c>
      <c r="F281">
        <v>156.38415900000001</v>
      </c>
      <c r="G281" s="3">
        <v>3</v>
      </c>
      <c r="H281">
        <v>156.03963400000001</v>
      </c>
      <c r="I281" s="4">
        <v>4</v>
      </c>
      <c r="P281">
        <v>2</v>
      </c>
      <c r="Q281" t="str">
        <f>CONCATENATE(C281,E281,G281,I281)</f>
        <v>34</v>
      </c>
    </row>
    <row r="282" spans="1:17" x14ac:dyDescent="0.25">
      <c r="A282">
        <v>281</v>
      </c>
      <c r="F282">
        <v>156.39763399999998</v>
      </c>
      <c r="G282" s="3">
        <v>3</v>
      </c>
      <c r="H282">
        <v>156.06526600000001</v>
      </c>
      <c r="I282" s="4">
        <v>4</v>
      </c>
      <c r="P282">
        <v>2</v>
      </c>
      <c r="Q282" t="str">
        <f>CONCATENATE(C282,E282,G282,I282)</f>
        <v>34</v>
      </c>
    </row>
    <row r="283" spans="1:17" x14ac:dyDescent="0.25">
      <c r="A283">
        <v>282</v>
      </c>
      <c r="F283">
        <v>156.410529</v>
      </c>
      <c r="G283" s="3">
        <v>3</v>
      </c>
      <c r="H283">
        <v>156.102633</v>
      </c>
      <c r="I283" s="4">
        <v>4</v>
      </c>
      <c r="P283">
        <v>2</v>
      </c>
      <c r="Q283" t="str">
        <f>CONCATENATE(C283,E283,G283,I283)</f>
        <v>34</v>
      </c>
    </row>
    <row r="284" spans="1:17" x14ac:dyDescent="0.25">
      <c r="A284">
        <v>283</v>
      </c>
      <c r="F284">
        <v>156.44389699999999</v>
      </c>
      <c r="G284" s="3">
        <v>3</v>
      </c>
      <c r="H284">
        <v>156.10500200000001</v>
      </c>
      <c r="I284" s="4">
        <v>4</v>
      </c>
      <c r="P284">
        <v>2</v>
      </c>
      <c r="Q284" t="str">
        <f>CONCATENATE(C284,E284,G284,I284)</f>
        <v>34</v>
      </c>
    </row>
    <row r="285" spans="1:17" x14ac:dyDescent="0.25">
      <c r="A285">
        <v>284</v>
      </c>
      <c r="F285">
        <v>156.44389699999999</v>
      </c>
      <c r="G285" s="3">
        <v>3</v>
      </c>
      <c r="H285">
        <v>156.12173899999999</v>
      </c>
      <c r="I285" s="4">
        <v>4</v>
      </c>
      <c r="P285">
        <v>2</v>
      </c>
      <c r="Q285" t="str">
        <f>CONCATENATE(C285,E285,G285,I285)</f>
        <v>34</v>
      </c>
    </row>
    <row r="286" spans="1:17" x14ac:dyDescent="0.25">
      <c r="A286">
        <v>285</v>
      </c>
      <c r="H286">
        <v>156.12173899999999</v>
      </c>
      <c r="I286" s="4">
        <v>4</v>
      </c>
      <c r="P286">
        <v>1</v>
      </c>
      <c r="Q286" t="str">
        <f>CONCATENATE(C286,E286,G286,I286)</f>
        <v>4</v>
      </c>
    </row>
    <row r="287" spans="1:17" x14ac:dyDescent="0.25">
      <c r="A287">
        <v>286</v>
      </c>
      <c r="B287">
        <v>129.46457900000001</v>
      </c>
      <c r="C287" s="5">
        <v>1</v>
      </c>
      <c r="P287">
        <v>1</v>
      </c>
      <c r="Q287" t="str">
        <f>CONCATENATE(C287,E287,G287,I287)</f>
        <v>1</v>
      </c>
    </row>
    <row r="288" spans="1:17" x14ac:dyDescent="0.25">
      <c r="A288">
        <v>287</v>
      </c>
      <c r="B288">
        <v>129.52579</v>
      </c>
      <c r="C288" s="5">
        <v>1</v>
      </c>
      <c r="P288">
        <v>1</v>
      </c>
      <c r="Q288" t="str">
        <f>CONCATENATE(C288,E288,G288,I288)</f>
        <v>1</v>
      </c>
    </row>
    <row r="289" spans="1:17" x14ac:dyDescent="0.25">
      <c r="A289">
        <v>288</v>
      </c>
      <c r="B289">
        <v>129.51226300000002</v>
      </c>
      <c r="C289" s="5">
        <v>1</v>
      </c>
      <c r="P289">
        <v>1</v>
      </c>
      <c r="Q289" t="str">
        <f>CONCATENATE(C289,E289,G289,I289)</f>
        <v>1</v>
      </c>
    </row>
    <row r="290" spans="1:17" x14ac:dyDescent="0.25">
      <c r="A290">
        <v>289</v>
      </c>
      <c r="B290">
        <v>129.500102</v>
      </c>
      <c r="C290" s="5">
        <v>1</v>
      </c>
      <c r="D290">
        <v>125.93147200000001</v>
      </c>
      <c r="E290" s="2">
        <v>2</v>
      </c>
      <c r="P290">
        <v>2</v>
      </c>
      <c r="Q290" t="str">
        <f>CONCATENATE(C290,E290,G290,I290)</f>
        <v>12</v>
      </c>
    </row>
    <row r="291" spans="1:17" x14ac:dyDescent="0.25">
      <c r="A291">
        <v>290</v>
      </c>
      <c r="B291">
        <v>129.51826</v>
      </c>
      <c r="C291" s="5">
        <v>1</v>
      </c>
      <c r="D291">
        <v>125.93015600000001</v>
      </c>
      <c r="E291" s="2">
        <v>2</v>
      </c>
      <c r="P291">
        <v>2</v>
      </c>
      <c r="Q291" t="str">
        <f>CONCATENATE(C291,E291,G291,I291)</f>
        <v>12</v>
      </c>
    </row>
    <row r="292" spans="1:17" x14ac:dyDescent="0.25">
      <c r="A292">
        <v>291</v>
      </c>
      <c r="B292">
        <v>129.36362700000001</v>
      </c>
      <c r="C292" s="5">
        <v>1</v>
      </c>
      <c r="D292">
        <v>125.96910400000002</v>
      </c>
      <c r="E292" s="2">
        <v>2</v>
      </c>
      <c r="P292">
        <v>2</v>
      </c>
      <c r="Q292" t="str">
        <f>CONCATENATE(C292,E292,G292,I292)</f>
        <v>12</v>
      </c>
    </row>
    <row r="293" spans="1:17" x14ac:dyDescent="0.25">
      <c r="A293">
        <v>292</v>
      </c>
      <c r="B293">
        <v>129.46457900000001</v>
      </c>
      <c r="C293" s="5">
        <v>1</v>
      </c>
      <c r="D293">
        <v>125.99110300000001</v>
      </c>
      <c r="E293" s="2">
        <v>2</v>
      </c>
      <c r="P293">
        <v>2</v>
      </c>
      <c r="Q293" t="str">
        <f>CONCATENATE(C293,E293,G293,I293)</f>
        <v>12</v>
      </c>
    </row>
    <row r="294" spans="1:17" x14ac:dyDescent="0.25">
      <c r="A294">
        <v>293</v>
      </c>
      <c r="D294">
        <v>126.00646900000001</v>
      </c>
      <c r="E294" s="2">
        <v>2</v>
      </c>
      <c r="P294">
        <v>1</v>
      </c>
      <c r="Q294" t="str">
        <f>CONCATENATE(C294,E294,G294,I294)</f>
        <v>2</v>
      </c>
    </row>
    <row r="295" spans="1:17" x14ac:dyDescent="0.25">
      <c r="A295">
        <v>294</v>
      </c>
      <c r="D295">
        <v>126.006263</v>
      </c>
      <c r="E295" s="2">
        <v>2</v>
      </c>
      <c r="P295">
        <v>1</v>
      </c>
      <c r="Q295" t="str">
        <f>CONCATENATE(C295,E295,G295,I295)</f>
        <v>2</v>
      </c>
    </row>
    <row r="296" spans="1:17" x14ac:dyDescent="0.25">
      <c r="A296">
        <v>295</v>
      </c>
      <c r="D296">
        <v>125.93147200000001</v>
      </c>
      <c r="E296" s="2">
        <v>2</v>
      </c>
      <c r="P296">
        <v>1</v>
      </c>
      <c r="Q296" t="str">
        <f>CONCATENATE(C296,E296,G296,I296)</f>
        <v>2</v>
      </c>
    </row>
    <row r="297" spans="1:17" x14ac:dyDescent="0.25">
      <c r="A297">
        <v>296</v>
      </c>
      <c r="P297">
        <v>0</v>
      </c>
      <c r="Q297" t="str">
        <f>CONCATENATE(C297,E297,G297,I297)</f>
        <v/>
      </c>
    </row>
    <row r="298" spans="1:17" x14ac:dyDescent="0.25">
      <c r="A298">
        <v>297</v>
      </c>
      <c r="F298">
        <v>123.88689300000001</v>
      </c>
      <c r="G298" s="3">
        <v>3</v>
      </c>
      <c r="P298">
        <v>1</v>
      </c>
      <c r="Q298" t="str">
        <f>CONCATENATE(C298,E298,G298,I298)</f>
        <v>3</v>
      </c>
    </row>
    <row r="299" spans="1:17" x14ac:dyDescent="0.25">
      <c r="A299">
        <v>298</v>
      </c>
      <c r="F299">
        <v>123.93231500000002</v>
      </c>
      <c r="G299" s="3">
        <v>3</v>
      </c>
      <c r="H299">
        <v>122.31594700000001</v>
      </c>
      <c r="I299" s="4">
        <v>4</v>
      </c>
      <c r="P299">
        <v>2</v>
      </c>
      <c r="Q299" t="str">
        <f>CONCATENATE(C299,E299,G299,I299)</f>
        <v>34</v>
      </c>
    </row>
    <row r="300" spans="1:17" x14ac:dyDescent="0.25">
      <c r="A300">
        <v>299</v>
      </c>
      <c r="F300">
        <v>123.97647400000001</v>
      </c>
      <c r="G300" s="3">
        <v>3</v>
      </c>
      <c r="H300">
        <v>122.236682</v>
      </c>
      <c r="I300" s="4">
        <v>4</v>
      </c>
      <c r="P300">
        <v>2</v>
      </c>
      <c r="Q300" t="str">
        <f>CONCATENATE(C300,E300,G300,I300)</f>
        <v>34</v>
      </c>
    </row>
    <row r="301" spans="1:17" x14ac:dyDescent="0.25">
      <c r="A301">
        <v>300</v>
      </c>
      <c r="F301">
        <v>123.96599900000001</v>
      </c>
      <c r="G301" s="3">
        <v>3</v>
      </c>
      <c r="H301">
        <v>122.24452500000001</v>
      </c>
      <c r="I301" s="4">
        <v>4</v>
      </c>
      <c r="P301">
        <v>2</v>
      </c>
      <c r="Q301" t="str">
        <f>CONCATENATE(C301,E301,G301,I301)</f>
        <v>34</v>
      </c>
    </row>
    <row r="302" spans="1:17" x14ac:dyDescent="0.25">
      <c r="A302">
        <v>301</v>
      </c>
      <c r="F302">
        <v>123.93683900000001</v>
      </c>
      <c r="G302" s="3">
        <v>3</v>
      </c>
      <c r="H302">
        <v>122.29383700000001</v>
      </c>
      <c r="I302" s="4">
        <v>4</v>
      </c>
      <c r="P302">
        <v>2</v>
      </c>
      <c r="Q302" t="str">
        <f>CONCATENATE(C302,E302,G302,I302)</f>
        <v>34</v>
      </c>
    </row>
    <row r="303" spans="1:17" x14ac:dyDescent="0.25">
      <c r="A303">
        <v>302</v>
      </c>
      <c r="F303">
        <v>123.87436600000001</v>
      </c>
      <c r="G303" s="3">
        <v>3</v>
      </c>
      <c r="H303">
        <v>122.33505100000001</v>
      </c>
      <c r="I303" s="4">
        <v>4</v>
      </c>
      <c r="P303">
        <v>2</v>
      </c>
      <c r="Q303" t="str">
        <f>CONCATENATE(C303,E303,G303,I303)</f>
        <v>34</v>
      </c>
    </row>
    <row r="304" spans="1:17" x14ac:dyDescent="0.25">
      <c r="A304">
        <v>303</v>
      </c>
      <c r="F304">
        <v>124.05194400000001</v>
      </c>
      <c r="G304" s="3">
        <v>3</v>
      </c>
      <c r="H304">
        <v>122.28794400000001</v>
      </c>
      <c r="I304" s="4">
        <v>4</v>
      </c>
      <c r="P304">
        <v>2</v>
      </c>
      <c r="Q304" t="str">
        <f>CONCATENATE(C304,E304,G304,I304)</f>
        <v>34</v>
      </c>
    </row>
    <row r="305" spans="1:17" x14ac:dyDescent="0.25">
      <c r="A305">
        <v>304</v>
      </c>
      <c r="F305">
        <v>123.88689300000001</v>
      </c>
      <c r="G305" s="3">
        <v>3</v>
      </c>
      <c r="H305">
        <v>122.224788</v>
      </c>
      <c r="I305" s="4">
        <v>4</v>
      </c>
      <c r="P305">
        <v>2</v>
      </c>
      <c r="Q305" t="str">
        <f>CONCATENATE(C305,E305,G305,I305)</f>
        <v>34</v>
      </c>
    </row>
    <row r="306" spans="1:17" x14ac:dyDescent="0.25">
      <c r="A306">
        <v>305</v>
      </c>
      <c r="H306">
        <v>122.31594700000001</v>
      </c>
      <c r="I306" s="4">
        <v>4</v>
      </c>
      <c r="P306">
        <v>1</v>
      </c>
      <c r="Q306" t="str">
        <f>CONCATENATE(C306,E306,G306,I306)</f>
        <v>4</v>
      </c>
    </row>
    <row r="307" spans="1:17" x14ac:dyDescent="0.25">
      <c r="A307">
        <v>306</v>
      </c>
      <c r="P307">
        <v>0</v>
      </c>
      <c r="Q307" t="str">
        <f>CONCATENATE(C307,E307,G307,I307)</f>
        <v/>
      </c>
    </row>
    <row r="308" spans="1:17" x14ac:dyDescent="0.25">
      <c r="A308">
        <v>307</v>
      </c>
      <c r="B308">
        <v>101.19242200000001</v>
      </c>
      <c r="C308" s="5">
        <v>1</v>
      </c>
      <c r="P308">
        <v>1</v>
      </c>
      <c r="Q308" t="str">
        <f>CONCATENATE(C308,E308,G308,I308)</f>
        <v>1</v>
      </c>
    </row>
    <row r="309" spans="1:17" x14ac:dyDescent="0.25">
      <c r="A309">
        <v>308</v>
      </c>
      <c r="B309">
        <v>101.13979</v>
      </c>
      <c r="C309" s="5">
        <v>1</v>
      </c>
      <c r="P309">
        <v>1</v>
      </c>
      <c r="Q309" t="str">
        <f>CONCATENATE(C309,E309,G309,I309)</f>
        <v>1</v>
      </c>
    </row>
    <row r="310" spans="1:17" x14ac:dyDescent="0.25">
      <c r="A310">
        <v>309</v>
      </c>
      <c r="B310">
        <v>101.149365</v>
      </c>
      <c r="C310" s="5">
        <v>1</v>
      </c>
      <c r="P310">
        <v>1</v>
      </c>
      <c r="Q310" t="str">
        <f>CONCATENATE(C310,E310,G310,I310)</f>
        <v>1</v>
      </c>
    </row>
    <row r="311" spans="1:17" x14ac:dyDescent="0.25">
      <c r="A311">
        <v>310</v>
      </c>
      <c r="B311">
        <v>101.17905100000002</v>
      </c>
      <c r="C311" s="5">
        <v>1</v>
      </c>
      <c r="D311">
        <v>96.398948000000004</v>
      </c>
      <c r="E311" s="2">
        <v>2</v>
      </c>
      <c r="P311">
        <v>2</v>
      </c>
      <c r="Q311" t="str">
        <f>CONCATENATE(C311,E311,G311,I311)</f>
        <v>12</v>
      </c>
    </row>
    <row r="312" spans="1:17" x14ac:dyDescent="0.25">
      <c r="A312">
        <v>311</v>
      </c>
      <c r="B312">
        <v>101.19084100000001</v>
      </c>
      <c r="C312" s="5">
        <v>1</v>
      </c>
      <c r="D312">
        <v>96.380420000000015</v>
      </c>
      <c r="E312" s="2">
        <v>2</v>
      </c>
      <c r="P312">
        <v>2</v>
      </c>
      <c r="Q312" t="str">
        <f>CONCATENATE(C312,E312,G312,I312)</f>
        <v>12</v>
      </c>
    </row>
    <row r="313" spans="1:17" x14ac:dyDescent="0.25">
      <c r="A313">
        <v>312</v>
      </c>
      <c r="B313">
        <v>101.18657800000001</v>
      </c>
      <c r="C313" s="5">
        <v>1</v>
      </c>
      <c r="D313">
        <v>96.359683000000004</v>
      </c>
      <c r="E313" s="2">
        <v>2</v>
      </c>
      <c r="P313">
        <v>2</v>
      </c>
      <c r="Q313" t="str">
        <f>CONCATENATE(C313,E313,G313,I313)</f>
        <v>12</v>
      </c>
    </row>
    <row r="314" spans="1:17" x14ac:dyDescent="0.25">
      <c r="A314">
        <v>313</v>
      </c>
      <c r="B314">
        <v>101.19242200000001</v>
      </c>
      <c r="C314" s="5">
        <v>1</v>
      </c>
      <c r="D314">
        <v>96.372369000000006</v>
      </c>
      <c r="E314" s="2">
        <v>2</v>
      </c>
      <c r="P314">
        <v>2</v>
      </c>
      <c r="Q314" t="str">
        <f>CONCATENATE(C314,E314,G314,I314)</f>
        <v>12</v>
      </c>
    </row>
    <row r="315" spans="1:17" x14ac:dyDescent="0.25">
      <c r="A315">
        <v>314</v>
      </c>
      <c r="D315">
        <v>96.352946000000003</v>
      </c>
      <c r="E315" s="2">
        <v>2</v>
      </c>
      <c r="P315">
        <v>1</v>
      </c>
      <c r="Q315" t="str">
        <f>CONCATENATE(C315,E315,G315,I315)</f>
        <v>2</v>
      </c>
    </row>
    <row r="316" spans="1:17" x14ac:dyDescent="0.25">
      <c r="A316">
        <v>315</v>
      </c>
      <c r="D316">
        <v>96.343051000000003</v>
      </c>
      <c r="E316" s="2">
        <v>2</v>
      </c>
      <c r="P316">
        <v>1</v>
      </c>
      <c r="Q316" t="str">
        <f>CONCATENATE(C316,E316,G316,I316)</f>
        <v>2</v>
      </c>
    </row>
    <row r="317" spans="1:17" x14ac:dyDescent="0.25">
      <c r="A317">
        <v>316</v>
      </c>
      <c r="D317">
        <v>96.33668200000001</v>
      </c>
      <c r="E317" s="2">
        <v>2</v>
      </c>
      <c r="P317">
        <v>1</v>
      </c>
      <c r="Q317" t="str">
        <f>CONCATENATE(C317,E317,G317,I317)</f>
        <v>2</v>
      </c>
    </row>
    <row r="318" spans="1:17" x14ac:dyDescent="0.25">
      <c r="A318">
        <v>317</v>
      </c>
      <c r="D318">
        <v>96.355737000000005</v>
      </c>
      <c r="E318" s="2">
        <v>2</v>
      </c>
      <c r="P318">
        <v>1</v>
      </c>
      <c r="Q318" t="str">
        <f>CONCATENATE(C318,E318,G318,I318)</f>
        <v>2</v>
      </c>
    </row>
    <row r="319" spans="1:17" x14ac:dyDescent="0.25">
      <c r="A319">
        <v>318</v>
      </c>
      <c r="D319">
        <v>96.398948000000004</v>
      </c>
      <c r="E319" s="2">
        <v>2</v>
      </c>
      <c r="P319">
        <v>1</v>
      </c>
      <c r="Q319" t="str">
        <f>CONCATENATE(C319,E319,G319,I319)</f>
        <v>2</v>
      </c>
    </row>
    <row r="320" spans="1:17" x14ac:dyDescent="0.25">
      <c r="A320">
        <v>319</v>
      </c>
      <c r="P320">
        <v>0</v>
      </c>
      <c r="Q320" t="str">
        <f>CONCATENATE(C320,E320,G320,I320)</f>
        <v/>
      </c>
    </row>
    <row r="321" spans="1:17" x14ac:dyDescent="0.25">
      <c r="A321">
        <v>320</v>
      </c>
      <c r="P321">
        <v>0</v>
      </c>
      <c r="Q321" t="str">
        <f>CONCATENATE(C321,E321,G321,I321)</f>
        <v/>
      </c>
    </row>
    <row r="322" spans="1:17" x14ac:dyDescent="0.25">
      <c r="A322">
        <v>321</v>
      </c>
      <c r="F322">
        <v>93.426421000000005</v>
      </c>
      <c r="G322" s="3">
        <v>3</v>
      </c>
      <c r="P322">
        <v>1</v>
      </c>
      <c r="Q322" t="str">
        <f>CONCATENATE(C322,E322,G322,I322)</f>
        <v>3</v>
      </c>
    </row>
    <row r="323" spans="1:17" x14ac:dyDescent="0.25">
      <c r="A323">
        <v>322</v>
      </c>
      <c r="F323">
        <v>93.499526000000003</v>
      </c>
      <c r="G323" s="3">
        <v>3</v>
      </c>
      <c r="H323">
        <v>92.11963200000001</v>
      </c>
      <c r="I323" s="4">
        <v>4</v>
      </c>
      <c r="P323">
        <v>2</v>
      </c>
      <c r="Q323" t="str">
        <f>CONCATENATE(C323,E323,G323,I323)</f>
        <v>34</v>
      </c>
    </row>
    <row r="324" spans="1:17" x14ac:dyDescent="0.25">
      <c r="A324">
        <v>323</v>
      </c>
      <c r="F324">
        <v>93.485368000000008</v>
      </c>
      <c r="G324" s="3">
        <v>3</v>
      </c>
      <c r="H324">
        <v>92.122052000000011</v>
      </c>
      <c r="I324" s="4">
        <v>4</v>
      </c>
      <c r="P324">
        <v>2</v>
      </c>
      <c r="Q324" t="str">
        <f>CONCATENATE(C324,E324,G324,I324)</f>
        <v>34</v>
      </c>
    </row>
    <row r="325" spans="1:17" x14ac:dyDescent="0.25">
      <c r="A325">
        <v>324</v>
      </c>
      <c r="F325">
        <v>93.425000000000011</v>
      </c>
      <c r="G325" s="3">
        <v>3</v>
      </c>
      <c r="H325">
        <v>92.101157000000001</v>
      </c>
      <c r="I325" s="4">
        <v>4</v>
      </c>
      <c r="P325">
        <v>2</v>
      </c>
      <c r="Q325" t="str">
        <f>CONCATENATE(C325,E325,G325,I325)</f>
        <v>34</v>
      </c>
    </row>
    <row r="326" spans="1:17" x14ac:dyDescent="0.25">
      <c r="A326">
        <v>325</v>
      </c>
      <c r="F326">
        <v>93.489474000000001</v>
      </c>
      <c r="G326" s="3">
        <v>3</v>
      </c>
      <c r="H326">
        <v>92.157947000000007</v>
      </c>
      <c r="I326" s="4">
        <v>4</v>
      </c>
      <c r="P326">
        <v>2</v>
      </c>
      <c r="Q326" t="str">
        <f>CONCATENATE(C326,E326,G326,I326)</f>
        <v>34</v>
      </c>
    </row>
    <row r="327" spans="1:17" x14ac:dyDescent="0.25">
      <c r="A327">
        <v>326</v>
      </c>
      <c r="B327">
        <v>79.576841000000002</v>
      </c>
      <c r="C327" s="5">
        <v>1</v>
      </c>
      <c r="F327">
        <v>93.444316000000015</v>
      </c>
      <c r="G327" s="3">
        <v>3</v>
      </c>
      <c r="H327">
        <v>92.182473000000016</v>
      </c>
      <c r="I327" s="4">
        <v>4</v>
      </c>
      <c r="P327">
        <v>3</v>
      </c>
      <c r="Q327" t="str">
        <f>CONCATENATE(C327,E327,G327,I327)</f>
        <v>134</v>
      </c>
    </row>
    <row r="328" spans="1:17" x14ac:dyDescent="0.25">
      <c r="A328">
        <v>327</v>
      </c>
      <c r="B328">
        <v>79.635421000000008</v>
      </c>
      <c r="C328" s="5">
        <v>1</v>
      </c>
      <c r="F328">
        <v>93.354104000000007</v>
      </c>
      <c r="G328" s="3">
        <v>3</v>
      </c>
      <c r="H328">
        <v>92.145526000000004</v>
      </c>
      <c r="I328" s="4">
        <v>4</v>
      </c>
      <c r="P328">
        <v>3</v>
      </c>
      <c r="Q328" t="str">
        <f>CONCATENATE(C328,E328,G328,I328)</f>
        <v>134</v>
      </c>
    </row>
    <row r="329" spans="1:17" x14ac:dyDescent="0.25">
      <c r="A329">
        <v>328</v>
      </c>
      <c r="B329">
        <v>79.601158000000012</v>
      </c>
      <c r="C329" s="5">
        <v>1</v>
      </c>
      <c r="F329">
        <v>93.426421000000005</v>
      </c>
      <c r="G329" s="3">
        <v>3</v>
      </c>
      <c r="H329">
        <v>92.12252500000001</v>
      </c>
      <c r="I329" s="4">
        <v>4</v>
      </c>
      <c r="P329">
        <v>3</v>
      </c>
      <c r="Q329" t="str">
        <f>CONCATENATE(C329,E329,G329,I329)</f>
        <v>134</v>
      </c>
    </row>
    <row r="330" spans="1:17" x14ac:dyDescent="0.25">
      <c r="A330">
        <v>329</v>
      </c>
      <c r="B330">
        <v>79.572842000000009</v>
      </c>
      <c r="C330" s="5">
        <v>1</v>
      </c>
      <c r="H330">
        <v>92.11963200000001</v>
      </c>
      <c r="I330" s="4">
        <v>4</v>
      </c>
      <c r="P330">
        <v>2</v>
      </c>
      <c r="Q330" t="str">
        <f>CONCATENATE(C330,E330,G330,I330)</f>
        <v>14</v>
      </c>
    </row>
    <row r="331" spans="1:17" x14ac:dyDescent="0.25">
      <c r="A331">
        <v>330</v>
      </c>
      <c r="B331">
        <v>79.581683000000012</v>
      </c>
      <c r="C331" s="5">
        <v>1</v>
      </c>
      <c r="P331">
        <v>1</v>
      </c>
      <c r="Q331" t="str">
        <f>CONCATENATE(C331,E331,G331,I331)</f>
        <v>1</v>
      </c>
    </row>
    <row r="332" spans="1:17" x14ac:dyDescent="0.25">
      <c r="A332">
        <v>331</v>
      </c>
      <c r="B332">
        <v>79.625999000000007</v>
      </c>
      <c r="C332" s="5">
        <v>1</v>
      </c>
      <c r="P332">
        <v>1</v>
      </c>
      <c r="Q332" t="str">
        <f>CONCATENATE(C332,E332,G332,I332)</f>
        <v>1</v>
      </c>
    </row>
    <row r="333" spans="1:17" x14ac:dyDescent="0.25">
      <c r="A333">
        <v>332</v>
      </c>
      <c r="B333">
        <v>79.586158000000012</v>
      </c>
      <c r="C333" s="5">
        <v>1</v>
      </c>
      <c r="D333">
        <v>73.865210000000005</v>
      </c>
      <c r="E333" s="2">
        <v>2</v>
      </c>
      <c r="P333">
        <v>2</v>
      </c>
      <c r="Q333" t="str">
        <f>CONCATENATE(C333,E333,G333,I333)</f>
        <v>12</v>
      </c>
    </row>
    <row r="334" spans="1:17" x14ac:dyDescent="0.25">
      <c r="A334">
        <v>333</v>
      </c>
      <c r="B334">
        <v>79.57042100000001</v>
      </c>
      <c r="C334" s="5">
        <v>1</v>
      </c>
      <c r="D334">
        <v>73.892368000000005</v>
      </c>
      <c r="E334" s="2">
        <v>2</v>
      </c>
      <c r="P334">
        <v>2</v>
      </c>
      <c r="Q334" t="str">
        <f>CONCATENATE(C334,E334,G334,I334)</f>
        <v>12</v>
      </c>
    </row>
    <row r="335" spans="1:17" x14ac:dyDescent="0.25">
      <c r="A335">
        <v>334</v>
      </c>
      <c r="B335">
        <v>79.576841000000002</v>
      </c>
      <c r="C335" s="5">
        <v>1</v>
      </c>
      <c r="D335">
        <v>73.875684000000007</v>
      </c>
      <c r="E335" s="2">
        <v>2</v>
      </c>
      <c r="P335">
        <v>2</v>
      </c>
      <c r="Q335" t="str">
        <f>CONCATENATE(C335,E335,G335,I335)</f>
        <v>12</v>
      </c>
    </row>
    <row r="336" spans="1:17" x14ac:dyDescent="0.25">
      <c r="A336">
        <v>335</v>
      </c>
      <c r="D336">
        <v>73.879895000000005</v>
      </c>
      <c r="E336" s="2">
        <v>2</v>
      </c>
      <c r="P336">
        <v>1</v>
      </c>
      <c r="Q336" t="str">
        <f>CONCATENATE(C336,E336,G336,I336)</f>
        <v>2</v>
      </c>
    </row>
    <row r="337" spans="1:17" x14ac:dyDescent="0.25">
      <c r="A337">
        <v>336</v>
      </c>
      <c r="D337">
        <v>73.900789000000003</v>
      </c>
      <c r="E337" s="2">
        <v>2</v>
      </c>
      <c r="P337">
        <v>1</v>
      </c>
      <c r="Q337" t="str">
        <f>CONCATENATE(C337,E337,G337,I337)</f>
        <v>2</v>
      </c>
    </row>
    <row r="338" spans="1:17" x14ac:dyDescent="0.25">
      <c r="A338">
        <v>337</v>
      </c>
      <c r="D338">
        <v>73.881999000000008</v>
      </c>
      <c r="E338" s="2">
        <v>2</v>
      </c>
      <c r="P338">
        <v>1</v>
      </c>
      <c r="Q338" t="str">
        <f>CONCATENATE(C338,E338,G338,I338)</f>
        <v>2</v>
      </c>
    </row>
    <row r="339" spans="1:17" x14ac:dyDescent="0.25">
      <c r="A339">
        <v>338</v>
      </c>
      <c r="D339">
        <v>73.884579000000002</v>
      </c>
      <c r="E339" s="2">
        <v>2</v>
      </c>
      <c r="P339">
        <v>1</v>
      </c>
      <c r="Q339" t="str">
        <f>CONCATENATE(C339,E339,G339,I339)</f>
        <v>2</v>
      </c>
    </row>
    <row r="340" spans="1:17" x14ac:dyDescent="0.25">
      <c r="A340">
        <v>339</v>
      </c>
      <c r="D340">
        <v>73.875947000000011</v>
      </c>
      <c r="E340" s="2">
        <v>2</v>
      </c>
      <c r="P340">
        <v>1</v>
      </c>
      <c r="Q340" t="str">
        <f>CONCATENATE(C340,E340,G340,I340)</f>
        <v>2</v>
      </c>
    </row>
    <row r="341" spans="1:17" x14ac:dyDescent="0.25">
      <c r="A341">
        <v>340</v>
      </c>
      <c r="D341">
        <v>73.879421000000008</v>
      </c>
      <c r="E341" s="2">
        <v>2</v>
      </c>
      <c r="P341">
        <v>1</v>
      </c>
      <c r="Q341" t="str">
        <f>CONCATENATE(C341,E341,G341,I341)</f>
        <v>2</v>
      </c>
    </row>
    <row r="342" spans="1:17" x14ac:dyDescent="0.25">
      <c r="A342">
        <v>341</v>
      </c>
      <c r="D342">
        <v>73.865210000000005</v>
      </c>
      <c r="E342" s="2">
        <v>2</v>
      </c>
      <c r="P342">
        <v>1</v>
      </c>
      <c r="Q342" t="str">
        <f>CONCATENATE(C342,E342,G342,I342)</f>
        <v>2</v>
      </c>
    </row>
    <row r="343" spans="1:17" x14ac:dyDescent="0.25">
      <c r="A343">
        <v>342</v>
      </c>
      <c r="P343">
        <v>0</v>
      </c>
      <c r="Q343" t="str">
        <f>CONCATENATE(C343,E343,G343,I343)</f>
        <v/>
      </c>
    </row>
    <row r="344" spans="1:17" x14ac:dyDescent="0.25">
      <c r="A344">
        <v>343</v>
      </c>
      <c r="F344">
        <v>73.066842000000008</v>
      </c>
      <c r="G344" s="3">
        <v>3</v>
      </c>
      <c r="H344">
        <v>72.863263000000003</v>
      </c>
      <c r="I344" s="4">
        <v>4</v>
      </c>
      <c r="P344">
        <v>2</v>
      </c>
      <c r="Q344" t="str">
        <f>CONCATENATE(C344,E344,G344,I344)</f>
        <v>34</v>
      </c>
    </row>
    <row r="345" spans="1:17" x14ac:dyDescent="0.25">
      <c r="A345">
        <v>344</v>
      </c>
      <c r="F345">
        <v>73.080263000000002</v>
      </c>
      <c r="G345" s="3">
        <v>3</v>
      </c>
      <c r="H345">
        <v>72.813210000000012</v>
      </c>
      <c r="I345" s="4">
        <v>4</v>
      </c>
      <c r="P345">
        <v>2</v>
      </c>
      <c r="Q345" t="str">
        <f>CONCATENATE(C345,E345,G345,I345)</f>
        <v>34</v>
      </c>
    </row>
    <row r="346" spans="1:17" x14ac:dyDescent="0.25">
      <c r="A346">
        <v>345</v>
      </c>
      <c r="F346">
        <v>73.031052000000003</v>
      </c>
      <c r="G346" s="3">
        <v>3</v>
      </c>
      <c r="H346">
        <v>72.834631000000002</v>
      </c>
      <c r="I346" s="4">
        <v>4</v>
      </c>
      <c r="P346">
        <v>2</v>
      </c>
      <c r="Q346" t="str">
        <f>CONCATENATE(C346,E346,G346,I346)</f>
        <v>34</v>
      </c>
    </row>
    <row r="347" spans="1:17" x14ac:dyDescent="0.25">
      <c r="A347">
        <v>346</v>
      </c>
      <c r="F347">
        <v>73.031789000000003</v>
      </c>
      <c r="G347" s="3">
        <v>3</v>
      </c>
      <c r="H347">
        <v>72.805789000000004</v>
      </c>
      <c r="I347" s="4">
        <v>4</v>
      </c>
      <c r="P347">
        <v>2</v>
      </c>
      <c r="Q347" t="str">
        <f>CONCATENATE(C347,E347,G347,I347)</f>
        <v>34</v>
      </c>
    </row>
    <row r="348" spans="1:17" x14ac:dyDescent="0.25">
      <c r="A348">
        <v>347</v>
      </c>
      <c r="F348">
        <v>73.031368000000001</v>
      </c>
      <c r="G348" s="3">
        <v>3</v>
      </c>
      <c r="H348">
        <v>72.795000000000002</v>
      </c>
      <c r="I348" s="4">
        <v>4</v>
      </c>
      <c r="P348">
        <v>2</v>
      </c>
      <c r="Q348" t="str">
        <f>CONCATENATE(C348,E348,G348,I348)</f>
        <v>34</v>
      </c>
    </row>
    <row r="349" spans="1:17" x14ac:dyDescent="0.25">
      <c r="A349">
        <v>348</v>
      </c>
      <c r="F349">
        <v>72.998789000000002</v>
      </c>
      <c r="G349" s="3">
        <v>3</v>
      </c>
      <c r="H349">
        <v>72.794842000000003</v>
      </c>
      <c r="I349" s="4">
        <v>4</v>
      </c>
      <c r="P349">
        <v>2</v>
      </c>
      <c r="Q349" t="str">
        <f>CONCATENATE(C349,E349,G349,I349)</f>
        <v>34</v>
      </c>
    </row>
    <row r="350" spans="1:17" x14ac:dyDescent="0.25">
      <c r="A350">
        <v>349</v>
      </c>
      <c r="B350">
        <v>57.591048000000008</v>
      </c>
      <c r="C350" s="5">
        <v>1</v>
      </c>
      <c r="F350">
        <v>73.003</v>
      </c>
      <c r="G350" s="3">
        <v>3</v>
      </c>
      <c r="H350">
        <v>72.81442100000001</v>
      </c>
      <c r="I350" s="4">
        <v>4</v>
      </c>
      <c r="P350">
        <v>3</v>
      </c>
      <c r="Q350" t="str">
        <f>CONCATENATE(C350,E350,G350,I350)</f>
        <v>134</v>
      </c>
    </row>
    <row r="351" spans="1:17" x14ac:dyDescent="0.25">
      <c r="A351">
        <v>350</v>
      </c>
      <c r="B351">
        <v>57.647472000000008</v>
      </c>
      <c r="C351" s="5">
        <v>1</v>
      </c>
      <c r="F351">
        <v>72.981052000000005</v>
      </c>
      <c r="G351" s="3">
        <v>3</v>
      </c>
      <c r="H351">
        <v>72.790210000000002</v>
      </c>
      <c r="I351" s="4">
        <v>4</v>
      </c>
      <c r="P351">
        <v>3</v>
      </c>
      <c r="Q351" t="str">
        <f>CONCATENATE(C351,E351,G351,I351)</f>
        <v>134</v>
      </c>
    </row>
    <row r="352" spans="1:17" x14ac:dyDescent="0.25">
      <c r="A352">
        <v>351</v>
      </c>
      <c r="B352">
        <v>57.662261000000008</v>
      </c>
      <c r="C352" s="5">
        <v>1</v>
      </c>
      <c r="F352">
        <v>73.066842000000008</v>
      </c>
      <c r="G352" s="3">
        <v>3</v>
      </c>
      <c r="H352">
        <v>72.790316000000004</v>
      </c>
      <c r="I352" s="4">
        <v>4</v>
      </c>
      <c r="P352">
        <v>3</v>
      </c>
      <c r="Q352" t="str">
        <f>CONCATENATE(C352,E352,G352,I352)</f>
        <v>134</v>
      </c>
    </row>
    <row r="353" spans="1:17" x14ac:dyDescent="0.25">
      <c r="A353">
        <v>352</v>
      </c>
      <c r="B353">
        <v>57.653472000000008</v>
      </c>
      <c r="C353" s="5">
        <v>1</v>
      </c>
      <c r="F353">
        <v>73.066842000000008</v>
      </c>
      <c r="G353" s="3">
        <v>3</v>
      </c>
      <c r="H353">
        <v>72.863263000000003</v>
      </c>
      <c r="I353" s="4">
        <v>4</v>
      </c>
      <c r="P353">
        <v>3</v>
      </c>
      <c r="Q353" t="str">
        <f>CONCATENATE(C353,E353,G353,I353)</f>
        <v>134</v>
      </c>
    </row>
    <row r="354" spans="1:17" x14ac:dyDescent="0.25">
      <c r="A354">
        <v>353</v>
      </c>
      <c r="B354">
        <v>57.643260000000012</v>
      </c>
      <c r="C354" s="5">
        <v>1</v>
      </c>
      <c r="H354">
        <v>72.863263000000003</v>
      </c>
      <c r="I354" s="4">
        <v>4</v>
      </c>
      <c r="P354">
        <v>2</v>
      </c>
      <c r="Q354" t="str">
        <f>CONCATENATE(C354,E354,G354,I354)</f>
        <v>14</v>
      </c>
    </row>
    <row r="355" spans="1:17" x14ac:dyDescent="0.25">
      <c r="A355">
        <v>354</v>
      </c>
      <c r="B355">
        <v>57.64304700000001</v>
      </c>
      <c r="C355" s="5">
        <v>1</v>
      </c>
      <c r="P355">
        <v>1</v>
      </c>
      <c r="Q355" t="str">
        <f>CONCATENATE(C355,E355,G355,I355)</f>
        <v>1</v>
      </c>
    </row>
    <row r="356" spans="1:17" x14ac:dyDescent="0.25">
      <c r="A356">
        <v>355</v>
      </c>
      <c r="B356">
        <v>57.641784000000008</v>
      </c>
      <c r="C356" s="5">
        <v>1</v>
      </c>
      <c r="P356">
        <v>1</v>
      </c>
      <c r="Q356" t="str">
        <f>CONCATENATE(C356,E356,G356,I356)</f>
        <v>1</v>
      </c>
    </row>
    <row r="357" spans="1:17" x14ac:dyDescent="0.25">
      <c r="A357">
        <v>356</v>
      </c>
      <c r="B357">
        <v>57.649524000000007</v>
      </c>
      <c r="C357" s="5">
        <v>1</v>
      </c>
      <c r="P357">
        <v>1</v>
      </c>
      <c r="Q357" t="str">
        <f>CONCATENATE(C357,E357,G357,I357)</f>
        <v>1</v>
      </c>
    </row>
    <row r="358" spans="1:17" x14ac:dyDescent="0.25">
      <c r="A358">
        <v>357</v>
      </c>
      <c r="B358">
        <v>57.725417000000007</v>
      </c>
      <c r="C358" s="5">
        <v>1</v>
      </c>
      <c r="P358">
        <v>1</v>
      </c>
      <c r="Q358" t="str">
        <f>CONCATENATE(C358,E358,G358,I358)</f>
        <v>1</v>
      </c>
    </row>
    <row r="359" spans="1:17" x14ac:dyDescent="0.25">
      <c r="A359">
        <v>358</v>
      </c>
      <c r="B359">
        <v>57.591048000000008</v>
      </c>
      <c r="C359" s="5">
        <v>1</v>
      </c>
      <c r="D359">
        <v>49.344314000000011</v>
      </c>
      <c r="E359" s="2">
        <v>2</v>
      </c>
      <c r="P359">
        <v>2</v>
      </c>
      <c r="Q359" t="str">
        <f>CONCATENATE(C359,E359,G359,I359)</f>
        <v>12</v>
      </c>
    </row>
    <row r="360" spans="1:17" x14ac:dyDescent="0.25">
      <c r="A360">
        <v>359</v>
      </c>
      <c r="B360">
        <v>57.591048000000008</v>
      </c>
      <c r="C360" s="5">
        <v>1</v>
      </c>
      <c r="D360">
        <v>49.325420000000008</v>
      </c>
      <c r="E360" s="2">
        <v>2</v>
      </c>
      <c r="P360">
        <v>2</v>
      </c>
      <c r="Q360" t="str">
        <f>CONCATENATE(C360,E360,G360,I360)</f>
        <v>12</v>
      </c>
    </row>
    <row r="361" spans="1:17" x14ac:dyDescent="0.25">
      <c r="A361">
        <v>360</v>
      </c>
      <c r="D361">
        <v>49.342418000000009</v>
      </c>
      <c r="E361" s="2">
        <v>2</v>
      </c>
      <c r="P361">
        <v>1</v>
      </c>
      <c r="Q361" t="str">
        <f>CONCATENATE(C361,E361,G361,I361)</f>
        <v>2</v>
      </c>
    </row>
    <row r="362" spans="1:17" x14ac:dyDescent="0.25">
      <c r="A362">
        <v>361</v>
      </c>
      <c r="D362">
        <v>49.329051000000007</v>
      </c>
      <c r="E362" s="2">
        <v>2</v>
      </c>
      <c r="P362">
        <v>1</v>
      </c>
      <c r="Q362" t="str">
        <f>CONCATENATE(C362,E362,G362,I362)</f>
        <v>2</v>
      </c>
    </row>
    <row r="363" spans="1:17" x14ac:dyDescent="0.25">
      <c r="A363">
        <v>362</v>
      </c>
      <c r="D363">
        <v>49.319839000000009</v>
      </c>
      <c r="E363" s="2">
        <v>2</v>
      </c>
      <c r="P363">
        <v>1</v>
      </c>
      <c r="Q363" t="str">
        <f>CONCATENATE(C363,E363,G363,I363)</f>
        <v>2</v>
      </c>
    </row>
    <row r="364" spans="1:17" x14ac:dyDescent="0.25">
      <c r="A364">
        <v>363</v>
      </c>
      <c r="D364">
        <v>49.303260000000009</v>
      </c>
      <c r="E364" s="2">
        <v>2</v>
      </c>
      <c r="P364">
        <v>1</v>
      </c>
      <c r="Q364" t="str">
        <f>CONCATENATE(C364,E364,G364,I364)</f>
        <v>2</v>
      </c>
    </row>
    <row r="365" spans="1:17" x14ac:dyDescent="0.25">
      <c r="A365">
        <v>364</v>
      </c>
      <c r="D365">
        <v>49.322471000000007</v>
      </c>
      <c r="E365" s="2">
        <v>2</v>
      </c>
      <c r="P365">
        <v>1</v>
      </c>
      <c r="Q365" t="str">
        <f>CONCATENATE(C365,E365,G365,I365)</f>
        <v>2</v>
      </c>
    </row>
    <row r="366" spans="1:17" x14ac:dyDescent="0.25">
      <c r="A366">
        <v>365</v>
      </c>
      <c r="D366">
        <v>49.298469000000011</v>
      </c>
      <c r="E366" s="2">
        <v>2</v>
      </c>
      <c r="F366">
        <v>53.864787000000007</v>
      </c>
      <c r="G366" s="3">
        <v>3</v>
      </c>
      <c r="P366">
        <v>2</v>
      </c>
      <c r="Q366" t="str">
        <f>CONCATENATE(C366,E366,G366,I366)</f>
        <v>23</v>
      </c>
    </row>
    <row r="367" spans="1:17" x14ac:dyDescent="0.25">
      <c r="A367">
        <v>366</v>
      </c>
      <c r="D367">
        <v>49.292628000000008</v>
      </c>
      <c r="E367" s="2">
        <v>2</v>
      </c>
      <c r="F367">
        <v>53.844524000000007</v>
      </c>
      <c r="G367" s="3">
        <v>3</v>
      </c>
      <c r="P367">
        <v>2</v>
      </c>
      <c r="Q367" t="str">
        <f>CONCATENATE(C367,E367,G367,I367)</f>
        <v>23</v>
      </c>
    </row>
    <row r="368" spans="1:17" x14ac:dyDescent="0.25">
      <c r="A368">
        <v>367</v>
      </c>
      <c r="D368">
        <v>49.344314000000011</v>
      </c>
      <c r="E368" s="2">
        <v>2</v>
      </c>
      <c r="F368">
        <v>53.800311000000008</v>
      </c>
      <c r="G368" s="3">
        <v>3</v>
      </c>
      <c r="P368">
        <v>2</v>
      </c>
      <c r="Q368" t="str">
        <f>CONCATENATE(C368,E368,G368,I368)</f>
        <v>23</v>
      </c>
    </row>
    <row r="369" spans="1:17" x14ac:dyDescent="0.25">
      <c r="A369">
        <v>368</v>
      </c>
      <c r="D369">
        <v>49.344314000000011</v>
      </c>
      <c r="E369" s="2">
        <v>2</v>
      </c>
      <c r="F369">
        <v>53.830524000000011</v>
      </c>
      <c r="G369" s="3">
        <v>3</v>
      </c>
      <c r="P369">
        <v>2</v>
      </c>
      <c r="Q369" t="str">
        <f>CONCATENATE(C369,E369,G369,I369)</f>
        <v>23</v>
      </c>
    </row>
    <row r="370" spans="1:17" x14ac:dyDescent="0.25">
      <c r="A370">
        <v>369</v>
      </c>
      <c r="B370">
        <v>40.558208000000008</v>
      </c>
      <c r="C370" s="5">
        <v>1</v>
      </c>
      <c r="F370">
        <v>53.856944000000013</v>
      </c>
      <c r="G370" s="3">
        <v>3</v>
      </c>
      <c r="P370">
        <v>2</v>
      </c>
      <c r="Q370" t="str">
        <f>CONCATENATE(C370,E370,G370,I370)</f>
        <v>13</v>
      </c>
    </row>
    <row r="371" spans="1:17" x14ac:dyDescent="0.25">
      <c r="A371">
        <v>370</v>
      </c>
      <c r="B371">
        <v>40.558208000000008</v>
      </c>
      <c r="C371" s="5">
        <v>1</v>
      </c>
      <c r="F371">
        <v>53.864787000000007</v>
      </c>
      <c r="G371" s="3">
        <v>3</v>
      </c>
      <c r="J371">
        <v>37.993207000000012</v>
      </c>
      <c r="K371" t="s">
        <v>22</v>
      </c>
      <c r="Q371" t="str">
        <f>CONCATENATE(C371,E371,G371,I371)</f>
        <v>13</v>
      </c>
    </row>
    <row r="372" spans="1:17" x14ac:dyDescent="0.25">
      <c r="A372">
        <v>371</v>
      </c>
      <c r="Q372" t="str">
        <f>CONCATENATE(C372,E372,G372,I372)</f>
        <v/>
      </c>
    </row>
    <row r="373" spans="1:17" x14ac:dyDescent="0.25">
      <c r="A373">
        <v>372</v>
      </c>
      <c r="J373">
        <v>235.59103899999999</v>
      </c>
      <c r="K373" t="s">
        <v>22</v>
      </c>
      <c r="Q373" t="str">
        <f>CONCATENATE(C373,E373,G373,I373)</f>
        <v/>
      </c>
    </row>
    <row r="374" spans="1:17" x14ac:dyDescent="0.25">
      <c r="A374">
        <v>373</v>
      </c>
      <c r="D374">
        <v>245.68547899999999</v>
      </c>
      <c r="E374" s="2">
        <v>2</v>
      </c>
      <c r="P374">
        <v>1</v>
      </c>
      <c r="Q374" t="str">
        <f>CONCATENATE(C374,E374,G374,I374)</f>
        <v>2</v>
      </c>
    </row>
    <row r="375" spans="1:17" x14ac:dyDescent="0.25">
      <c r="A375">
        <v>374</v>
      </c>
      <c r="D375">
        <v>245.71679399999999</v>
      </c>
      <c r="E375" s="2">
        <v>2</v>
      </c>
      <c r="P375">
        <v>1</v>
      </c>
      <c r="Q375" t="str">
        <f>CONCATENATE(C375,E375,G375,I375)</f>
        <v>2</v>
      </c>
    </row>
    <row r="376" spans="1:17" x14ac:dyDescent="0.25">
      <c r="A376">
        <v>375</v>
      </c>
      <c r="D376">
        <v>245.681375</v>
      </c>
      <c r="E376" s="2">
        <v>2</v>
      </c>
      <c r="P376">
        <v>1</v>
      </c>
      <c r="Q376" t="str">
        <f>CONCATENATE(C376,E376,G376,I376)</f>
        <v>2</v>
      </c>
    </row>
    <row r="377" spans="1:17" x14ac:dyDescent="0.25">
      <c r="A377">
        <v>376</v>
      </c>
      <c r="D377">
        <v>245.646905</v>
      </c>
      <c r="E377" s="2">
        <v>2</v>
      </c>
      <c r="P377">
        <v>1</v>
      </c>
      <c r="Q377" t="str">
        <f>CONCATENATE(C377,E377,G377,I377)</f>
        <v>2</v>
      </c>
    </row>
    <row r="378" spans="1:17" x14ac:dyDescent="0.25">
      <c r="A378">
        <v>377</v>
      </c>
      <c r="D378">
        <v>245.69490099999999</v>
      </c>
      <c r="E378" s="2">
        <v>2</v>
      </c>
      <c r="P378">
        <v>1</v>
      </c>
      <c r="Q378" t="str">
        <f>CONCATENATE(C378,E378,G378,I378)</f>
        <v>2</v>
      </c>
    </row>
    <row r="379" spans="1:17" x14ac:dyDescent="0.25">
      <c r="A379">
        <v>378</v>
      </c>
      <c r="D379">
        <v>245.700425</v>
      </c>
      <c r="E379" s="2">
        <v>2</v>
      </c>
      <c r="P379">
        <v>1</v>
      </c>
      <c r="Q379" t="str">
        <f>CONCATENATE(C379,E379,G379,I379)</f>
        <v>2</v>
      </c>
    </row>
    <row r="380" spans="1:17" x14ac:dyDescent="0.25">
      <c r="A380">
        <v>379</v>
      </c>
      <c r="D380">
        <v>245.655957</v>
      </c>
      <c r="E380" s="2">
        <v>2</v>
      </c>
      <c r="P380">
        <v>1</v>
      </c>
      <c r="Q380" t="str">
        <f>CONCATENATE(C380,E380,G380,I380)</f>
        <v>2</v>
      </c>
    </row>
    <row r="381" spans="1:17" x14ac:dyDescent="0.25">
      <c r="A381">
        <v>380</v>
      </c>
      <c r="D381">
        <v>245.638745</v>
      </c>
      <c r="E381" s="2">
        <v>2</v>
      </c>
      <c r="P381">
        <v>1</v>
      </c>
      <c r="Q381" t="str">
        <f>CONCATENATE(C381,E381,G381,I381)</f>
        <v>2</v>
      </c>
    </row>
    <row r="382" spans="1:17" x14ac:dyDescent="0.25">
      <c r="A382">
        <v>381</v>
      </c>
      <c r="B382">
        <v>237.685607</v>
      </c>
      <c r="C382" s="5">
        <v>1</v>
      </c>
      <c r="D382">
        <v>245.68547899999999</v>
      </c>
      <c r="E382" s="2">
        <v>2</v>
      </c>
      <c r="P382">
        <v>2</v>
      </c>
      <c r="Q382" t="str">
        <f>CONCATENATE(C382,E382,G382,I382)</f>
        <v>12</v>
      </c>
    </row>
    <row r="383" spans="1:17" x14ac:dyDescent="0.25">
      <c r="A383">
        <v>382</v>
      </c>
      <c r="B383">
        <v>237.61555799999999</v>
      </c>
      <c r="C383" s="5">
        <v>1</v>
      </c>
      <c r="P383">
        <v>1</v>
      </c>
      <c r="Q383" t="str">
        <f>CONCATENATE(C383,E383,G383,I383)</f>
        <v>1</v>
      </c>
    </row>
    <row r="384" spans="1:17" x14ac:dyDescent="0.25">
      <c r="A384">
        <v>383</v>
      </c>
      <c r="B384">
        <v>237.653977</v>
      </c>
      <c r="C384" s="5">
        <v>1</v>
      </c>
      <c r="P384">
        <v>1</v>
      </c>
      <c r="Q384" t="str">
        <f>CONCATENATE(C384,E384,G384,I384)</f>
        <v>1</v>
      </c>
    </row>
    <row r="385" spans="1:17" x14ac:dyDescent="0.25">
      <c r="A385">
        <v>384</v>
      </c>
      <c r="B385">
        <v>237.64934399999999</v>
      </c>
      <c r="C385" s="5">
        <v>1</v>
      </c>
      <c r="P385">
        <v>1</v>
      </c>
      <c r="Q385" t="str">
        <f>CONCATENATE(C385,E385,G385,I385)</f>
        <v>1</v>
      </c>
    </row>
    <row r="386" spans="1:17" x14ac:dyDescent="0.25">
      <c r="A386">
        <v>385</v>
      </c>
      <c r="B386">
        <v>237.66945000000001</v>
      </c>
      <c r="C386" s="5">
        <v>1</v>
      </c>
      <c r="P386">
        <v>1</v>
      </c>
      <c r="Q386" t="str">
        <f>CONCATENATE(C386,E386,G386,I386)</f>
        <v>1</v>
      </c>
    </row>
    <row r="387" spans="1:17" x14ac:dyDescent="0.25">
      <c r="A387">
        <v>386</v>
      </c>
      <c r="B387">
        <v>237.67529200000001</v>
      </c>
      <c r="C387" s="5">
        <v>1</v>
      </c>
      <c r="H387">
        <v>241.51007899999999</v>
      </c>
      <c r="I387" s="4">
        <v>4</v>
      </c>
      <c r="P387">
        <v>2</v>
      </c>
      <c r="Q387" t="str">
        <f>CONCATENATE(C387,E387,G387,I387)</f>
        <v>14</v>
      </c>
    </row>
    <row r="388" spans="1:17" x14ac:dyDescent="0.25">
      <c r="A388">
        <v>387</v>
      </c>
      <c r="B388">
        <v>237.51930099999998</v>
      </c>
      <c r="C388" s="5">
        <v>1</v>
      </c>
      <c r="F388">
        <v>240.014005</v>
      </c>
      <c r="G388" s="3">
        <v>3</v>
      </c>
      <c r="H388">
        <v>241.44118800000001</v>
      </c>
      <c r="I388" s="4">
        <v>4</v>
      </c>
      <c r="P388">
        <v>3</v>
      </c>
      <c r="Q388" t="str">
        <f>CONCATENATE(C388,E388,G388,I388)</f>
        <v>134</v>
      </c>
    </row>
    <row r="389" spans="1:17" x14ac:dyDescent="0.25">
      <c r="A389">
        <v>388</v>
      </c>
      <c r="B389">
        <v>237.685607</v>
      </c>
      <c r="C389" s="5">
        <v>1</v>
      </c>
      <c r="F389">
        <v>239.97069300000001</v>
      </c>
      <c r="G389" s="3">
        <v>3</v>
      </c>
      <c r="H389">
        <v>241.50518500000001</v>
      </c>
      <c r="I389" s="4">
        <v>4</v>
      </c>
      <c r="P389">
        <v>3</v>
      </c>
      <c r="Q389" t="str">
        <f>CONCATENATE(C389,E389,G389,I389)</f>
        <v>134</v>
      </c>
    </row>
    <row r="390" spans="1:17" x14ac:dyDescent="0.25">
      <c r="A390">
        <v>389</v>
      </c>
      <c r="F390">
        <v>240.00779199999999</v>
      </c>
      <c r="G390" s="3">
        <v>3</v>
      </c>
      <c r="H390">
        <v>241.50591900000001</v>
      </c>
      <c r="I390" s="4">
        <v>4</v>
      </c>
      <c r="P390">
        <v>2</v>
      </c>
      <c r="Q390" t="str">
        <f>CONCATENATE(C390,E390,G390,I390)</f>
        <v>34</v>
      </c>
    </row>
    <row r="391" spans="1:17" x14ac:dyDescent="0.25">
      <c r="A391">
        <v>390</v>
      </c>
      <c r="F391">
        <v>240.03752800000001</v>
      </c>
      <c r="G391" s="3">
        <v>3</v>
      </c>
      <c r="H391">
        <v>241.52297300000001</v>
      </c>
      <c r="I391" s="4">
        <v>4</v>
      </c>
      <c r="P391">
        <v>2</v>
      </c>
      <c r="Q391" t="str">
        <f>CONCATENATE(C391,E391,G391,I391)</f>
        <v>34</v>
      </c>
    </row>
    <row r="392" spans="1:17" x14ac:dyDescent="0.25">
      <c r="A392">
        <v>391</v>
      </c>
      <c r="F392">
        <v>240.06589400000001</v>
      </c>
      <c r="G392" s="3">
        <v>3</v>
      </c>
      <c r="H392">
        <v>241.53828899999999</v>
      </c>
      <c r="I392" s="4">
        <v>4</v>
      </c>
      <c r="P392">
        <v>2</v>
      </c>
      <c r="Q392" t="str">
        <f>CONCATENATE(C392,E392,G392,I392)</f>
        <v>34</v>
      </c>
    </row>
    <row r="393" spans="1:17" x14ac:dyDescent="0.25">
      <c r="A393">
        <v>392</v>
      </c>
      <c r="F393">
        <v>240.12326100000001</v>
      </c>
      <c r="G393" s="3">
        <v>3</v>
      </c>
      <c r="H393">
        <v>241.520972</v>
      </c>
      <c r="I393" s="4">
        <v>4</v>
      </c>
      <c r="P393">
        <v>2</v>
      </c>
      <c r="Q393" t="str">
        <f>CONCATENATE(C393,E393,G393,I393)</f>
        <v>34</v>
      </c>
    </row>
    <row r="394" spans="1:17" x14ac:dyDescent="0.25">
      <c r="A394">
        <v>393</v>
      </c>
      <c r="F394">
        <v>240.07989599999999</v>
      </c>
      <c r="G394" s="3">
        <v>3</v>
      </c>
      <c r="H394">
        <v>241.48481699999999</v>
      </c>
      <c r="I394" s="4">
        <v>4</v>
      </c>
      <c r="P394">
        <v>2</v>
      </c>
      <c r="Q394" t="str">
        <f>CONCATENATE(C394,E394,G394,I394)</f>
        <v>34</v>
      </c>
    </row>
    <row r="395" spans="1:17" x14ac:dyDescent="0.25">
      <c r="A395">
        <v>394</v>
      </c>
      <c r="F395">
        <v>239.984635</v>
      </c>
      <c r="G395" s="3">
        <v>3</v>
      </c>
      <c r="H395">
        <v>241.51007899999999</v>
      </c>
      <c r="I395" s="4">
        <v>4</v>
      </c>
      <c r="P395">
        <v>2</v>
      </c>
      <c r="Q395" t="str">
        <f>CONCATENATE(C395,E395,G395,I395)</f>
        <v>34</v>
      </c>
    </row>
    <row r="396" spans="1:17" x14ac:dyDescent="0.25">
      <c r="A396">
        <v>395</v>
      </c>
      <c r="F396">
        <v>240.014005</v>
      </c>
      <c r="G396" s="3">
        <v>3</v>
      </c>
      <c r="H396">
        <v>241.51007899999999</v>
      </c>
      <c r="I396" s="4">
        <v>4</v>
      </c>
      <c r="P396">
        <v>2</v>
      </c>
      <c r="Q396" t="str">
        <f>CONCATENATE(C396,E396,G396,I396)</f>
        <v>34</v>
      </c>
    </row>
    <row r="397" spans="1:17" x14ac:dyDescent="0.25">
      <c r="A397">
        <v>396</v>
      </c>
      <c r="F397">
        <v>240.014005</v>
      </c>
      <c r="G397" s="3">
        <v>3</v>
      </c>
      <c r="P397">
        <v>1</v>
      </c>
      <c r="Q397" t="str">
        <f>CONCATENATE(C397,E397,G397,I397)</f>
        <v>3</v>
      </c>
    </row>
    <row r="398" spans="1:17" x14ac:dyDescent="0.25">
      <c r="A398">
        <v>397</v>
      </c>
      <c r="P398">
        <v>0</v>
      </c>
      <c r="Q398" t="str">
        <f>CONCATENATE(C398,E398,G398,I398)</f>
        <v/>
      </c>
    </row>
    <row r="399" spans="1:17" x14ac:dyDescent="0.25">
      <c r="A399">
        <v>398</v>
      </c>
      <c r="P399">
        <v>0</v>
      </c>
      <c r="Q399" t="str">
        <f>CONCATENATE(C399,E399,G399,I399)</f>
        <v/>
      </c>
    </row>
    <row r="400" spans="1:17" x14ac:dyDescent="0.25">
      <c r="A400">
        <v>399</v>
      </c>
      <c r="P400">
        <v>0</v>
      </c>
      <c r="Q400" t="str">
        <f>CONCATENATE(C400,E400,G400,I400)</f>
        <v/>
      </c>
    </row>
    <row r="401" spans="1:17" x14ac:dyDescent="0.25">
      <c r="A401">
        <v>400</v>
      </c>
      <c r="D401">
        <v>217.90959799999999</v>
      </c>
      <c r="E401" s="2">
        <v>2</v>
      </c>
      <c r="P401">
        <v>1</v>
      </c>
      <c r="Q401" t="str">
        <f>CONCATENATE(C401,E401,G401,I401)</f>
        <v>2</v>
      </c>
    </row>
    <row r="402" spans="1:17" x14ac:dyDescent="0.25">
      <c r="A402">
        <v>401</v>
      </c>
      <c r="D402">
        <v>217.914861</v>
      </c>
      <c r="E402" s="2">
        <v>2</v>
      </c>
      <c r="P402">
        <v>1</v>
      </c>
      <c r="Q402" t="str">
        <f>CONCATENATE(C402,E402,G402,I402)</f>
        <v>2</v>
      </c>
    </row>
    <row r="403" spans="1:17" x14ac:dyDescent="0.25">
      <c r="A403">
        <v>402</v>
      </c>
      <c r="D403">
        <v>217.99380400000001</v>
      </c>
      <c r="E403" s="2">
        <v>2</v>
      </c>
      <c r="P403">
        <v>1</v>
      </c>
      <c r="Q403" t="str">
        <f>CONCATENATE(C403,E403,G403,I403)</f>
        <v>2</v>
      </c>
    </row>
    <row r="404" spans="1:17" x14ac:dyDescent="0.25">
      <c r="A404">
        <v>403</v>
      </c>
      <c r="B404">
        <v>215.65498600000001</v>
      </c>
      <c r="C404" s="5">
        <v>1</v>
      </c>
      <c r="D404">
        <v>218.06285299999999</v>
      </c>
      <c r="E404" s="2">
        <v>2</v>
      </c>
      <c r="P404">
        <v>2</v>
      </c>
      <c r="Q404" t="str">
        <f>CONCATENATE(C404,E404,G404,I404)</f>
        <v>12</v>
      </c>
    </row>
    <row r="405" spans="1:17" x14ac:dyDescent="0.25">
      <c r="A405">
        <v>404</v>
      </c>
      <c r="B405">
        <v>215.708247</v>
      </c>
      <c r="C405" s="5">
        <v>1</v>
      </c>
      <c r="D405">
        <v>217.97985700000001</v>
      </c>
      <c r="E405" s="2">
        <v>2</v>
      </c>
      <c r="P405">
        <v>2</v>
      </c>
      <c r="Q405" t="str">
        <f>CONCATENATE(C405,E405,G405,I405)</f>
        <v>12</v>
      </c>
    </row>
    <row r="406" spans="1:17" x14ac:dyDescent="0.25">
      <c r="A406">
        <v>405</v>
      </c>
      <c r="B406">
        <v>215.70803599999999</v>
      </c>
      <c r="C406" s="5">
        <v>1</v>
      </c>
      <c r="D406">
        <v>217.955859</v>
      </c>
      <c r="E406" s="2">
        <v>2</v>
      </c>
      <c r="P406">
        <v>2</v>
      </c>
      <c r="Q406" t="str">
        <f>CONCATENATE(C406,E406,G406,I406)</f>
        <v>12</v>
      </c>
    </row>
    <row r="407" spans="1:17" x14ac:dyDescent="0.25">
      <c r="A407">
        <v>406</v>
      </c>
      <c r="B407">
        <v>215.69519500000001</v>
      </c>
      <c r="C407" s="5">
        <v>1</v>
      </c>
      <c r="D407">
        <v>217.87512599999999</v>
      </c>
      <c r="E407" s="2">
        <v>2</v>
      </c>
      <c r="P407">
        <v>2</v>
      </c>
      <c r="Q407" t="str">
        <f>CONCATENATE(C407,E407,G407,I407)</f>
        <v>12</v>
      </c>
    </row>
    <row r="408" spans="1:17" x14ac:dyDescent="0.25">
      <c r="A408">
        <v>407</v>
      </c>
      <c r="B408">
        <v>215.67030099999999</v>
      </c>
      <c r="C408" s="5">
        <v>1</v>
      </c>
      <c r="D408">
        <v>217.90959799999999</v>
      </c>
      <c r="E408" s="2">
        <v>2</v>
      </c>
      <c r="P408">
        <v>2</v>
      </c>
      <c r="Q408" t="str">
        <f>CONCATENATE(C408,E408,G408,I408)</f>
        <v>12</v>
      </c>
    </row>
    <row r="409" spans="1:17" x14ac:dyDescent="0.25">
      <c r="A409">
        <v>408</v>
      </c>
      <c r="B409">
        <v>215.66861700000001</v>
      </c>
      <c r="C409" s="5">
        <v>1</v>
      </c>
      <c r="P409">
        <v>1</v>
      </c>
      <c r="Q409" t="str">
        <f>CONCATENATE(C409,E409,G409,I409)</f>
        <v>1</v>
      </c>
    </row>
    <row r="410" spans="1:17" x14ac:dyDescent="0.25">
      <c r="A410">
        <v>409</v>
      </c>
      <c r="B410">
        <v>215.61519899999999</v>
      </c>
      <c r="C410" s="5">
        <v>1</v>
      </c>
      <c r="P410">
        <v>1</v>
      </c>
      <c r="Q410" t="str">
        <f>CONCATENATE(C410,E410,G410,I410)</f>
        <v>1</v>
      </c>
    </row>
    <row r="411" spans="1:17" x14ac:dyDescent="0.25">
      <c r="A411">
        <v>410</v>
      </c>
      <c r="B411">
        <v>215.78155799999999</v>
      </c>
      <c r="C411" s="5">
        <v>1</v>
      </c>
      <c r="F411">
        <v>217.01827900000001</v>
      </c>
      <c r="G411" s="3">
        <v>3</v>
      </c>
      <c r="H411">
        <v>216.603092</v>
      </c>
      <c r="I411" s="4">
        <v>4</v>
      </c>
      <c r="P411">
        <v>3</v>
      </c>
      <c r="Q411" t="str">
        <f>CONCATENATE(C411,E411,G411,I411)</f>
        <v>134</v>
      </c>
    </row>
    <row r="412" spans="1:17" x14ac:dyDescent="0.25">
      <c r="A412">
        <v>411</v>
      </c>
      <c r="F412">
        <v>217.06106700000001</v>
      </c>
      <c r="G412" s="3">
        <v>3</v>
      </c>
      <c r="H412">
        <v>216.57109399999999</v>
      </c>
      <c r="I412" s="4">
        <v>4</v>
      </c>
      <c r="P412">
        <v>2</v>
      </c>
      <c r="Q412" t="str">
        <f>CONCATENATE(C412,E412,G412,I412)</f>
        <v>34</v>
      </c>
    </row>
    <row r="413" spans="1:17" x14ac:dyDescent="0.25">
      <c r="A413">
        <v>412</v>
      </c>
      <c r="F413">
        <v>217.02543700000001</v>
      </c>
      <c r="G413" s="3">
        <v>3</v>
      </c>
      <c r="H413">
        <v>216.613302</v>
      </c>
      <c r="I413" s="4">
        <v>4</v>
      </c>
      <c r="P413">
        <v>2</v>
      </c>
      <c r="Q413" t="str">
        <f>CONCATENATE(C413,E413,G413,I413)</f>
        <v>34</v>
      </c>
    </row>
    <row r="414" spans="1:17" x14ac:dyDescent="0.25">
      <c r="A414">
        <v>413</v>
      </c>
      <c r="F414">
        <v>217.041594</v>
      </c>
      <c r="G414" s="3">
        <v>3</v>
      </c>
      <c r="H414">
        <v>216.61256499999999</v>
      </c>
      <c r="I414" s="4">
        <v>4</v>
      </c>
      <c r="P414">
        <v>2</v>
      </c>
      <c r="Q414" t="str">
        <f>CONCATENATE(C414,E414,G414,I414)</f>
        <v>34</v>
      </c>
    </row>
    <row r="415" spans="1:17" x14ac:dyDescent="0.25">
      <c r="A415">
        <v>414</v>
      </c>
      <c r="F415">
        <v>217.07553899999999</v>
      </c>
      <c r="G415" s="3">
        <v>3</v>
      </c>
      <c r="H415">
        <v>216.62614300000001</v>
      </c>
      <c r="I415" s="4">
        <v>4</v>
      </c>
      <c r="P415">
        <v>2</v>
      </c>
      <c r="Q415" t="str">
        <f>CONCATENATE(C415,E415,G415,I415)</f>
        <v>34</v>
      </c>
    </row>
    <row r="416" spans="1:17" x14ac:dyDescent="0.25">
      <c r="A416">
        <v>415</v>
      </c>
      <c r="F416">
        <v>217.09627499999999</v>
      </c>
      <c r="G416" s="3">
        <v>3</v>
      </c>
      <c r="H416">
        <v>216.69698099999999</v>
      </c>
      <c r="I416" s="4">
        <v>4</v>
      </c>
      <c r="P416">
        <v>2</v>
      </c>
      <c r="Q416" t="str">
        <f>CONCATENATE(C416,E416,G416,I416)</f>
        <v>34</v>
      </c>
    </row>
    <row r="417" spans="1:17" x14ac:dyDescent="0.25">
      <c r="A417">
        <v>416</v>
      </c>
      <c r="F417">
        <v>217.05164600000001</v>
      </c>
      <c r="G417" s="3">
        <v>3</v>
      </c>
      <c r="H417">
        <v>216.65461500000001</v>
      </c>
      <c r="I417" s="4">
        <v>4</v>
      </c>
      <c r="P417">
        <v>2</v>
      </c>
      <c r="Q417" t="str">
        <f>CONCATENATE(C417,E417,G417,I417)</f>
        <v>34</v>
      </c>
    </row>
    <row r="418" spans="1:17" x14ac:dyDescent="0.25">
      <c r="A418">
        <v>417</v>
      </c>
      <c r="F418">
        <v>217.04501500000001</v>
      </c>
      <c r="G418" s="3">
        <v>3</v>
      </c>
      <c r="H418">
        <v>216.76624100000001</v>
      </c>
      <c r="I418" s="4">
        <v>4</v>
      </c>
      <c r="P418">
        <v>2</v>
      </c>
      <c r="Q418" t="str">
        <f>CONCATENATE(C418,E418,G418,I418)</f>
        <v>34</v>
      </c>
    </row>
    <row r="419" spans="1:17" x14ac:dyDescent="0.25">
      <c r="A419">
        <v>418</v>
      </c>
      <c r="F419">
        <v>217.01827900000001</v>
      </c>
      <c r="G419" s="3">
        <v>3</v>
      </c>
      <c r="H419">
        <v>216.77450300000001</v>
      </c>
      <c r="I419" s="4">
        <v>4</v>
      </c>
      <c r="P419">
        <v>2</v>
      </c>
      <c r="Q419" t="str">
        <f>CONCATENATE(C419,E419,G419,I419)</f>
        <v>34</v>
      </c>
    </row>
    <row r="420" spans="1:17" x14ac:dyDescent="0.25">
      <c r="A420">
        <v>419</v>
      </c>
      <c r="P420">
        <v>0</v>
      </c>
      <c r="Q420" t="str">
        <f>CONCATENATE(C420,E420,G420,I420)</f>
        <v/>
      </c>
    </row>
    <row r="421" spans="1:17" x14ac:dyDescent="0.25">
      <c r="A421">
        <v>420</v>
      </c>
      <c r="P421">
        <v>0</v>
      </c>
      <c r="Q421" t="str">
        <f>CONCATENATE(C421,E421,G421,I421)</f>
        <v/>
      </c>
    </row>
    <row r="422" spans="1:17" x14ac:dyDescent="0.25">
      <c r="A422">
        <v>421</v>
      </c>
      <c r="P422">
        <v>0</v>
      </c>
      <c r="Q422" t="str">
        <f>CONCATENATE(C422,E422,G422,I422)</f>
        <v/>
      </c>
    </row>
    <row r="423" spans="1:17" x14ac:dyDescent="0.25">
      <c r="A423">
        <v>422</v>
      </c>
      <c r="B423">
        <v>194.56710699999999</v>
      </c>
      <c r="C423" s="5">
        <v>1</v>
      </c>
      <c r="P423">
        <v>1</v>
      </c>
      <c r="Q423" t="str">
        <f>CONCATENATE(C423,E423,G423,I423)</f>
        <v>1</v>
      </c>
    </row>
    <row r="424" spans="1:17" x14ac:dyDescent="0.25">
      <c r="A424">
        <v>423</v>
      </c>
      <c r="B424">
        <v>194.55731500000002</v>
      </c>
      <c r="C424" s="5">
        <v>1</v>
      </c>
      <c r="P424">
        <v>1</v>
      </c>
      <c r="Q424" t="str">
        <f>CONCATENATE(C424,E424,G424,I424)</f>
        <v>1</v>
      </c>
    </row>
    <row r="425" spans="1:17" x14ac:dyDescent="0.25">
      <c r="A425">
        <v>424</v>
      </c>
      <c r="B425">
        <v>194.58084400000001</v>
      </c>
      <c r="C425" s="5">
        <v>1</v>
      </c>
      <c r="P425">
        <v>1</v>
      </c>
      <c r="Q425" t="str">
        <f>CONCATENATE(C425,E425,G425,I425)</f>
        <v>1</v>
      </c>
    </row>
    <row r="426" spans="1:17" x14ac:dyDescent="0.25">
      <c r="A426">
        <v>425</v>
      </c>
      <c r="B426">
        <v>194.57205500000001</v>
      </c>
      <c r="C426" s="5">
        <v>1</v>
      </c>
      <c r="D426">
        <v>190.899001</v>
      </c>
      <c r="E426" s="2">
        <v>2</v>
      </c>
      <c r="P426">
        <v>2</v>
      </c>
      <c r="Q426" t="str">
        <f>CONCATENATE(C426,E426,G426,I426)</f>
        <v>12</v>
      </c>
    </row>
    <row r="427" spans="1:17" x14ac:dyDescent="0.25">
      <c r="A427">
        <v>426</v>
      </c>
      <c r="B427">
        <v>194.55884399999999</v>
      </c>
      <c r="C427" s="5">
        <v>1</v>
      </c>
      <c r="D427">
        <v>190.88789600000001</v>
      </c>
      <c r="E427" s="2">
        <v>2</v>
      </c>
      <c r="P427">
        <v>2</v>
      </c>
      <c r="Q427" t="str">
        <f>CONCATENATE(C427,E427,G427,I427)</f>
        <v>12</v>
      </c>
    </row>
    <row r="428" spans="1:17" x14ac:dyDescent="0.25">
      <c r="A428">
        <v>427</v>
      </c>
      <c r="B428">
        <v>194.52831900000001</v>
      </c>
      <c r="C428" s="5">
        <v>1</v>
      </c>
      <c r="D428">
        <v>190.84463399999999</v>
      </c>
      <c r="E428" s="2">
        <v>2</v>
      </c>
      <c r="P428">
        <v>2</v>
      </c>
      <c r="Q428" t="str">
        <f>CONCATENATE(C428,E428,G428,I428)</f>
        <v>12</v>
      </c>
    </row>
    <row r="429" spans="1:17" x14ac:dyDescent="0.25">
      <c r="A429">
        <v>428</v>
      </c>
      <c r="B429">
        <v>194.619056</v>
      </c>
      <c r="C429" s="5">
        <v>1</v>
      </c>
      <c r="D429">
        <v>190.842738</v>
      </c>
      <c r="E429" s="2">
        <v>2</v>
      </c>
      <c r="P429">
        <v>2</v>
      </c>
      <c r="Q429" t="str">
        <f>CONCATENATE(C429,E429,G429,I429)</f>
        <v>12</v>
      </c>
    </row>
    <row r="430" spans="1:17" x14ac:dyDescent="0.25">
      <c r="A430">
        <v>429</v>
      </c>
      <c r="B430">
        <v>194.56710699999999</v>
      </c>
      <c r="C430" s="5">
        <v>1</v>
      </c>
      <c r="D430">
        <v>190.863685</v>
      </c>
      <c r="E430" s="2">
        <v>2</v>
      </c>
      <c r="P430">
        <v>2</v>
      </c>
      <c r="Q430" t="str">
        <f>CONCATENATE(C430,E430,G430,I430)</f>
        <v>12</v>
      </c>
    </row>
    <row r="431" spans="1:17" x14ac:dyDescent="0.25">
      <c r="A431">
        <v>430</v>
      </c>
      <c r="D431">
        <v>190.899001</v>
      </c>
      <c r="E431" s="2">
        <v>2</v>
      </c>
      <c r="P431">
        <v>1</v>
      </c>
      <c r="Q431" t="str">
        <f>CONCATENATE(C431,E431,G431,I431)</f>
        <v>2</v>
      </c>
    </row>
    <row r="432" spans="1:17" x14ac:dyDescent="0.25">
      <c r="A432">
        <v>431</v>
      </c>
      <c r="D432">
        <v>190.899001</v>
      </c>
      <c r="E432" s="2">
        <v>2</v>
      </c>
      <c r="P432">
        <v>1</v>
      </c>
      <c r="Q432" t="str">
        <f>CONCATENATE(C432,E432,G432,I432)</f>
        <v>2</v>
      </c>
    </row>
    <row r="433" spans="1:17" x14ac:dyDescent="0.25">
      <c r="A433">
        <v>432</v>
      </c>
      <c r="D433">
        <v>190.899001</v>
      </c>
      <c r="E433" s="2">
        <v>2</v>
      </c>
      <c r="P433">
        <v>1</v>
      </c>
      <c r="Q433" t="str">
        <f>CONCATENATE(C433,E433,G433,I433)</f>
        <v>2</v>
      </c>
    </row>
    <row r="434" spans="1:17" x14ac:dyDescent="0.25">
      <c r="A434">
        <v>433</v>
      </c>
      <c r="F434">
        <v>190.53205400000002</v>
      </c>
      <c r="G434" s="3">
        <v>3</v>
      </c>
      <c r="H434">
        <v>191.94494900000001</v>
      </c>
      <c r="I434" s="4">
        <v>4</v>
      </c>
      <c r="P434">
        <v>2</v>
      </c>
      <c r="Q434" t="str">
        <f>CONCATENATE(C434,E434,G434,I434)</f>
        <v>34</v>
      </c>
    </row>
    <row r="435" spans="1:17" x14ac:dyDescent="0.25">
      <c r="A435">
        <v>434</v>
      </c>
      <c r="F435">
        <v>190.50758300000001</v>
      </c>
      <c r="G435" s="3">
        <v>3</v>
      </c>
      <c r="H435">
        <v>191.970527</v>
      </c>
      <c r="I435" s="4">
        <v>4</v>
      </c>
      <c r="P435">
        <v>2</v>
      </c>
      <c r="Q435" t="str">
        <f>CONCATENATE(C435,E435,G435,I435)</f>
        <v>34</v>
      </c>
    </row>
    <row r="436" spans="1:17" x14ac:dyDescent="0.25">
      <c r="A436">
        <v>435</v>
      </c>
      <c r="F436">
        <v>190.503421</v>
      </c>
      <c r="G436" s="3">
        <v>3</v>
      </c>
      <c r="H436">
        <v>191.97242199999999</v>
      </c>
      <c r="I436" s="4">
        <v>4</v>
      </c>
      <c r="P436">
        <v>2</v>
      </c>
      <c r="Q436" t="str">
        <f>CONCATENATE(C436,E436,G436,I436)</f>
        <v>34</v>
      </c>
    </row>
    <row r="437" spans="1:17" x14ac:dyDescent="0.25">
      <c r="A437">
        <v>436</v>
      </c>
      <c r="F437">
        <v>190.527106</v>
      </c>
      <c r="G437" s="3">
        <v>3</v>
      </c>
      <c r="H437">
        <v>191.94142399999998</v>
      </c>
      <c r="I437" s="4">
        <v>4</v>
      </c>
      <c r="P437">
        <v>2</v>
      </c>
      <c r="Q437" t="str">
        <f>CONCATENATE(C437,E437,G437,I437)</f>
        <v>34</v>
      </c>
    </row>
    <row r="438" spans="1:17" x14ac:dyDescent="0.25">
      <c r="A438">
        <v>437</v>
      </c>
      <c r="F438">
        <v>190.49621500000001</v>
      </c>
      <c r="G438" s="3">
        <v>3</v>
      </c>
      <c r="H438">
        <v>191.92131699999999</v>
      </c>
      <c r="I438" s="4">
        <v>4</v>
      </c>
      <c r="P438">
        <v>2</v>
      </c>
      <c r="Q438" t="str">
        <f>CONCATENATE(C438,E438,G438,I438)</f>
        <v>34</v>
      </c>
    </row>
    <row r="439" spans="1:17" x14ac:dyDescent="0.25">
      <c r="A439">
        <v>438</v>
      </c>
      <c r="F439">
        <v>190.52815900000002</v>
      </c>
      <c r="G439" s="3">
        <v>3</v>
      </c>
      <c r="H439">
        <v>191.91105199999998</v>
      </c>
      <c r="I439" s="4">
        <v>4</v>
      </c>
      <c r="P439">
        <v>2</v>
      </c>
      <c r="Q439" t="str">
        <f>CONCATENATE(C439,E439,G439,I439)</f>
        <v>34</v>
      </c>
    </row>
    <row r="440" spans="1:17" x14ac:dyDescent="0.25">
      <c r="A440">
        <v>439</v>
      </c>
      <c r="F440">
        <v>190.48352700000001</v>
      </c>
      <c r="G440" s="3">
        <v>3</v>
      </c>
      <c r="H440">
        <v>191.90915999999999</v>
      </c>
      <c r="I440" s="4">
        <v>4</v>
      </c>
      <c r="P440">
        <v>2</v>
      </c>
      <c r="Q440" t="str">
        <f>CONCATENATE(C440,E440,G440,I440)</f>
        <v>34</v>
      </c>
    </row>
    <row r="441" spans="1:17" x14ac:dyDescent="0.25">
      <c r="A441">
        <v>440</v>
      </c>
      <c r="F441">
        <v>190.479792</v>
      </c>
      <c r="G441" s="3">
        <v>3</v>
      </c>
      <c r="H441">
        <v>191.94494900000001</v>
      </c>
      <c r="I441" s="4">
        <v>4</v>
      </c>
      <c r="P441">
        <v>2</v>
      </c>
      <c r="Q441" t="str">
        <f>CONCATENATE(C441,E441,G441,I441)</f>
        <v>34</v>
      </c>
    </row>
    <row r="442" spans="1:17" x14ac:dyDescent="0.25">
      <c r="A442">
        <v>441</v>
      </c>
      <c r="B442">
        <v>172.28810799999999</v>
      </c>
      <c r="C442" s="5">
        <v>1</v>
      </c>
      <c r="F442">
        <v>190.53205400000002</v>
      </c>
      <c r="G442" s="3">
        <v>3</v>
      </c>
      <c r="P442">
        <v>2</v>
      </c>
      <c r="Q442" t="str">
        <f>CONCATENATE(C442,E442,G442,I442)</f>
        <v>13</v>
      </c>
    </row>
    <row r="443" spans="1:17" x14ac:dyDescent="0.25">
      <c r="A443">
        <v>442</v>
      </c>
      <c r="B443">
        <v>172.305949</v>
      </c>
      <c r="C443" s="5">
        <v>1</v>
      </c>
      <c r="F443">
        <v>190.53205400000002</v>
      </c>
      <c r="G443" s="3">
        <v>3</v>
      </c>
      <c r="P443">
        <v>2</v>
      </c>
      <c r="Q443" t="str">
        <f>CONCATENATE(C443,E443,G443,I443)</f>
        <v>13</v>
      </c>
    </row>
    <row r="444" spans="1:17" x14ac:dyDescent="0.25">
      <c r="A444">
        <v>443</v>
      </c>
      <c r="B444">
        <v>172.328687</v>
      </c>
      <c r="C444" s="5">
        <v>1</v>
      </c>
      <c r="P444">
        <v>1</v>
      </c>
      <c r="Q444" t="str">
        <f>CONCATENATE(C444,E444,G444,I444)</f>
        <v>1</v>
      </c>
    </row>
    <row r="445" spans="1:17" x14ac:dyDescent="0.25">
      <c r="A445">
        <v>444</v>
      </c>
      <c r="B445">
        <v>172.29631699999999</v>
      </c>
      <c r="C445" s="5">
        <v>1</v>
      </c>
      <c r="P445">
        <v>1</v>
      </c>
      <c r="Q445" t="str">
        <f>CONCATENATE(C445,E445,G445,I445)</f>
        <v>1</v>
      </c>
    </row>
    <row r="446" spans="1:17" x14ac:dyDescent="0.25">
      <c r="A446">
        <v>445</v>
      </c>
      <c r="B446">
        <v>172.31284399999998</v>
      </c>
      <c r="C446" s="5">
        <v>1</v>
      </c>
      <c r="P446">
        <v>1</v>
      </c>
      <c r="Q446" t="str">
        <f>CONCATENATE(C446,E446,G446,I446)</f>
        <v>1</v>
      </c>
    </row>
    <row r="447" spans="1:17" x14ac:dyDescent="0.25">
      <c r="A447">
        <v>446</v>
      </c>
      <c r="B447">
        <v>172.27642299999999</v>
      </c>
      <c r="C447" s="5">
        <v>1</v>
      </c>
      <c r="P447">
        <v>1</v>
      </c>
      <c r="Q447" t="str">
        <f>CONCATENATE(C447,E447,G447,I447)</f>
        <v>1</v>
      </c>
    </row>
    <row r="448" spans="1:17" x14ac:dyDescent="0.25">
      <c r="A448">
        <v>447</v>
      </c>
      <c r="B448">
        <v>172.29158100000001</v>
      </c>
      <c r="C448" s="5">
        <v>1</v>
      </c>
      <c r="P448">
        <v>1</v>
      </c>
      <c r="Q448" t="str">
        <f>CONCATENATE(C448,E448,G448,I448)</f>
        <v>1</v>
      </c>
    </row>
    <row r="449" spans="1:17" x14ac:dyDescent="0.25">
      <c r="A449">
        <v>448</v>
      </c>
      <c r="B449">
        <v>172.26821200000001</v>
      </c>
      <c r="C449" s="5">
        <v>1</v>
      </c>
      <c r="P449">
        <v>1</v>
      </c>
      <c r="Q449" t="str">
        <f>CONCATENATE(C449,E449,G449,I449)</f>
        <v>1</v>
      </c>
    </row>
    <row r="450" spans="1:17" x14ac:dyDescent="0.25">
      <c r="A450">
        <v>449</v>
      </c>
      <c r="B450">
        <v>172.28810799999999</v>
      </c>
      <c r="C450" s="5">
        <v>1</v>
      </c>
      <c r="P450">
        <v>1</v>
      </c>
      <c r="Q450" t="str">
        <f>CONCATENATE(C450,E450,G450,I450)</f>
        <v>1</v>
      </c>
    </row>
    <row r="451" spans="1:17" x14ac:dyDescent="0.25">
      <c r="A451">
        <v>450</v>
      </c>
      <c r="B451">
        <v>172.28810799999999</v>
      </c>
      <c r="C451" s="5">
        <v>1</v>
      </c>
      <c r="P451">
        <v>1</v>
      </c>
      <c r="Q451" t="str">
        <f>CONCATENATE(C451,E451,G451,I451)</f>
        <v>1</v>
      </c>
    </row>
    <row r="452" spans="1:17" x14ac:dyDescent="0.25">
      <c r="A452">
        <v>451</v>
      </c>
      <c r="D452">
        <v>162.61631800000001</v>
      </c>
      <c r="E452" s="2">
        <v>2</v>
      </c>
      <c r="P452">
        <v>1</v>
      </c>
      <c r="Q452" t="str">
        <f>CONCATENATE(C452,E452,G452,I452)</f>
        <v>2</v>
      </c>
    </row>
    <row r="453" spans="1:17" x14ac:dyDescent="0.25">
      <c r="A453">
        <v>452</v>
      </c>
      <c r="D453">
        <v>162.61631800000001</v>
      </c>
      <c r="E453" s="2">
        <v>2</v>
      </c>
      <c r="P453">
        <v>1</v>
      </c>
      <c r="Q453" t="str">
        <f>CONCATENATE(C453,E453,G453,I453)</f>
        <v>2</v>
      </c>
    </row>
    <row r="454" spans="1:17" x14ac:dyDescent="0.25">
      <c r="A454">
        <v>453</v>
      </c>
      <c r="D454">
        <v>162.67289600000001</v>
      </c>
      <c r="E454" s="2">
        <v>2</v>
      </c>
      <c r="P454">
        <v>1</v>
      </c>
      <c r="Q454" t="str">
        <f>CONCATENATE(C454,E454,G454,I454)</f>
        <v>2</v>
      </c>
    </row>
    <row r="455" spans="1:17" x14ac:dyDescent="0.25">
      <c r="A455">
        <v>454</v>
      </c>
      <c r="D455">
        <v>162.641739</v>
      </c>
      <c r="E455" s="2">
        <v>2</v>
      </c>
      <c r="F455">
        <v>168.29779100000002</v>
      </c>
      <c r="G455" s="3">
        <v>3</v>
      </c>
      <c r="P455">
        <v>2</v>
      </c>
      <c r="Q455" t="str">
        <f>CONCATENATE(C455,E455,G455,I455)</f>
        <v>23</v>
      </c>
    </row>
    <row r="456" spans="1:17" x14ac:dyDescent="0.25">
      <c r="A456">
        <v>455</v>
      </c>
      <c r="D456">
        <v>162.65742399999999</v>
      </c>
      <c r="E456" s="2">
        <v>2</v>
      </c>
      <c r="F456">
        <v>168.226371</v>
      </c>
      <c r="G456" s="3">
        <v>3</v>
      </c>
      <c r="P456">
        <v>2</v>
      </c>
      <c r="Q456" t="str">
        <f>CONCATENATE(C456,E456,G456,I456)</f>
        <v>23</v>
      </c>
    </row>
    <row r="457" spans="1:17" x14ac:dyDescent="0.25">
      <c r="A457">
        <v>456</v>
      </c>
      <c r="D457">
        <v>162.71521300000001</v>
      </c>
      <c r="E457" s="2">
        <v>2</v>
      </c>
      <c r="F457">
        <v>168.26126600000001</v>
      </c>
      <c r="G457" s="3">
        <v>3</v>
      </c>
      <c r="P457">
        <v>2</v>
      </c>
      <c r="Q457" t="str">
        <f>CONCATENATE(C457,E457,G457,I457)</f>
        <v>23</v>
      </c>
    </row>
    <row r="458" spans="1:17" x14ac:dyDescent="0.25">
      <c r="A458">
        <v>457</v>
      </c>
      <c r="D458">
        <v>162.73637099999999</v>
      </c>
      <c r="E458" s="2">
        <v>2</v>
      </c>
      <c r="F458">
        <v>168.32910799999999</v>
      </c>
      <c r="G458" s="3">
        <v>3</v>
      </c>
      <c r="H458">
        <v>165.14584400000001</v>
      </c>
      <c r="I458" s="4">
        <v>4</v>
      </c>
      <c r="P458">
        <v>3</v>
      </c>
      <c r="Q458" t="str">
        <f>CONCATENATE(C458,E458,G458,I458)</f>
        <v>234</v>
      </c>
    </row>
    <row r="459" spans="1:17" x14ac:dyDescent="0.25">
      <c r="A459">
        <v>458</v>
      </c>
      <c r="D459">
        <v>162.61631800000001</v>
      </c>
      <c r="E459" s="2">
        <v>2</v>
      </c>
      <c r="F459">
        <v>168.34984299999999</v>
      </c>
      <c r="G459" s="3">
        <v>3</v>
      </c>
      <c r="H459">
        <v>165.11258000000001</v>
      </c>
      <c r="I459" s="4">
        <v>4</v>
      </c>
      <c r="P459">
        <v>3</v>
      </c>
      <c r="Q459" t="str">
        <f>CONCATENATE(C459,E459,G459,I459)</f>
        <v>234</v>
      </c>
    </row>
    <row r="460" spans="1:17" x14ac:dyDescent="0.25">
      <c r="A460">
        <v>459</v>
      </c>
      <c r="F460">
        <v>168.28758099999999</v>
      </c>
      <c r="G460" s="3">
        <v>3</v>
      </c>
      <c r="H460">
        <v>165.13010700000001</v>
      </c>
      <c r="I460" s="4">
        <v>4</v>
      </c>
      <c r="P460">
        <v>2</v>
      </c>
      <c r="Q460" t="str">
        <f>CONCATENATE(C460,E460,G460,I460)</f>
        <v>34</v>
      </c>
    </row>
    <row r="461" spans="1:17" x14ac:dyDescent="0.25">
      <c r="A461">
        <v>460</v>
      </c>
      <c r="F461">
        <v>168.28300200000001</v>
      </c>
      <c r="G461" s="3">
        <v>3</v>
      </c>
      <c r="H461">
        <v>165.16752700000001</v>
      </c>
      <c r="I461" s="4">
        <v>4</v>
      </c>
      <c r="P461">
        <v>2</v>
      </c>
      <c r="Q461" t="str">
        <f>CONCATENATE(C461,E461,G461,I461)</f>
        <v>34</v>
      </c>
    </row>
    <row r="462" spans="1:17" x14ac:dyDescent="0.25">
      <c r="A462">
        <v>461</v>
      </c>
      <c r="F462">
        <v>168.28089599999998</v>
      </c>
      <c r="G462" s="3">
        <v>3</v>
      </c>
      <c r="H462">
        <v>165.14700199999999</v>
      </c>
      <c r="I462" s="4">
        <v>4</v>
      </c>
      <c r="P462">
        <v>2</v>
      </c>
      <c r="Q462" t="str">
        <f>CONCATENATE(C462,E462,G462,I462)</f>
        <v>34</v>
      </c>
    </row>
    <row r="463" spans="1:17" x14ac:dyDescent="0.25">
      <c r="A463">
        <v>462</v>
      </c>
      <c r="F463">
        <v>168.29779100000002</v>
      </c>
      <c r="G463" s="3">
        <v>3</v>
      </c>
      <c r="H463">
        <v>165.159423</v>
      </c>
      <c r="I463" s="4">
        <v>4</v>
      </c>
      <c r="P463">
        <v>2</v>
      </c>
      <c r="Q463" t="str">
        <f>CONCATENATE(C463,E463,G463,I463)</f>
        <v>34</v>
      </c>
    </row>
    <row r="464" spans="1:17" x14ac:dyDescent="0.25">
      <c r="A464">
        <v>463</v>
      </c>
      <c r="H464">
        <v>165.16421199999999</v>
      </c>
      <c r="I464" s="4">
        <v>4</v>
      </c>
      <c r="P464">
        <v>1</v>
      </c>
      <c r="Q464" t="str">
        <f>CONCATENATE(C464,E464,G464,I464)</f>
        <v>4</v>
      </c>
    </row>
    <row r="465" spans="1:17" x14ac:dyDescent="0.25">
      <c r="A465">
        <v>464</v>
      </c>
      <c r="H465">
        <v>165.14636899999999</v>
      </c>
      <c r="I465" s="4">
        <v>4</v>
      </c>
      <c r="P465">
        <v>1</v>
      </c>
      <c r="Q465" t="str">
        <f>CONCATENATE(C465,E465,G465,I465)</f>
        <v>4</v>
      </c>
    </row>
    <row r="466" spans="1:17" x14ac:dyDescent="0.25">
      <c r="A466">
        <v>465</v>
      </c>
      <c r="H466">
        <v>165.14584400000001</v>
      </c>
      <c r="I466" s="4">
        <v>4</v>
      </c>
      <c r="P466">
        <v>1</v>
      </c>
      <c r="Q466" t="str">
        <f>CONCATENATE(C466,E466,G466,I466)</f>
        <v>4</v>
      </c>
    </row>
    <row r="467" spans="1:17" x14ac:dyDescent="0.25">
      <c r="A467">
        <v>466</v>
      </c>
      <c r="B467">
        <v>150.59205500000002</v>
      </c>
      <c r="C467" s="5">
        <v>1</v>
      </c>
      <c r="P467">
        <v>1</v>
      </c>
      <c r="Q467" t="str">
        <f>CONCATENATE(C467,E467,G467,I467)</f>
        <v>1</v>
      </c>
    </row>
    <row r="468" spans="1:17" x14ac:dyDescent="0.25">
      <c r="A468">
        <v>467</v>
      </c>
      <c r="B468">
        <v>150.64931799999999</v>
      </c>
      <c r="C468" s="5">
        <v>1</v>
      </c>
      <c r="P468">
        <v>1</v>
      </c>
      <c r="Q468" t="str">
        <f>CONCATENATE(C468,E468,G468,I468)</f>
        <v>1</v>
      </c>
    </row>
    <row r="469" spans="1:17" x14ac:dyDescent="0.25">
      <c r="A469">
        <v>468</v>
      </c>
      <c r="B469">
        <v>150.65579199999999</v>
      </c>
      <c r="C469" s="5">
        <v>1</v>
      </c>
      <c r="P469">
        <v>1</v>
      </c>
      <c r="Q469" t="str">
        <f>CONCATENATE(C469,E469,G469,I469)</f>
        <v>1</v>
      </c>
    </row>
    <row r="470" spans="1:17" x14ac:dyDescent="0.25">
      <c r="A470">
        <v>469</v>
      </c>
      <c r="B470">
        <v>150.56363400000001</v>
      </c>
      <c r="C470" s="5">
        <v>1</v>
      </c>
      <c r="P470">
        <v>1</v>
      </c>
      <c r="Q470" t="str">
        <f>CONCATENATE(C470,E470,G470,I470)</f>
        <v>1</v>
      </c>
    </row>
    <row r="471" spans="1:17" x14ac:dyDescent="0.25">
      <c r="A471">
        <v>470</v>
      </c>
      <c r="B471">
        <v>150.595371</v>
      </c>
      <c r="C471" s="5">
        <v>1</v>
      </c>
      <c r="P471">
        <v>1</v>
      </c>
      <c r="Q471" t="str">
        <f>CONCATENATE(C471,E471,G471,I471)</f>
        <v>1</v>
      </c>
    </row>
    <row r="472" spans="1:17" x14ac:dyDescent="0.25">
      <c r="A472">
        <v>471</v>
      </c>
      <c r="B472">
        <v>150.59773899999999</v>
      </c>
      <c r="C472" s="5">
        <v>1</v>
      </c>
      <c r="D472">
        <v>135.541785</v>
      </c>
      <c r="E472" s="2">
        <v>2</v>
      </c>
      <c r="P472">
        <v>2</v>
      </c>
      <c r="Q472" t="str">
        <f>CONCATENATE(C472,E472,G472,I472)</f>
        <v>12</v>
      </c>
    </row>
    <row r="473" spans="1:17" x14ac:dyDescent="0.25">
      <c r="A473">
        <v>472</v>
      </c>
      <c r="B473">
        <v>150.47579200000001</v>
      </c>
      <c r="C473" s="5">
        <v>1</v>
      </c>
      <c r="D473">
        <v>135.58473900000001</v>
      </c>
      <c r="E473" s="2">
        <v>2</v>
      </c>
      <c r="P473">
        <v>2</v>
      </c>
      <c r="Q473" t="str">
        <f>CONCATENATE(C473,E473,G473,I473)</f>
        <v>12</v>
      </c>
    </row>
    <row r="474" spans="1:17" x14ac:dyDescent="0.25">
      <c r="A474">
        <v>473</v>
      </c>
      <c r="B474">
        <v>150.40426500000001</v>
      </c>
      <c r="C474" s="5">
        <v>1</v>
      </c>
      <c r="D474">
        <v>135.58378500000001</v>
      </c>
      <c r="E474" s="2">
        <v>2</v>
      </c>
      <c r="P474">
        <v>2</v>
      </c>
      <c r="Q474" t="str">
        <f>CONCATENATE(C474,E474,G474,I474)</f>
        <v>12</v>
      </c>
    </row>
    <row r="475" spans="1:17" x14ac:dyDescent="0.25">
      <c r="A475">
        <v>474</v>
      </c>
      <c r="B475">
        <v>150.59205500000002</v>
      </c>
      <c r="C475" s="5">
        <v>1</v>
      </c>
      <c r="D475">
        <v>135.53478899999999</v>
      </c>
      <c r="E475" s="2">
        <v>2</v>
      </c>
      <c r="P475">
        <v>2</v>
      </c>
      <c r="Q475" t="str">
        <f>CONCATENATE(C475,E475,G475,I475)</f>
        <v>12</v>
      </c>
    </row>
    <row r="476" spans="1:17" x14ac:dyDescent="0.25">
      <c r="A476">
        <v>475</v>
      </c>
      <c r="D476">
        <v>135.54704900000002</v>
      </c>
      <c r="E476" s="2">
        <v>2</v>
      </c>
      <c r="P476">
        <v>1</v>
      </c>
      <c r="Q476" t="str">
        <f>CONCATENATE(C476,E476,G476,I476)</f>
        <v>2</v>
      </c>
    </row>
    <row r="477" spans="1:17" x14ac:dyDescent="0.25">
      <c r="A477">
        <v>476</v>
      </c>
      <c r="D477">
        <v>135.56257500000001</v>
      </c>
      <c r="E477" s="2">
        <v>2</v>
      </c>
      <c r="P477">
        <v>1</v>
      </c>
      <c r="Q477" t="str">
        <f>CONCATENATE(C477,E477,G477,I477)</f>
        <v>2</v>
      </c>
    </row>
    <row r="478" spans="1:17" x14ac:dyDescent="0.25">
      <c r="A478">
        <v>477</v>
      </c>
      <c r="D478">
        <v>135.61157900000001</v>
      </c>
      <c r="E478" s="2">
        <v>2</v>
      </c>
      <c r="P478">
        <v>1</v>
      </c>
      <c r="Q478" t="str">
        <f>CONCATENATE(C478,E478,G478,I478)</f>
        <v>2</v>
      </c>
    </row>
    <row r="479" spans="1:17" x14ac:dyDescent="0.25">
      <c r="A479">
        <v>478</v>
      </c>
      <c r="D479">
        <v>135.541785</v>
      </c>
      <c r="E479" s="2">
        <v>2</v>
      </c>
      <c r="P479">
        <v>1</v>
      </c>
      <c r="Q479" t="str">
        <f>CONCATENATE(C479,E479,G479,I479)</f>
        <v>2</v>
      </c>
    </row>
    <row r="480" spans="1:17" x14ac:dyDescent="0.25">
      <c r="A480">
        <v>479</v>
      </c>
      <c r="F480">
        <v>135.50799499999999</v>
      </c>
      <c r="G480" s="3">
        <v>3</v>
      </c>
      <c r="P480">
        <v>1</v>
      </c>
      <c r="Q480" t="str">
        <f>CONCATENATE(C480,E480,G480,I480)</f>
        <v>3</v>
      </c>
    </row>
    <row r="481" spans="1:17" x14ac:dyDescent="0.25">
      <c r="A481">
        <v>480</v>
      </c>
      <c r="F481">
        <v>135.45952500000001</v>
      </c>
      <c r="G481" s="3">
        <v>3</v>
      </c>
      <c r="H481">
        <v>135.24983900000001</v>
      </c>
      <c r="I481" s="4">
        <v>4</v>
      </c>
      <c r="P481">
        <v>2</v>
      </c>
      <c r="Q481" t="str">
        <f>CONCATENATE(C481,E481,G481,I481)</f>
        <v>34</v>
      </c>
    </row>
    <row r="482" spans="1:17" x14ac:dyDescent="0.25">
      <c r="A482">
        <v>481</v>
      </c>
      <c r="F482">
        <v>135.44163400000002</v>
      </c>
      <c r="G482" s="3">
        <v>3</v>
      </c>
      <c r="H482">
        <v>135.263732</v>
      </c>
      <c r="I482" s="4">
        <v>4</v>
      </c>
      <c r="P482">
        <v>2</v>
      </c>
      <c r="Q482" t="str">
        <f>CONCATENATE(C482,E482,G482,I482)</f>
        <v>34</v>
      </c>
    </row>
    <row r="483" spans="1:17" x14ac:dyDescent="0.25">
      <c r="A483">
        <v>482</v>
      </c>
      <c r="F483">
        <v>135.51499799999999</v>
      </c>
      <c r="G483" s="3">
        <v>3</v>
      </c>
      <c r="H483">
        <v>135.32720800000001</v>
      </c>
      <c r="I483" s="4">
        <v>4</v>
      </c>
      <c r="P483">
        <v>2</v>
      </c>
      <c r="Q483" t="str">
        <f>CONCATENATE(C483,E483,G483,I483)</f>
        <v>34</v>
      </c>
    </row>
    <row r="484" spans="1:17" x14ac:dyDescent="0.25">
      <c r="A484">
        <v>483</v>
      </c>
      <c r="F484">
        <v>135.50125800000001</v>
      </c>
      <c r="G484" s="3">
        <v>3</v>
      </c>
      <c r="H484">
        <v>135.32989400000002</v>
      </c>
      <c r="I484" s="4">
        <v>4</v>
      </c>
      <c r="P484">
        <v>2</v>
      </c>
      <c r="Q484" t="str">
        <f>CONCATENATE(C484,E484,G484,I484)</f>
        <v>34</v>
      </c>
    </row>
    <row r="485" spans="1:17" x14ac:dyDescent="0.25">
      <c r="A485">
        <v>484</v>
      </c>
      <c r="F485">
        <v>135.435363</v>
      </c>
      <c r="G485" s="3">
        <v>3</v>
      </c>
      <c r="H485">
        <v>135.33005400000002</v>
      </c>
      <c r="I485" s="4">
        <v>4</v>
      </c>
      <c r="P485">
        <v>2</v>
      </c>
      <c r="Q485" t="str">
        <f>CONCATENATE(C485,E485,G485,I485)</f>
        <v>34</v>
      </c>
    </row>
    <row r="486" spans="1:17" x14ac:dyDescent="0.25">
      <c r="A486">
        <v>485</v>
      </c>
      <c r="F486">
        <v>135.45095000000001</v>
      </c>
      <c r="G486" s="3">
        <v>3</v>
      </c>
      <c r="H486">
        <v>135.31562700000001</v>
      </c>
      <c r="I486" s="4">
        <v>4</v>
      </c>
      <c r="P486">
        <v>2</v>
      </c>
      <c r="Q486" t="str">
        <f>CONCATENATE(C486,E486,G486,I486)</f>
        <v>34</v>
      </c>
    </row>
    <row r="487" spans="1:17" x14ac:dyDescent="0.25">
      <c r="A487">
        <v>486</v>
      </c>
      <c r="F487">
        <v>135.57647600000001</v>
      </c>
      <c r="G487" s="3">
        <v>3</v>
      </c>
      <c r="H487">
        <v>135.21710100000001</v>
      </c>
      <c r="I487" s="4">
        <v>4</v>
      </c>
      <c r="P487">
        <v>2</v>
      </c>
      <c r="Q487" t="str">
        <f>CONCATENATE(C487,E487,G487,I487)</f>
        <v>34</v>
      </c>
    </row>
    <row r="488" spans="1:17" x14ac:dyDescent="0.25">
      <c r="A488">
        <v>487</v>
      </c>
      <c r="F488">
        <v>135.50799499999999</v>
      </c>
      <c r="G488" s="3">
        <v>3</v>
      </c>
      <c r="H488">
        <v>135.24983900000001</v>
      </c>
      <c r="I488" s="4">
        <v>4</v>
      </c>
      <c r="P488">
        <v>2</v>
      </c>
      <c r="Q488" t="str">
        <f>CONCATENATE(C488,E488,G488,I488)</f>
        <v>34</v>
      </c>
    </row>
    <row r="489" spans="1:17" x14ac:dyDescent="0.25">
      <c r="A489">
        <v>488</v>
      </c>
      <c r="B489">
        <v>116.889892</v>
      </c>
      <c r="C489" s="5">
        <v>1</v>
      </c>
      <c r="P489">
        <v>1</v>
      </c>
      <c r="Q489" t="str">
        <f>CONCATENATE(C489,E489,G489,I489)</f>
        <v>1</v>
      </c>
    </row>
    <row r="490" spans="1:17" x14ac:dyDescent="0.25">
      <c r="A490">
        <v>489</v>
      </c>
      <c r="B490">
        <v>116.90341800000002</v>
      </c>
      <c r="C490" s="5">
        <v>1</v>
      </c>
      <c r="P490">
        <v>1</v>
      </c>
      <c r="Q490" t="str">
        <f>CONCATENATE(C490,E490,G490,I490)</f>
        <v>1</v>
      </c>
    </row>
    <row r="491" spans="1:17" x14ac:dyDescent="0.25">
      <c r="A491">
        <v>490</v>
      </c>
      <c r="B491">
        <v>116.869578</v>
      </c>
      <c r="C491" s="5">
        <v>1</v>
      </c>
      <c r="P491">
        <v>1</v>
      </c>
      <c r="Q491" t="str">
        <f>CONCATENATE(C491,E491,G491,I491)</f>
        <v>1</v>
      </c>
    </row>
    <row r="492" spans="1:17" x14ac:dyDescent="0.25">
      <c r="A492">
        <v>491</v>
      </c>
      <c r="B492">
        <v>116.86220800000001</v>
      </c>
      <c r="C492" s="5">
        <v>1</v>
      </c>
      <c r="P492">
        <v>1</v>
      </c>
      <c r="Q492" t="str">
        <f>CONCATENATE(C492,E492,G492,I492)</f>
        <v>1</v>
      </c>
    </row>
    <row r="493" spans="1:17" x14ac:dyDescent="0.25">
      <c r="A493">
        <v>492</v>
      </c>
      <c r="B493">
        <v>116.90652700000001</v>
      </c>
      <c r="C493" s="5">
        <v>1</v>
      </c>
      <c r="P493">
        <v>1</v>
      </c>
      <c r="Q493" t="str">
        <f>CONCATENATE(C493,E493,G493,I493)</f>
        <v>1</v>
      </c>
    </row>
    <row r="494" spans="1:17" x14ac:dyDescent="0.25">
      <c r="A494">
        <v>493</v>
      </c>
      <c r="B494">
        <v>116.93694600000001</v>
      </c>
      <c r="C494" s="5">
        <v>1</v>
      </c>
      <c r="P494">
        <v>1</v>
      </c>
      <c r="Q494" t="str">
        <f>CONCATENATE(C494,E494,G494,I494)</f>
        <v>1</v>
      </c>
    </row>
    <row r="495" spans="1:17" x14ac:dyDescent="0.25">
      <c r="A495">
        <v>494</v>
      </c>
      <c r="B495">
        <v>116.85147400000001</v>
      </c>
      <c r="C495" s="5">
        <v>1</v>
      </c>
      <c r="P495">
        <v>1</v>
      </c>
      <c r="Q495" t="str">
        <f>CONCATENATE(C495,E495,G495,I495)</f>
        <v>1</v>
      </c>
    </row>
    <row r="496" spans="1:17" x14ac:dyDescent="0.25">
      <c r="A496">
        <v>495</v>
      </c>
      <c r="B496">
        <v>116.88421100000001</v>
      </c>
      <c r="C496" s="5">
        <v>1</v>
      </c>
      <c r="P496">
        <v>1</v>
      </c>
      <c r="Q496" t="str">
        <f>CONCATENATE(C496,E496,G496,I496)</f>
        <v>1</v>
      </c>
    </row>
    <row r="497" spans="1:17" x14ac:dyDescent="0.25">
      <c r="A497">
        <v>496</v>
      </c>
      <c r="B497">
        <v>116.88421100000001</v>
      </c>
      <c r="C497" s="5">
        <v>1</v>
      </c>
      <c r="D497">
        <v>107.52168600000002</v>
      </c>
      <c r="E497" s="2">
        <v>2</v>
      </c>
      <c r="P497">
        <v>2</v>
      </c>
      <c r="Q497" t="str">
        <f>CONCATENATE(C497,E497,G497,I497)</f>
        <v>12</v>
      </c>
    </row>
    <row r="498" spans="1:17" x14ac:dyDescent="0.25">
      <c r="A498">
        <v>497</v>
      </c>
      <c r="D498">
        <v>107.556895</v>
      </c>
      <c r="E498" s="2">
        <v>2</v>
      </c>
      <c r="P498">
        <v>1</v>
      </c>
      <c r="Q498" t="str">
        <f>CONCATENATE(C498,E498,G498,I498)</f>
        <v>2</v>
      </c>
    </row>
    <row r="499" spans="1:17" x14ac:dyDescent="0.25">
      <c r="A499">
        <v>498</v>
      </c>
      <c r="D499">
        <v>107.53321</v>
      </c>
      <c r="E499" s="2">
        <v>2</v>
      </c>
      <c r="P499">
        <v>1</v>
      </c>
      <c r="Q499" t="str">
        <f>CONCATENATE(C499,E499,G499,I499)</f>
        <v>2</v>
      </c>
    </row>
    <row r="500" spans="1:17" x14ac:dyDescent="0.25">
      <c r="A500">
        <v>499</v>
      </c>
      <c r="D500">
        <v>107.48541900000001</v>
      </c>
      <c r="E500" s="2">
        <v>2</v>
      </c>
      <c r="P500">
        <v>1</v>
      </c>
      <c r="Q500" t="str">
        <f>CONCATENATE(C500,E500,G500,I500)</f>
        <v>2</v>
      </c>
    </row>
    <row r="501" spans="1:17" x14ac:dyDescent="0.25">
      <c r="A501">
        <v>500</v>
      </c>
      <c r="D501">
        <v>107.523787</v>
      </c>
      <c r="E501" s="2">
        <v>2</v>
      </c>
      <c r="P501">
        <v>1</v>
      </c>
      <c r="Q501" t="str">
        <f>CONCATENATE(C501,E501,G501,I501)</f>
        <v>2</v>
      </c>
    </row>
    <row r="502" spans="1:17" x14ac:dyDescent="0.25">
      <c r="A502">
        <v>501</v>
      </c>
      <c r="D502">
        <v>107.50284100000002</v>
      </c>
      <c r="E502" s="2">
        <v>2</v>
      </c>
      <c r="P502">
        <v>1</v>
      </c>
      <c r="Q502" t="str">
        <f>CONCATENATE(C502,E502,G502,I502)</f>
        <v>2</v>
      </c>
    </row>
    <row r="503" spans="1:17" x14ac:dyDescent="0.25">
      <c r="A503">
        <v>502</v>
      </c>
      <c r="D503">
        <v>107.46684200000001</v>
      </c>
      <c r="E503" s="2">
        <v>2</v>
      </c>
      <c r="P503">
        <v>1</v>
      </c>
      <c r="Q503" t="str">
        <f>CONCATENATE(C503,E503,G503,I503)</f>
        <v>2</v>
      </c>
    </row>
    <row r="504" spans="1:17" x14ac:dyDescent="0.25">
      <c r="A504">
        <v>503</v>
      </c>
      <c r="D504">
        <v>107.52168600000002</v>
      </c>
      <c r="E504" s="2">
        <v>2</v>
      </c>
      <c r="F504">
        <v>108.44163</v>
      </c>
      <c r="G504" s="3">
        <v>3</v>
      </c>
      <c r="P504">
        <v>2</v>
      </c>
      <c r="Q504" t="str">
        <f>CONCATENATE(C504,E504,G504,I504)</f>
        <v>23</v>
      </c>
    </row>
    <row r="505" spans="1:17" x14ac:dyDescent="0.25">
      <c r="A505">
        <v>504</v>
      </c>
      <c r="F505">
        <v>108.46726100000001</v>
      </c>
      <c r="G505" s="3">
        <v>3</v>
      </c>
      <c r="P505">
        <v>1</v>
      </c>
      <c r="Q505" t="str">
        <f>CONCATENATE(C505,E505,G505,I505)</f>
        <v>3</v>
      </c>
    </row>
    <row r="506" spans="1:17" x14ac:dyDescent="0.25">
      <c r="A506">
        <v>505</v>
      </c>
      <c r="F506">
        <v>108.44578800000001</v>
      </c>
      <c r="G506" s="3">
        <v>3</v>
      </c>
      <c r="H506">
        <v>107.080054</v>
      </c>
      <c r="I506" s="4">
        <v>4</v>
      </c>
      <c r="P506">
        <v>2</v>
      </c>
      <c r="Q506" t="str">
        <f>CONCATENATE(C506,E506,G506,I506)</f>
        <v>34</v>
      </c>
    </row>
    <row r="507" spans="1:17" x14ac:dyDescent="0.25">
      <c r="A507">
        <v>506</v>
      </c>
      <c r="F507">
        <v>108.47594700000001</v>
      </c>
      <c r="G507" s="3">
        <v>3</v>
      </c>
      <c r="H507">
        <v>107.06241900000001</v>
      </c>
      <c r="I507" s="4">
        <v>4</v>
      </c>
      <c r="P507">
        <v>2</v>
      </c>
      <c r="Q507" t="str">
        <f>CONCATENATE(C507,E507,G507,I507)</f>
        <v>34</v>
      </c>
    </row>
    <row r="508" spans="1:17" x14ac:dyDescent="0.25">
      <c r="A508">
        <v>507</v>
      </c>
      <c r="F508">
        <v>108.485839</v>
      </c>
      <c r="G508" s="3">
        <v>3</v>
      </c>
      <c r="H508">
        <v>107.058001</v>
      </c>
      <c r="I508" s="4">
        <v>4</v>
      </c>
      <c r="P508">
        <v>2</v>
      </c>
      <c r="Q508" t="str">
        <f>CONCATENATE(C508,E508,G508,I508)</f>
        <v>34</v>
      </c>
    </row>
    <row r="509" spans="1:17" x14ac:dyDescent="0.25">
      <c r="A509">
        <v>508</v>
      </c>
      <c r="F509">
        <v>108.45631700000001</v>
      </c>
      <c r="G509" s="3">
        <v>3</v>
      </c>
      <c r="H509">
        <v>107.05210400000001</v>
      </c>
      <c r="I509" s="4">
        <v>4</v>
      </c>
      <c r="P509">
        <v>2</v>
      </c>
      <c r="Q509" t="str">
        <f>CONCATENATE(C509,E509,G509,I509)</f>
        <v>34</v>
      </c>
    </row>
    <row r="510" spans="1:17" x14ac:dyDescent="0.25">
      <c r="A510">
        <v>509</v>
      </c>
      <c r="B510">
        <v>91.77289300000001</v>
      </c>
      <c r="C510" s="5">
        <v>1</v>
      </c>
      <c r="F510">
        <v>108.422686</v>
      </c>
      <c r="G510" s="3">
        <v>3</v>
      </c>
      <c r="H510">
        <v>107.05173400000001</v>
      </c>
      <c r="I510" s="4">
        <v>4</v>
      </c>
      <c r="P510">
        <v>3</v>
      </c>
      <c r="Q510" t="str">
        <f>CONCATENATE(C510,E510,G510,I510)</f>
        <v>134</v>
      </c>
    </row>
    <row r="511" spans="1:17" x14ac:dyDescent="0.25">
      <c r="A511">
        <v>510</v>
      </c>
      <c r="B511">
        <v>91.737420000000014</v>
      </c>
      <c r="C511" s="5">
        <v>1</v>
      </c>
      <c r="F511">
        <v>108.37520900000001</v>
      </c>
      <c r="G511" s="3">
        <v>3</v>
      </c>
      <c r="H511">
        <v>107.10947300000001</v>
      </c>
      <c r="I511" s="4">
        <v>4</v>
      </c>
      <c r="P511">
        <v>3</v>
      </c>
      <c r="Q511" t="str">
        <f>CONCATENATE(C511,E511,G511,I511)</f>
        <v>134</v>
      </c>
    </row>
    <row r="512" spans="1:17" x14ac:dyDescent="0.25">
      <c r="A512">
        <v>511</v>
      </c>
      <c r="B512">
        <v>91.742473000000004</v>
      </c>
      <c r="C512" s="5">
        <v>1</v>
      </c>
      <c r="F512">
        <v>108.39210400000002</v>
      </c>
      <c r="G512" s="3">
        <v>3</v>
      </c>
      <c r="H512">
        <v>107.06252600000001</v>
      </c>
      <c r="I512" s="4">
        <v>4</v>
      </c>
      <c r="P512">
        <v>3</v>
      </c>
      <c r="Q512" t="str">
        <f>CONCATENATE(C512,E512,G512,I512)</f>
        <v>134</v>
      </c>
    </row>
    <row r="513" spans="1:17" x14ac:dyDescent="0.25">
      <c r="A513">
        <v>512</v>
      </c>
      <c r="B513">
        <v>91.739684000000011</v>
      </c>
      <c r="C513" s="5">
        <v>1</v>
      </c>
      <c r="F513">
        <v>108.44163</v>
      </c>
      <c r="G513" s="3">
        <v>3</v>
      </c>
      <c r="H513">
        <v>107.09673600000001</v>
      </c>
      <c r="I513" s="4">
        <v>4</v>
      </c>
      <c r="P513">
        <v>3</v>
      </c>
      <c r="Q513" t="str">
        <f>CONCATENATE(C513,E513,G513,I513)</f>
        <v>134</v>
      </c>
    </row>
    <row r="514" spans="1:17" x14ac:dyDescent="0.25">
      <c r="A514">
        <v>513</v>
      </c>
      <c r="B514">
        <v>91.748790000000014</v>
      </c>
      <c r="C514" s="5">
        <v>1</v>
      </c>
      <c r="H514">
        <v>107.080054</v>
      </c>
      <c r="I514" s="4">
        <v>4</v>
      </c>
      <c r="P514">
        <v>2</v>
      </c>
      <c r="Q514" t="str">
        <f>CONCATENATE(C514,E514,G514,I514)</f>
        <v>14</v>
      </c>
    </row>
    <row r="515" spans="1:17" x14ac:dyDescent="0.25">
      <c r="A515">
        <v>514</v>
      </c>
      <c r="B515">
        <v>91.704421000000011</v>
      </c>
      <c r="C515" s="5">
        <v>1</v>
      </c>
      <c r="P515">
        <v>1</v>
      </c>
      <c r="Q515" t="str">
        <f>CONCATENATE(C515,E515,G515,I515)</f>
        <v>1</v>
      </c>
    </row>
    <row r="516" spans="1:17" x14ac:dyDescent="0.25">
      <c r="A516">
        <v>515</v>
      </c>
      <c r="B516">
        <v>91.701526000000001</v>
      </c>
      <c r="C516" s="5">
        <v>1</v>
      </c>
      <c r="P516">
        <v>1</v>
      </c>
      <c r="Q516" t="str">
        <f>CONCATENATE(C516,E516,G516,I516)</f>
        <v>1</v>
      </c>
    </row>
    <row r="517" spans="1:17" x14ac:dyDescent="0.25">
      <c r="A517">
        <v>516</v>
      </c>
      <c r="B517">
        <v>91.743894000000012</v>
      </c>
      <c r="C517" s="5">
        <v>1</v>
      </c>
      <c r="P517">
        <v>1</v>
      </c>
      <c r="Q517" t="str">
        <f>CONCATENATE(C517,E517,G517,I517)</f>
        <v>1</v>
      </c>
    </row>
    <row r="518" spans="1:17" x14ac:dyDescent="0.25">
      <c r="A518">
        <v>517</v>
      </c>
      <c r="B518">
        <v>91.731736000000012</v>
      </c>
      <c r="C518" s="5">
        <v>1</v>
      </c>
      <c r="P518">
        <v>1</v>
      </c>
      <c r="Q518" t="str">
        <f>CONCATENATE(C518,E518,G518,I518)</f>
        <v>1</v>
      </c>
    </row>
    <row r="519" spans="1:17" x14ac:dyDescent="0.25">
      <c r="A519">
        <v>518</v>
      </c>
      <c r="B519">
        <v>91.650315000000006</v>
      </c>
      <c r="C519" s="5">
        <v>1</v>
      </c>
      <c r="P519">
        <v>1</v>
      </c>
      <c r="Q519" t="str">
        <f>CONCATENATE(C519,E519,G519,I519)</f>
        <v>1</v>
      </c>
    </row>
    <row r="520" spans="1:17" x14ac:dyDescent="0.25">
      <c r="A520">
        <v>519</v>
      </c>
      <c r="B520">
        <v>91.77289300000001</v>
      </c>
      <c r="C520" s="5">
        <v>1</v>
      </c>
      <c r="D520">
        <v>84.122473000000014</v>
      </c>
      <c r="E520" s="2">
        <v>2</v>
      </c>
      <c r="P520">
        <v>2</v>
      </c>
      <c r="Q520" t="str">
        <f>CONCATENATE(C520,E520,G520,I520)</f>
        <v>12</v>
      </c>
    </row>
    <row r="521" spans="1:17" x14ac:dyDescent="0.25">
      <c r="A521">
        <v>520</v>
      </c>
      <c r="D521">
        <v>84.179579000000004</v>
      </c>
      <c r="E521" s="2">
        <v>2</v>
      </c>
      <c r="P521">
        <v>1</v>
      </c>
      <c r="Q521" t="str">
        <f>CONCATENATE(C521,E521,G521,I521)</f>
        <v>2</v>
      </c>
    </row>
    <row r="522" spans="1:17" x14ac:dyDescent="0.25">
      <c r="A522">
        <v>521</v>
      </c>
      <c r="D522">
        <v>84.190421000000015</v>
      </c>
      <c r="E522" s="2">
        <v>2</v>
      </c>
      <c r="P522">
        <v>1</v>
      </c>
      <c r="Q522" t="str">
        <f>CONCATENATE(C522,E522,G522,I522)</f>
        <v>2</v>
      </c>
    </row>
    <row r="523" spans="1:17" x14ac:dyDescent="0.25">
      <c r="A523">
        <v>522</v>
      </c>
      <c r="D523">
        <v>84.193895000000012</v>
      </c>
      <c r="E523" s="2">
        <v>2</v>
      </c>
      <c r="P523">
        <v>1</v>
      </c>
      <c r="Q523" t="str">
        <f>CONCATENATE(C523,E523,G523,I523)</f>
        <v>2</v>
      </c>
    </row>
    <row r="524" spans="1:17" x14ac:dyDescent="0.25">
      <c r="A524">
        <v>523</v>
      </c>
      <c r="D524">
        <v>84.165052000000003</v>
      </c>
      <c r="E524" s="2">
        <v>2</v>
      </c>
      <c r="P524">
        <v>1</v>
      </c>
      <c r="Q524" t="str">
        <f>CONCATENATE(C524,E524,G524,I524)</f>
        <v>2</v>
      </c>
    </row>
    <row r="525" spans="1:17" x14ac:dyDescent="0.25">
      <c r="A525">
        <v>524</v>
      </c>
      <c r="D525">
        <v>84.197157000000004</v>
      </c>
      <c r="E525" s="2">
        <v>2</v>
      </c>
      <c r="P525">
        <v>1</v>
      </c>
      <c r="Q525" t="str">
        <f>CONCATENATE(C525,E525,G525,I525)</f>
        <v>2</v>
      </c>
    </row>
    <row r="526" spans="1:17" x14ac:dyDescent="0.25">
      <c r="A526">
        <v>525</v>
      </c>
      <c r="D526">
        <v>84.170157000000003</v>
      </c>
      <c r="E526" s="2">
        <v>2</v>
      </c>
      <c r="F526">
        <v>86.710685000000012</v>
      </c>
      <c r="G526" s="3">
        <v>3</v>
      </c>
      <c r="P526">
        <v>2</v>
      </c>
      <c r="Q526" t="str">
        <f>CONCATENATE(C526,E526,G526,I526)</f>
        <v>23</v>
      </c>
    </row>
    <row r="527" spans="1:17" x14ac:dyDescent="0.25">
      <c r="A527">
        <v>526</v>
      </c>
      <c r="D527">
        <v>84.123473000000004</v>
      </c>
      <c r="E527" s="2">
        <v>2</v>
      </c>
      <c r="F527">
        <v>86.650262000000012</v>
      </c>
      <c r="G527" s="3">
        <v>3</v>
      </c>
      <c r="P527">
        <v>2</v>
      </c>
      <c r="Q527" t="str">
        <f>CONCATENATE(C527,E527,G527,I527)</f>
        <v>23</v>
      </c>
    </row>
    <row r="528" spans="1:17" x14ac:dyDescent="0.25">
      <c r="A528">
        <v>527</v>
      </c>
      <c r="D528">
        <v>84.122473000000014</v>
      </c>
      <c r="E528" s="2">
        <v>2</v>
      </c>
      <c r="F528">
        <v>86.70836700000001</v>
      </c>
      <c r="G528" s="3">
        <v>3</v>
      </c>
      <c r="P528">
        <v>2</v>
      </c>
      <c r="Q528" t="str">
        <f>CONCATENATE(C528,E528,G528,I528)</f>
        <v>23</v>
      </c>
    </row>
    <row r="529" spans="1:17" x14ac:dyDescent="0.25">
      <c r="A529">
        <v>528</v>
      </c>
      <c r="F529">
        <v>86.706052</v>
      </c>
      <c r="G529" s="3">
        <v>3</v>
      </c>
      <c r="H529">
        <v>84.587420000000009</v>
      </c>
      <c r="I529" s="4">
        <v>4</v>
      </c>
      <c r="P529">
        <v>2</v>
      </c>
      <c r="Q529" t="str">
        <f>CONCATENATE(C529,E529,G529,I529)</f>
        <v>34</v>
      </c>
    </row>
    <row r="530" spans="1:17" x14ac:dyDescent="0.25">
      <c r="A530">
        <v>529</v>
      </c>
      <c r="F530">
        <v>86.677840000000003</v>
      </c>
      <c r="G530" s="3">
        <v>3</v>
      </c>
      <c r="H530">
        <v>84.582948000000002</v>
      </c>
      <c r="I530" s="4">
        <v>4</v>
      </c>
      <c r="P530">
        <v>2</v>
      </c>
      <c r="Q530" t="str">
        <f>CONCATENATE(C530,E530,G530,I530)</f>
        <v>34</v>
      </c>
    </row>
    <row r="531" spans="1:17" x14ac:dyDescent="0.25">
      <c r="A531">
        <v>530</v>
      </c>
      <c r="F531">
        <v>86.703631000000001</v>
      </c>
      <c r="G531" s="3">
        <v>3</v>
      </c>
      <c r="H531">
        <v>84.548788999999999</v>
      </c>
      <c r="I531" s="4">
        <v>4</v>
      </c>
      <c r="P531">
        <v>2</v>
      </c>
      <c r="Q531" t="str">
        <f>CONCATENATE(C531,E531,G531,I531)</f>
        <v>34</v>
      </c>
    </row>
    <row r="532" spans="1:17" x14ac:dyDescent="0.25">
      <c r="A532">
        <v>531</v>
      </c>
      <c r="F532">
        <v>86.640630000000016</v>
      </c>
      <c r="G532" s="3">
        <v>3</v>
      </c>
      <c r="H532">
        <v>84.548684000000009</v>
      </c>
      <c r="I532" s="4">
        <v>4</v>
      </c>
      <c r="P532">
        <v>2</v>
      </c>
      <c r="Q532" t="str">
        <f>CONCATENATE(C532,E532,G532,I532)</f>
        <v>34</v>
      </c>
    </row>
    <row r="533" spans="1:17" x14ac:dyDescent="0.25">
      <c r="A533">
        <v>532</v>
      </c>
      <c r="B533">
        <v>74.176999000000009</v>
      </c>
      <c r="C533" s="5">
        <v>1</v>
      </c>
      <c r="F533">
        <v>86.621209000000007</v>
      </c>
      <c r="G533" s="3">
        <v>3</v>
      </c>
      <c r="H533">
        <v>84.558895000000007</v>
      </c>
      <c r="I533" s="4">
        <v>4</v>
      </c>
      <c r="P533">
        <v>3</v>
      </c>
      <c r="Q533" t="str">
        <f>CONCATENATE(C533,E533,G533,I533)</f>
        <v>134</v>
      </c>
    </row>
    <row r="534" spans="1:17" x14ac:dyDescent="0.25">
      <c r="A534">
        <v>533</v>
      </c>
      <c r="B534">
        <v>74.151736000000014</v>
      </c>
      <c r="C534" s="5">
        <v>1</v>
      </c>
      <c r="F534">
        <v>86.590367000000015</v>
      </c>
      <c r="G534" s="3">
        <v>3</v>
      </c>
      <c r="H534">
        <v>84.552210000000002</v>
      </c>
      <c r="I534" s="4">
        <v>4</v>
      </c>
      <c r="P534">
        <v>3</v>
      </c>
      <c r="Q534" t="str">
        <f>CONCATENATE(C534,E534,G534,I534)</f>
        <v>134</v>
      </c>
    </row>
    <row r="535" spans="1:17" x14ac:dyDescent="0.25">
      <c r="A535">
        <v>534</v>
      </c>
      <c r="B535">
        <v>74.181947000000008</v>
      </c>
      <c r="C535" s="5">
        <v>1</v>
      </c>
      <c r="F535">
        <v>86.710685000000012</v>
      </c>
      <c r="G535" s="3">
        <v>3</v>
      </c>
      <c r="H535">
        <v>84.572842000000009</v>
      </c>
      <c r="I535" s="4">
        <v>4</v>
      </c>
      <c r="P535">
        <v>3</v>
      </c>
      <c r="Q535" t="str">
        <f>CONCATENATE(C535,E535,G535,I535)</f>
        <v>134</v>
      </c>
    </row>
    <row r="536" spans="1:17" x14ac:dyDescent="0.25">
      <c r="A536">
        <v>535</v>
      </c>
      <c r="B536">
        <v>74.153947000000002</v>
      </c>
      <c r="C536" s="5">
        <v>1</v>
      </c>
      <c r="H536">
        <v>84.563210000000012</v>
      </c>
      <c r="I536" s="4">
        <v>4</v>
      </c>
      <c r="P536">
        <v>2</v>
      </c>
      <c r="Q536" t="str">
        <f>CONCATENATE(C536,E536,G536,I536)</f>
        <v>14</v>
      </c>
    </row>
    <row r="537" spans="1:17" x14ac:dyDescent="0.25">
      <c r="A537">
        <v>536</v>
      </c>
      <c r="B537">
        <v>74.148368000000005</v>
      </c>
      <c r="C537" s="5">
        <v>1</v>
      </c>
      <c r="H537">
        <v>84.557684000000009</v>
      </c>
      <c r="I537" s="4">
        <v>4</v>
      </c>
      <c r="P537">
        <v>2</v>
      </c>
      <c r="Q537" t="str">
        <f>CONCATENATE(C537,E537,G537,I537)</f>
        <v>14</v>
      </c>
    </row>
    <row r="538" spans="1:17" x14ac:dyDescent="0.25">
      <c r="A538">
        <v>537</v>
      </c>
      <c r="B538">
        <v>74.150368</v>
      </c>
      <c r="C538" s="5">
        <v>1</v>
      </c>
      <c r="H538">
        <v>84.530947000000012</v>
      </c>
      <c r="I538" s="4">
        <v>4</v>
      </c>
      <c r="P538">
        <v>2</v>
      </c>
      <c r="Q538" t="str">
        <f>CONCATENATE(C538,E538,G538,I538)</f>
        <v>14</v>
      </c>
    </row>
    <row r="539" spans="1:17" x14ac:dyDescent="0.25">
      <c r="A539">
        <v>538</v>
      </c>
      <c r="B539">
        <v>74.140841000000009</v>
      </c>
      <c r="C539" s="5">
        <v>1</v>
      </c>
      <c r="H539">
        <v>84.587420000000009</v>
      </c>
      <c r="I539" s="4">
        <v>4</v>
      </c>
      <c r="P539">
        <v>2</v>
      </c>
      <c r="Q539" t="str">
        <f>CONCATENATE(C539,E539,G539,I539)</f>
        <v>14</v>
      </c>
    </row>
    <row r="540" spans="1:17" x14ac:dyDescent="0.25">
      <c r="A540">
        <v>539</v>
      </c>
      <c r="B540">
        <v>74.138999000000013</v>
      </c>
      <c r="C540" s="5">
        <v>1</v>
      </c>
      <c r="P540">
        <v>1</v>
      </c>
      <c r="Q540" t="str">
        <f>CONCATENATE(C540,E540,G540,I540)</f>
        <v>1</v>
      </c>
    </row>
    <row r="541" spans="1:17" x14ac:dyDescent="0.25">
      <c r="A541">
        <v>540</v>
      </c>
      <c r="B541">
        <v>74.146473</v>
      </c>
      <c r="C541" s="5">
        <v>1</v>
      </c>
      <c r="D541">
        <v>70.247842000000006</v>
      </c>
      <c r="E541" s="2">
        <v>2</v>
      </c>
      <c r="P541">
        <v>2</v>
      </c>
      <c r="Q541" t="str">
        <f>CONCATENATE(C541,E541,G541,I541)</f>
        <v>12</v>
      </c>
    </row>
    <row r="542" spans="1:17" x14ac:dyDescent="0.25">
      <c r="A542">
        <v>541</v>
      </c>
      <c r="B542">
        <v>74.152473000000001</v>
      </c>
      <c r="C542" s="5">
        <v>1</v>
      </c>
      <c r="D542">
        <v>70.247842000000006</v>
      </c>
      <c r="E542" s="2">
        <v>2</v>
      </c>
      <c r="P542">
        <v>2</v>
      </c>
      <c r="Q542" t="str">
        <f>CONCATENATE(C542,E542,G542,I542)</f>
        <v>12</v>
      </c>
    </row>
    <row r="543" spans="1:17" x14ac:dyDescent="0.25">
      <c r="A543">
        <v>542</v>
      </c>
      <c r="B543">
        <v>74.149421000000004</v>
      </c>
      <c r="C543" s="5">
        <v>1</v>
      </c>
      <c r="D543">
        <v>70.247842000000006</v>
      </c>
      <c r="E543" s="2">
        <v>2</v>
      </c>
      <c r="P543">
        <v>2</v>
      </c>
      <c r="Q543" t="str">
        <f>CONCATENATE(C543,E543,G543,I543)</f>
        <v>12</v>
      </c>
    </row>
    <row r="544" spans="1:17" x14ac:dyDescent="0.25">
      <c r="A544">
        <v>543</v>
      </c>
      <c r="B544">
        <v>74.072158000000002</v>
      </c>
      <c r="C544" s="5">
        <v>1</v>
      </c>
      <c r="D544">
        <v>70.247842000000006</v>
      </c>
      <c r="E544" s="2">
        <v>2</v>
      </c>
      <c r="P544">
        <v>2</v>
      </c>
      <c r="Q544" t="str">
        <f>CONCATENATE(C544,E544,G544,I544)</f>
        <v>12</v>
      </c>
    </row>
    <row r="545" spans="1:17" x14ac:dyDescent="0.25">
      <c r="A545">
        <v>544</v>
      </c>
      <c r="B545">
        <v>74.176999000000009</v>
      </c>
      <c r="C545" s="5">
        <v>1</v>
      </c>
      <c r="D545">
        <v>70.247842000000006</v>
      </c>
      <c r="E545" s="2">
        <v>2</v>
      </c>
      <c r="P545">
        <v>2</v>
      </c>
      <c r="Q545" t="str">
        <f>CONCATENATE(C545,E545,G545,I545)</f>
        <v>12</v>
      </c>
    </row>
    <row r="546" spans="1:17" x14ac:dyDescent="0.25">
      <c r="A546">
        <v>545</v>
      </c>
      <c r="D546">
        <v>70.247842000000006</v>
      </c>
      <c r="E546" s="2">
        <v>2</v>
      </c>
      <c r="P546">
        <v>1</v>
      </c>
      <c r="Q546" t="str">
        <f>CONCATENATE(C546,E546,G546,I546)</f>
        <v>2</v>
      </c>
    </row>
    <row r="547" spans="1:17" x14ac:dyDescent="0.25">
      <c r="A547">
        <v>546</v>
      </c>
      <c r="D547">
        <v>70.247842000000006</v>
      </c>
      <c r="E547" s="2">
        <v>2</v>
      </c>
      <c r="J547">
        <v>38.03305000000001</v>
      </c>
      <c r="K547" t="s">
        <v>22</v>
      </c>
      <c r="Q547" t="str">
        <f>CONCATENATE(C547,E547,G547,I547)</f>
        <v>2</v>
      </c>
    </row>
    <row r="548" spans="1:17" x14ac:dyDescent="0.25">
      <c r="A548">
        <v>547</v>
      </c>
      <c r="Q548" t="str">
        <f>CONCATENATE(C548,E548,G548,I548)</f>
        <v/>
      </c>
    </row>
    <row r="549" spans="1:17" x14ac:dyDescent="0.25">
      <c r="A549">
        <v>548</v>
      </c>
      <c r="J549">
        <v>37.993207000000012</v>
      </c>
      <c r="K549" t="s">
        <v>22</v>
      </c>
      <c r="Q549" t="str">
        <f>CONCATENATE(C549,E549,G549,I549)</f>
        <v/>
      </c>
    </row>
    <row r="550" spans="1:17" x14ac:dyDescent="0.25">
      <c r="A550">
        <v>549</v>
      </c>
      <c r="B550">
        <v>40.075103000000013</v>
      </c>
      <c r="C550" s="5">
        <v>1</v>
      </c>
      <c r="P550">
        <v>1</v>
      </c>
      <c r="Q550" t="str">
        <f>CONCATENATE(C550,E550,G550,I550)</f>
        <v>1</v>
      </c>
    </row>
    <row r="551" spans="1:17" x14ac:dyDescent="0.25">
      <c r="A551">
        <v>550</v>
      </c>
      <c r="B551">
        <v>40.10062700000001</v>
      </c>
      <c r="C551" s="5">
        <v>1</v>
      </c>
      <c r="P551">
        <v>1</v>
      </c>
      <c r="Q551" t="str">
        <f>CONCATENATE(C551,E551,G551,I551)</f>
        <v>1</v>
      </c>
    </row>
    <row r="552" spans="1:17" x14ac:dyDescent="0.25">
      <c r="A552">
        <v>551</v>
      </c>
      <c r="B552">
        <v>40.119102000000012</v>
      </c>
      <c r="C552" s="5">
        <v>1</v>
      </c>
      <c r="P552">
        <v>1</v>
      </c>
      <c r="Q552" t="str">
        <f>CONCATENATE(C552,E552,G552,I552)</f>
        <v>1</v>
      </c>
    </row>
    <row r="553" spans="1:17" x14ac:dyDescent="0.25">
      <c r="A553">
        <v>552</v>
      </c>
      <c r="B553">
        <v>40.124156000000013</v>
      </c>
      <c r="C553" s="5">
        <v>1</v>
      </c>
      <c r="P553">
        <v>1</v>
      </c>
      <c r="Q553" t="str">
        <f>CONCATENATE(C553,E553,G553,I553)</f>
        <v>1</v>
      </c>
    </row>
    <row r="554" spans="1:17" x14ac:dyDescent="0.25">
      <c r="A554">
        <v>553</v>
      </c>
      <c r="B554">
        <v>40.116313000000012</v>
      </c>
      <c r="C554" s="5">
        <v>1</v>
      </c>
      <c r="P554">
        <v>1</v>
      </c>
      <c r="Q554" t="str">
        <f>CONCATENATE(C554,E554,G554,I554)</f>
        <v>1</v>
      </c>
    </row>
    <row r="555" spans="1:17" x14ac:dyDescent="0.25">
      <c r="A555">
        <v>554</v>
      </c>
      <c r="B555">
        <v>40.12110100000001</v>
      </c>
      <c r="C555" s="5">
        <v>1</v>
      </c>
      <c r="P555">
        <v>1</v>
      </c>
      <c r="Q555" t="str">
        <f>CONCATENATE(C555,E555,G555,I555)</f>
        <v>1</v>
      </c>
    </row>
    <row r="556" spans="1:17" x14ac:dyDescent="0.25">
      <c r="A556">
        <v>555</v>
      </c>
      <c r="B556">
        <v>40.121261000000011</v>
      </c>
      <c r="C556" s="5">
        <v>1</v>
      </c>
      <c r="P556">
        <v>1</v>
      </c>
      <c r="Q556" t="str">
        <f>CONCATENATE(C556,E556,G556,I556)</f>
        <v>1</v>
      </c>
    </row>
    <row r="557" spans="1:17" x14ac:dyDescent="0.25">
      <c r="A557">
        <v>556</v>
      </c>
      <c r="B557">
        <v>40.164260000000013</v>
      </c>
      <c r="C557" s="5">
        <v>1</v>
      </c>
      <c r="P557">
        <v>1</v>
      </c>
      <c r="Q557" t="str">
        <f>CONCATENATE(C557,E557,G557,I557)</f>
        <v>1</v>
      </c>
    </row>
    <row r="558" spans="1:17" x14ac:dyDescent="0.25">
      <c r="A558">
        <v>557</v>
      </c>
      <c r="B558">
        <v>40.152892000000008</v>
      </c>
      <c r="C558" s="5">
        <v>1</v>
      </c>
      <c r="P558">
        <v>1</v>
      </c>
      <c r="Q558" t="str">
        <f>CONCATENATE(C558,E558,G558,I558)</f>
        <v>1</v>
      </c>
    </row>
    <row r="559" spans="1:17" x14ac:dyDescent="0.25">
      <c r="A559">
        <v>558</v>
      </c>
      <c r="B559">
        <v>40.108947000000008</v>
      </c>
      <c r="C559" s="5">
        <v>1</v>
      </c>
      <c r="D559">
        <v>48.043578000000011</v>
      </c>
      <c r="E559" s="2">
        <v>2</v>
      </c>
      <c r="P559">
        <v>2</v>
      </c>
      <c r="Q559" t="str">
        <f>CONCATENATE(C559,E559,G559,I559)</f>
        <v>12</v>
      </c>
    </row>
    <row r="560" spans="1:17" x14ac:dyDescent="0.25">
      <c r="A560">
        <v>559</v>
      </c>
      <c r="D560">
        <v>48.081157000000012</v>
      </c>
      <c r="E560" s="2">
        <v>2</v>
      </c>
      <c r="P560">
        <v>1</v>
      </c>
      <c r="Q560" t="str">
        <f>CONCATENATE(C560,E560,G560,I560)</f>
        <v>2</v>
      </c>
    </row>
    <row r="561" spans="1:17" x14ac:dyDescent="0.25">
      <c r="A561">
        <v>560</v>
      </c>
      <c r="D561">
        <v>48.086681000000013</v>
      </c>
      <c r="E561" s="2">
        <v>2</v>
      </c>
      <c r="P561">
        <v>1</v>
      </c>
      <c r="Q561" t="str">
        <f>CONCATENATE(C561,E561,G561,I561)</f>
        <v>2</v>
      </c>
    </row>
    <row r="562" spans="1:17" x14ac:dyDescent="0.25">
      <c r="A562">
        <v>561</v>
      </c>
      <c r="D562">
        <v>48.104575000000011</v>
      </c>
      <c r="E562" s="2">
        <v>2</v>
      </c>
      <c r="P562">
        <v>1</v>
      </c>
      <c r="Q562" t="str">
        <f>CONCATENATE(C562,E562,G562,I562)</f>
        <v>2</v>
      </c>
    </row>
    <row r="563" spans="1:17" x14ac:dyDescent="0.25">
      <c r="A563">
        <v>562</v>
      </c>
      <c r="D563">
        <v>48.096893000000009</v>
      </c>
      <c r="E563" s="2">
        <v>2</v>
      </c>
      <c r="P563">
        <v>1</v>
      </c>
      <c r="Q563" t="str">
        <f>CONCATENATE(C563,E563,G563,I563)</f>
        <v>2</v>
      </c>
    </row>
    <row r="564" spans="1:17" x14ac:dyDescent="0.25">
      <c r="A564">
        <v>563</v>
      </c>
      <c r="D564">
        <v>48.10952300000001</v>
      </c>
      <c r="E564" s="2">
        <v>2</v>
      </c>
      <c r="F564">
        <v>43.107421000000009</v>
      </c>
      <c r="G564" s="3">
        <v>3</v>
      </c>
      <c r="P564">
        <v>2</v>
      </c>
      <c r="Q564" t="str">
        <f>CONCATENATE(C564,E564,G564,I564)</f>
        <v>23</v>
      </c>
    </row>
    <row r="565" spans="1:17" x14ac:dyDescent="0.25">
      <c r="A565">
        <v>564</v>
      </c>
      <c r="D565">
        <v>48.096996000000011</v>
      </c>
      <c r="E565" s="2">
        <v>2</v>
      </c>
      <c r="F565">
        <v>43.161258000000011</v>
      </c>
      <c r="G565" s="3">
        <v>3</v>
      </c>
      <c r="P565">
        <v>2</v>
      </c>
      <c r="Q565" t="str">
        <f>CONCATENATE(C565,E565,G565,I565)</f>
        <v>23</v>
      </c>
    </row>
    <row r="566" spans="1:17" x14ac:dyDescent="0.25">
      <c r="A566">
        <v>565</v>
      </c>
      <c r="D566">
        <v>48.046680000000009</v>
      </c>
      <c r="E566" s="2">
        <v>2</v>
      </c>
      <c r="F566">
        <v>43.141997000000011</v>
      </c>
      <c r="G566" s="3">
        <v>3</v>
      </c>
      <c r="P566">
        <v>2</v>
      </c>
      <c r="Q566" t="str">
        <f>CONCATENATE(C566,E566,G566,I566)</f>
        <v>23</v>
      </c>
    </row>
    <row r="567" spans="1:17" x14ac:dyDescent="0.25">
      <c r="A567">
        <v>566</v>
      </c>
      <c r="D567">
        <v>48.107627000000008</v>
      </c>
      <c r="E567" s="2">
        <v>2</v>
      </c>
      <c r="F567">
        <v>43.176368000000011</v>
      </c>
      <c r="G567" s="3">
        <v>3</v>
      </c>
      <c r="H567">
        <v>46.100101000000009</v>
      </c>
      <c r="I567" s="4">
        <v>4</v>
      </c>
      <c r="P567">
        <v>3</v>
      </c>
      <c r="Q567" t="str">
        <f>CONCATENATE(C567,E567,G567,I567)</f>
        <v>234</v>
      </c>
    </row>
    <row r="568" spans="1:17" x14ac:dyDescent="0.25">
      <c r="A568">
        <v>567</v>
      </c>
      <c r="F568">
        <v>43.175998000000007</v>
      </c>
      <c r="G568" s="3">
        <v>3</v>
      </c>
      <c r="H568">
        <v>46.159946000000012</v>
      </c>
      <c r="I568" s="4">
        <v>4</v>
      </c>
      <c r="P568">
        <v>2</v>
      </c>
      <c r="Q568" t="str">
        <f>CONCATENATE(C568,E568,G568,I568)</f>
        <v>34</v>
      </c>
    </row>
    <row r="569" spans="1:17" x14ac:dyDescent="0.25">
      <c r="A569">
        <v>568</v>
      </c>
      <c r="F569">
        <v>43.184367000000009</v>
      </c>
      <c r="G569" s="3">
        <v>3</v>
      </c>
      <c r="H569">
        <v>46.14573200000001</v>
      </c>
      <c r="I569" s="4">
        <v>4</v>
      </c>
      <c r="P569">
        <v>2</v>
      </c>
      <c r="Q569" t="str">
        <f>CONCATENATE(C569,E569,G569,I569)</f>
        <v>34</v>
      </c>
    </row>
    <row r="570" spans="1:17" x14ac:dyDescent="0.25">
      <c r="A570">
        <v>569</v>
      </c>
      <c r="F570">
        <v>43.211154000000008</v>
      </c>
      <c r="G570" s="3">
        <v>3</v>
      </c>
      <c r="H570">
        <v>46.115890000000007</v>
      </c>
      <c r="I570" s="4">
        <v>4</v>
      </c>
      <c r="P570">
        <v>2</v>
      </c>
      <c r="Q570" t="str">
        <f>CONCATENATE(C570,E570,G570,I570)</f>
        <v>34</v>
      </c>
    </row>
    <row r="571" spans="1:17" x14ac:dyDescent="0.25">
      <c r="A571">
        <v>570</v>
      </c>
      <c r="F571">
        <v>43.214103000000009</v>
      </c>
      <c r="G571" s="3">
        <v>3</v>
      </c>
      <c r="H571">
        <v>46.101470000000013</v>
      </c>
      <c r="I571" s="4">
        <v>4</v>
      </c>
      <c r="P571">
        <v>2</v>
      </c>
      <c r="Q571" t="str">
        <f>CONCATENATE(C571,E571,G571,I571)</f>
        <v>34</v>
      </c>
    </row>
    <row r="572" spans="1:17" x14ac:dyDescent="0.25">
      <c r="A572">
        <v>571</v>
      </c>
      <c r="F572">
        <v>43.223945000000008</v>
      </c>
      <c r="G572" s="3">
        <v>3</v>
      </c>
      <c r="H572">
        <v>46.139629000000014</v>
      </c>
      <c r="I572" s="4">
        <v>4</v>
      </c>
      <c r="P572">
        <v>2</v>
      </c>
      <c r="Q572" t="str">
        <f>CONCATENATE(C572,E572,G572,I572)</f>
        <v>34</v>
      </c>
    </row>
    <row r="573" spans="1:17" x14ac:dyDescent="0.25">
      <c r="A573">
        <v>572</v>
      </c>
      <c r="F573">
        <v>43.107421000000009</v>
      </c>
      <c r="G573" s="3">
        <v>3</v>
      </c>
      <c r="H573">
        <v>46.150996000000013</v>
      </c>
      <c r="I573" s="4">
        <v>4</v>
      </c>
      <c r="P573">
        <v>2</v>
      </c>
      <c r="Q573" t="str">
        <f>CONCATENATE(C573,E573,G573,I573)</f>
        <v>34</v>
      </c>
    </row>
    <row r="574" spans="1:17" x14ac:dyDescent="0.25">
      <c r="A574">
        <v>573</v>
      </c>
      <c r="H574">
        <v>46.100101000000009</v>
      </c>
      <c r="I574" s="4">
        <v>4</v>
      </c>
      <c r="P574">
        <v>1</v>
      </c>
      <c r="Q574" t="str">
        <f>CONCATENATE(C574,E574,G574,I574)</f>
        <v>4</v>
      </c>
    </row>
    <row r="575" spans="1:17" x14ac:dyDescent="0.25">
      <c r="A575">
        <v>574</v>
      </c>
      <c r="B575">
        <v>63.601627000000008</v>
      </c>
      <c r="C575" s="5">
        <v>1</v>
      </c>
      <c r="P575">
        <v>1</v>
      </c>
      <c r="Q575" t="str">
        <f>CONCATENATE(C575,E575,G575,I575)</f>
        <v>1</v>
      </c>
    </row>
    <row r="576" spans="1:17" x14ac:dyDescent="0.25">
      <c r="A576">
        <v>575</v>
      </c>
      <c r="B576">
        <v>63.569522000000013</v>
      </c>
      <c r="C576" s="5">
        <v>1</v>
      </c>
      <c r="P576">
        <v>1</v>
      </c>
      <c r="Q576" t="str">
        <f>CONCATENATE(C576,E576,G576,I576)</f>
        <v>1</v>
      </c>
    </row>
    <row r="577" spans="1:17" x14ac:dyDescent="0.25">
      <c r="A577">
        <v>576</v>
      </c>
      <c r="B577">
        <v>63.531520000000008</v>
      </c>
      <c r="C577" s="5">
        <v>1</v>
      </c>
      <c r="P577">
        <v>1</v>
      </c>
      <c r="Q577" t="str">
        <f>CONCATENATE(C577,E577,G577,I577)</f>
        <v>1</v>
      </c>
    </row>
    <row r="578" spans="1:17" x14ac:dyDescent="0.25">
      <c r="A578">
        <v>577</v>
      </c>
      <c r="B578">
        <v>63.527099000000007</v>
      </c>
      <c r="C578" s="5">
        <v>1</v>
      </c>
      <c r="P578">
        <v>1</v>
      </c>
      <c r="Q578" t="str">
        <f>CONCATENATE(C578,E578,G578,I578)</f>
        <v>1</v>
      </c>
    </row>
    <row r="579" spans="1:17" x14ac:dyDescent="0.25">
      <c r="A579">
        <v>578</v>
      </c>
      <c r="B579">
        <v>63.51210300000001</v>
      </c>
      <c r="C579" s="5">
        <v>1</v>
      </c>
      <c r="P579">
        <v>1</v>
      </c>
      <c r="Q579" t="str">
        <f>CONCATENATE(C579,E579,G579,I579)</f>
        <v>1</v>
      </c>
    </row>
    <row r="580" spans="1:17" x14ac:dyDescent="0.25">
      <c r="A580">
        <v>579</v>
      </c>
      <c r="B580">
        <v>63.548103000000012</v>
      </c>
      <c r="C580" s="5">
        <v>1</v>
      </c>
      <c r="P580">
        <v>1</v>
      </c>
      <c r="Q580" t="str">
        <f>CONCATENATE(C580,E580,G580,I580)</f>
        <v>1</v>
      </c>
    </row>
    <row r="581" spans="1:17" x14ac:dyDescent="0.25">
      <c r="A581">
        <v>580</v>
      </c>
      <c r="B581">
        <v>63.568843000000008</v>
      </c>
      <c r="C581" s="5">
        <v>1</v>
      </c>
      <c r="D581">
        <v>71.21705200000001</v>
      </c>
      <c r="E581" s="2">
        <v>2</v>
      </c>
      <c r="P581">
        <v>2</v>
      </c>
      <c r="Q581" t="str">
        <f>CONCATENATE(C581,E581,G581,I581)</f>
        <v>12</v>
      </c>
    </row>
    <row r="582" spans="1:17" x14ac:dyDescent="0.25">
      <c r="A582">
        <v>581</v>
      </c>
      <c r="B582">
        <v>63.596206000000009</v>
      </c>
      <c r="C582" s="5">
        <v>1</v>
      </c>
      <c r="D582">
        <v>71.21705200000001</v>
      </c>
      <c r="E582" s="2">
        <v>2</v>
      </c>
      <c r="P582">
        <v>2</v>
      </c>
      <c r="Q582" t="str">
        <f>CONCATENATE(C582,E582,G582,I582)</f>
        <v>12</v>
      </c>
    </row>
    <row r="583" spans="1:17" x14ac:dyDescent="0.25">
      <c r="A583">
        <v>582</v>
      </c>
      <c r="B583">
        <v>63.601627000000008</v>
      </c>
      <c r="C583" s="5">
        <v>1</v>
      </c>
      <c r="D583">
        <v>71.21705200000001</v>
      </c>
      <c r="E583" s="2">
        <v>2</v>
      </c>
      <c r="P583">
        <v>2</v>
      </c>
      <c r="Q583" t="str">
        <f>CONCATENATE(C583,E583,G583,I583)</f>
        <v>12</v>
      </c>
    </row>
    <row r="584" spans="1:17" x14ac:dyDescent="0.25">
      <c r="A584">
        <v>583</v>
      </c>
      <c r="B584">
        <v>63.601627000000008</v>
      </c>
      <c r="C584" s="5">
        <v>1</v>
      </c>
      <c r="D584">
        <v>71.21705200000001</v>
      </c>
      <c r="E584" s="2">
        <v>2</v>
      </c>
      <c r="P584">
        <v>2</v>
      </c>
      <c r="Q584" t="str">
        <f>CONCATENATE(C584,E584,G584,I584)</f>
        <v>12</v>
      </c>
    </row>
    <row r="585" spans="1:17" x14ac:dyDescent="0.25">
      <c r="A585">
        <v>584</v>
      </c>
      <c r="D585">
        <v>71.21705200000001</v>
      </c>
      <c r="E585" s="2">
        <v>2</v>
      </c>
      <c r="P585">
        <v>1</v>
      </c>
      <c r="Q585" t="str">
        <f>CONCATENATE(C585,E585,G585,I585)</f>
        <v>2</v>
      </c>
    </row>
    <row r="586" spans="1:17" x14ac:dyDescent="0.25">
      <c r="A586">
        <v>585</v>
      </c>
      <c r="D586">
        <v>71.21705200000001</v>
      </c>
      <c r="E586" s="2">
        <v>2</v>
      </c>
      <c r="P586">
        <v>1</v>
      </c>
      <c r="Q586" t="str">
        <f>CONCATENATE(C586,E586,G586,I586)</f>
        <v>2</v>
      </c>
    </row>
    <row r="587" spans="1:17" x14ac:dyDescent="0.25">
      <c r="A587">
        <v>586</v>
      </c>
      <c r="D587">
        <v>71.21705200000001</v>
      </c>
      <c r="E587" s="2">
        <v>2</v>
      </c>
      <c r="P587">
        <v>1</v>
      </c>
      <c r="Q587" t="str">
        <f>CONCATENATE(C587,E587,G587,I587)</f>
        <v>2</v>
      </c>
    </row>
    <row r="588" spans="1:17" x14ac:dyDescent="0.25">
      <c r="A588">
        <v>587</v>
      </c>
      <c r="D588">
        <v>71.21705200000001</v>
      </c>
      <c r="E588" s="2">
        <v>2</v>
      </c>
      <c r="F588">
        <v>67.391418000000016</v>
      </c>
      <c r="G588" s="3">
        <v>3</v>
      </c>
      <c r="P588">
        <v>2</v>
      </c>
      <c r="Q588" t="str">
        <f>CONCATENATE(C588,E588,G588,I588)</f>
        <v>23</v>
      </c>
    </row>
    <row r="589" spans="1:17" x14ac:dyDescent="0.25">
      <c r="A589">
        <v>588</v>
      </c>
      <c r="D589">
        <v>71.21705200000001</v>
      </c>
      <c r="E589" s="2">
        <v>2</v>
      </c>
      <c r="F589">
        <v>67.410472000000013</v>
      </c>
      <c r="G589" s="3">
        <v>3</v>
      </c>
      <c r="H589">
        <v>70.358631000000003</v>
      </c>
      <c r="I589" s="4">
        <v>4</v>
      </c>
      <c r="P589">
        <v>3</v>
      </c>
      <c r="Q589" t="str">
        <f>CONCATENATE(C589,E589,G589,I589)</f>
        <v>234</v>
      </c>
    </row>
    <row r="590" spans="1:17" x14ac:dyDescent="0.25">
      <c r="A590">
        <v>589</v>
      </c>
      <c r="F590">
        <v>67.454051000000007</v>
      </c>
      <c r="G590" s="3">
        <v>3</v>
      </c>
      <c r="H590">
        <v>70.358631000000003</v>
      </c>
      <c r="I590" s="4">
        <v>4</v>
      </c>
      <c r="P590">
        <v>2</v>
      </c>
      <c r="Q590" t="str">
        <f>CONCATENATE(C590,E590,G590,I590)</f>
        <v>34</v>
      </c>
    </row>
    <row r="591" spans="1:17" x14ac:dyDescent="0.25">
      <c r="A591">
        <v>590</v>
      </c>
      <c r="F591">
        <v>67.451732000000007</v>
      </c>
      <c r="G591" s="3">
        <v>3</v>
      </c>
      <c r="H591">
        <v>70.358631000000003</v>
      </c>
      <c r="I591" s="4">
        <v>4</v>
      </c>
      <c r="P591">
        <v>2</v>
      </c>
      <c r="Q591" t="str">
        <f>CONCATENATE(C591,E591,G591,I591)</f>
        <v>34</v>
      </c>
    </row>
    <row r="592" spans="1:17" x14ac:dyDescent="0.25">
      <c r="A592">
        <v>591</v>
      </c>
      <c r="F592">
        <v>67.436786000000012</v>
      </c>
      <c r="G592" s="3">
        <v>3</v>
      </c>
      <c r="H592">
        <v>70.358631000000003</v>
      </c>
      <c r="I592" s="4">
        <v>4</v>
      </c>
      <c r="P592">
        <v>2</v>
      </c>
      <c r="Q592" t="str">
        <f>CONCATENATE(C592,E592,G592,I592)</f>
        <v>34</v>
      </c>
    </row>
    <row r="593" spans="1:17" x14ac:dyDescent="0.25">
      <c r="A593">
        <v>592</v>
      </c>
      <c r="F593">
        <v>67.436416000000008</v>
      </c>
      <c r="G593" s="3">
        <v>3</v>
      </c>
      <c r="H593">
        <v>70.358631000000003</v>
      </c>
      <c r="I593" s="4">
        <v>4</v>
      </c>
      <c r="P593">
        <v>2</v>
      </c>
      <c r="Q593" t="str">
        <f>CONCATENATE(C593,E593,G593,I593)</f>
        <v>34</v>
      </c>
    </row>
    <row r="594" spans="1:17" x14ac:dyDescent="0.25">
      <c r="A594">
        <v>593</v>
      </c>
      <c r="F594">
        <v>67.43342100000001</v>
      </c>
      <c r="G594" s="3">
        <v>3</v>
      </c>
      <c r="H594">
        <v>70.358631000000003</v>
      </c>
      <c r="I594" s="4">
        <v>4</v>
      </c>
      <c r="P594">
        <v>2</v>
      </c>
      <c r="Q594" t="str">
        <f>CONCATENATE(C594,E594,G594,I594)</f>
        <v>34</v>
      </c>
    </row>
    <row r="595" spans="1:17" x14ac:dyDescent="0.25">
      <c r="A595">
        <v>594</v>
      </c>
      <c r="F595">
        <v>67.450523000000004</v>
      </c>
      <c r="G595" s="3">
        <v>3</v>
      </c>
      <c r="H595">
        <v>70.358631000000003</v>
      </c>
      <c r="I595" s="4">
        <v>4</v>
      </c>
      <c r="P595">
        <v>2</v>
      </c>
      <c r="Q595" t="str">
        <f>CONCATENATE(C595,E595,G595,I595)</f>
        <v>34</v>
      </c>
    </row>
    <row r="596" spans="1:17" x14ac:dyDescent="0.25">
      <c r="A596">
        <v>595</v>
      </c>
      <c r="F596">
        <v>67.420001000000013</v>
      </c>
      <c r="G596" s="3">
        <v>3</v>
      </c>
      <c r="H596">
        <v>70.358631000000003</v>
      </c>
      <c r="I596" s="4">
        <v>4</v>
      </c>
      <c r="P596">
        <v>2</v>
      </c>
      <c r="Q596" t="str">
        <f>CONCATENATE(C596,E596,G596,I596)</f>
        <v>34</v>
      </c>
    </row>
    <row r="597" spans="1:17" x14ac:dyDescent="0.25">
      <c r="A597">
        <v>596</v>
      </c>
      <c r="F597">
        <v>67.420001000000013</v>
      </c>
      <c r="G597" s="3">
        <v>3</v>
      </c>
      <c r="H597">
        <v>70.358631000000003</v>
      </c>
      <c r="I597" s="4">
        <v>4</v>
      </c>
      <c r="P597">
        <v>2</v>
      </c>
      <c r="Q597" t="str">
        <f>CONCATENATE(C597,E597,G597,I597)</f>
        <v>34</v>
      </c>
    </row>
    <row r="598" spans="1:17" x14ac:dyDescent="0.25">
      <c r="A598">
        <v>597</v>
      </c>
      <c r="B598">
        <v>83.573736000000011</v>
      </c>
      <c r="C598" s="5">
        <v>1</v>
      </c>
      <c r="P598">
        <v>1</v>
      </c>
      <c r="Q598" t="str">
        <f>CONCATENATE(C598,E598,G598,I598)</f>
        <v>1</v>
      </c>
    </row>
    <row r="599" spans="1:17" x14ac:dyDescent="0.25">
      <c r="A599">
        <v>598</v>
      </c>
      <c r="B599">
        <v>83.517420000000001</v>
      </c>
      <c r="C599" s="5">
        <v>1</v>
      </c>
      <c r="P599">
        <v>1</v>
      </c>
      <c r="Q599" t="str">
        <f>CONCATENATE(C599,E599,G599,I599)</f>
        <v>1</v>
      </c>
    </row>
    <row r="600" spans="1:17" x14ac:dyDescent="0.25">
      <c r="A600">
        <v>599</v>
      </c>
      <c r="B600">
        <v>83.510631000000004</v>
      </c>
      <c r="C600" s="5">
        <v>1</v>
      </c>
      <c r="P600">
        <v>1</v>
      </c>
      <c r="Q600" t="str">
        <f>CONCATENATE(C600,E600,G600,I600)</f>
        <v>1</v>
      </c>
    </row>
    <row r="601" spans="1:17" x14ac:dyDescent="0.25">
      <c r="A601">
        <v>600</v>
      </c>
      <c r="B601">
        <v>83.503631000000013</v>
      </c>
      <c r="C601" s="5">
        <v>1</v>
      </c>
      <c r="P601">
        <v>1</v>
      </c>
      <c r="Q601" t="str">
        <f>CONCATENATE(C601,E601,G601,I601)</f>
        <v>1</v>
      </c>
    </row>
    <row r="602" spans="1:17" x14ac:dyDescent="0.25">
      <c r="A602">
        <v>601</v>
      </c>
      <c r="B602">
        <v>83.519525000000002</v>
      </c>
      <c r="C602" s="5">
        <v>1</v>
      </c>
      <c r="P602">
        <v>1</v>
      </c>
      <c r="Q602" t="str">
        <f>CONCATENATE(C602,E602,G602,I602)</f>
        <v>1</v>
      </c>
    </row>
    <row r="603" spans="1:17" x14ac:dyDescent="0.25">
      <c r="A603">
        <v>602</v>
      </c>
      <c r="B603">
        <v>83.541895000000011</v>
      </c>
      <c r="C603" s="5">
        <v>1</v>
      </c>
      <c r="P603">
        <v>1</v>
      </c>
      <c r="Q603" t="str">
        <f>CONCATENATE(C603,E603,G603,I603)</f>
        <v>1</v>
      </c>
    </row>
    <row r="604" spans="1:17" x14ac:dyDescent="0.25">
      <c r="A604">
        <v>603</v>
      </c>
      <c r="B604">
        <v>83.550473000000011</v>
      </c>
      <c r="C604" s="5">
        <v>1</v>
      </c>
      <c r="P604">
        <v>1</v>
      </c>
      <c r="Q604" t="str">
        <f>CONCATENATE(C604,E604,G604,I604)</f>
        <v>1</v>
      </c>
    </row>
    <row r="605" spans="1:17" x14ac:dyDescent="0.25">
      <c r="A605">
        <v>604</v>
      </c>
      <c r="B605">
        <v>83.544630000000012</v>
      </c>
      <c r="C605" s="5">
        <v>1</v>
      </c>
      <c r="D605">
        <v>89.365579000000011</v>
      </c>
      <c r="E605" s="2">
        <v>2</v>
      </c>
      <c r="P605">
        <v>2</v>
      </c>
      <c r="Q605" t="str">
        <f>CONCATENATE(C605,E605,G605,I605)</f>
        <v>12</v>
      </c>
    </row>
    <row r="606" spans="1:17" x14ac:dyDescent="0.25">
      <c r="A606">
        <v>605</v>
      </c>
      <c r="B606">
        <v>83.521262000000007</v>
      </c>
      <c r="C606" s="5">
        <v>1</v>
      </c>
      <c r="D606">
        <v>89.406789000000003</v>
      </c>
      <c r="E606" s="2">
        <v>2</v>
      </c>
      <c r="P606">
        <v>2</v>
      </c>
      <c r="Q606" t="str">
        <f>CONCATENATE(C606,E606,G606,I606)</f>
        <v>12</v>
      </c>
    </row>
    <row r="607" spans="1:17" x14ac:dyDescent="0.25">
      <c r="A607">
        <v>606</v>
      </c>
      <c r="B607">
        <v>83.587788000000003</v>
      </c>
      <c r="C607" s="5">
        <v>1</v>
      </c>
      <c r="D607">
        <v>89.351157000000001</v>
      </c>
      <c r="E607" s="2">
        <v>2</v>
      </c>
      <c r="P607">
        <v>2</v>
      </c>
      <c r="Q607" t="str">
        <f>CONCATENATE(C607,E607,G607,I607)</f>
        <v>12</v>
      </c>
    </row>
    <row r="608" spans="1:17" x14ac:dyDescent="0.25">
      <c r="A608">
        <v>607</v>
      </c>
      <c r="D608">
        <v>89.318158000000011</v>
      </c>
      <c r="E608" s="2">
        <v>2</v>
      </c>
      <c r="P608">
        <v>1</v>
      </c>
      <c r="Q608" t="str">
        <f>CONCATENATE(C608,E608,G608,I608)</f>
        <v>2</v>
      </c>
    </row>
    <row r="609" spans="1:17" x14ac:dyDescent="0.25">
      <c r="A609">
        <v>608</v>
      </c>
      <c r="D609">
        <v>89.305158000000006</v>
      </c>
      <c r="E609" s="2">
        <v>2</v>
      </c>
      <c r="P609">
        <v>1</v>
      </c>
      <c r="Q609" t="str">
        <f>CONCATENATE(C609,E609,G609,I609)</f>
        <v>2</v>
      </c>
    </row>
    <row r="610" spans="1:17" x14ac:dyDescent="0.25">
      <c r="A610">
        <v>609</v>
      </c>
      <c r="D610">
        <v>89.306525000000008</v>
      </c>
      <c r="E610" s="2">
        <v>2</v>
      </c>
      <c r="P610">
        <v>1</v>
      </c>
      <c r="Q610" t="str">
        <f>CONCATENATE(C610,E610,G610,I610)</f>
        <v>2</v>
      </c>
    </row>
    <row r="611" spans="1:17" x14ac:dyDescent="0.25">
      <c r="A611">
        <v>610</v>
      </c>
      <c r="D611">
        <v>89.369368000000009</v>
      </c>
      <c r="E611" s="2">
        <v>2</v>
      </c>
      <c r="P611">
        <v>1</v>
      </c>
      <c r="Q611" t="str">
        <f>CONCATENATE(C611,E611,G611,I611)</f>
        <v>2</v>
      </c>
    </row>
    <row r="612" spans="1:17" x14ac:dyDescent="0.25">
      <c r="A612">
        <v>611</v>
      </c>
      <c r="D612">
        <v>89.369945999999999</v>
      </c>
      <c r="E612" s="2">
        <v>2</v>
      </c>
      <c r="P612">
        <v>1</v>
      </c>
      <c r="Q612" t="str">
        <f>CONCATENATE(C612,E612,G612,I612)</f>
        <v>2</v>
      </c>
    </row>
    <row r="613" spans="1:17" x14ac:dyDescent="0.25">
      <c r="A613">
        <v>612</v>
      </c>
      <c r="F613">
        <v>88.64110500000001</v>
      </c>
      <c r="G613" s="3">
        <v>3</v>
      </c>
      <c r="P613">
        <v>1</v>
      </c>
      <c r="Q613" t="str">
        <f>CONCATENATE(C613,E613,G613,I613)</f>
        <v>3</v>
      </c>
    </row>
    <row r="614" spans="1:17" x14ac:dyDescent="0.25">
      <c r="A614">
        <v>613</v>
      </c>
      <c r="F614">
        <v>88.632842000000011</v>
      </c>
      <c r="G614" s="3">
        <v>3</v>
      </c>
      <c r="H614">
        <v>89.829736000000011</v>
      </c>
      <c r="I614" s="4">
        <v>4</v>
      </c>
      <c r="P614">
        <v>2</v>
      </c>
      <c r="Q614" t="str">
        <f>CONCATENATE(C614,E614,G614,I614)</f>
        <v>34</v>
      </c>
    </row>
    <row r="615" spans="1:17" x14ac:dyDescent="0.25">
      <c r="A615">
        <v>614</v>
      </c>
      <c r="F615">
        <v>88.620894000000007</v>
      </c>
      <c r="G615" s="3">
        <v>3</v>
      </c>
      <c r="H615">
        <v>89.832368000000002</v>
      </c>
      <c r="I615" s="4">
        <v>4</v>
      </c>
      <c r="P615">
        <v>2</v>
      </c>
      <c r="Q615" t="str">
        <f>CONCATENATE(C615,E615,G615,I615)</f>
        <v>34</v>
      </c>
    </row>
    <row r="616" spans="1:17" x14ac:dyDescent="0.25">
      <c r="A616">
        <v>615</v>
      </c>
      <c r="F616">
        <v>88.683368000000002</v>
      </c>
      <c r="G616" s="3">
        <v>3</v>
      </c>
      <c r="H616">
        <v>89.840211000000011</v>
      </c>
      <c r="I616" s="4">
        <v>4</v>
      </c>
      <c r="P616">
        <v>2</v>
      </c>
      <c r="Q616" t="str">
        <f>CONCATENATE(C616,E616,G616,I616)</f>
        <v>34</v>
      </c>
    </row>
    <row r="617" spans="1:17" x14ac:dyDescent="0.25">
      <c r="A617">
        <v>616</v>
      </c>
      <c r="F617">
        <v>88.691735000000008</v>
      </c>
      <c r="G617" s="3">
        <v>3</v>
      </c>
      <c r="H617">
        <v>89.820525000000004</v>
      </c>
      <c r="I617" s="4">
        <v>4</v>
      </c>
      <c r="P617">
        <v>2</v>
      </c>
      <c r="Q617" t="str">
        <f>CONCATENATE(C617,E617,G617,I617)</f>
        <v>34</v>
      </c>
    </row>
    <row r="618" spans="1:17" x14ac:dyDescent="0.25">
      <c r="A618">
        <v>617</v>
      </c>
      <c r="F618">
        <v>88.732684000000006</v>
      </c>
      <c r="G618" s="3">
        <v>3</v>
      </c>
      <c r="H618">
        <v>89.803788000000011</v>
      </c>
      <c r="I618" s="4">
        <v>4</v>
      </c>
      <c r="P618">
        <v>2</v>
      </c>
      <c r="Q618" t="str">
        <f>CONCATENATE(C618,E618,G618,I618)</f>
        <v>34</v>
      </c>
    </row>
    <row r="619" spans="1:17" x14ac:dyDescent="0.25">
      <c r="A619">
        <v>618</v>
      </c>
      <c r="F619">
        <v>88.733947000000001</v>
      </c>
      <c r="G619" s="3">
        <v>3</v>
      </c>
      <c r="H619">
        <v>89.807895000000002</v>
      </c>
      <c r="I619" s="4">
        <v>4</v>
      </c>
      <c r="P619">
        <v>2</v>
      </c>
      <c r="Q619" t="str">
        <f>CONCATENATE(C619,E619,G619,I619)</f>
        <v>34</v>
      </c>
    </row>
    <row r="620" spans="1:17" x14ac:dyDescent="0.25">
      <c r="A620">
        <v>619</v>
      </c>
      <c r="B620">
        <v>104.568263</v>
      </c>
      <c r="C620" s="5">
        <v>1</v>
      </c>
      <c r="F620">
        <v>88.650210000000015</v>
      </c>
      <c r="G620" s="3">
        <v>3</v>
      </c>
      <c r="H620">
        <v>89.787051000000005</v>
      </c>
      <c r="I620" s="4">
        <v>4</v>
      </c>
      <c r="P620">
        <v>3</v>
      </c>
      <c r="Q620" t="str">
        <f>CONCATENATE(C620,E620,G620,I620)</f>
        <v>134</v>
      </c>
    </row>
    <row r="621" spans="1:17" x14ac:dyDescent="0.25">
      <c r="A621">
        <v>620</v>
      </c>
      <c r="B621">
        <v>104.55284</v>
      </c>
      <c r="C621" s="5">
        <v>1</v>
      </c>
      <c r="F621">
        <v>88.64110500000001</v>
      </c>
      <c r="G621" s="3">
        <v>3</v>
      </c>
      <c r="H621">
        <v>89.739947000000001</v>
      </c>
      <c r="I621" s="4">
        <v>4</v>
      </c>
      <c r="P621">
        <v>3</v>
      </c>
      <c r="Q621" t="str">
        <f>CONCATENATE(C621,E621,G621,I621)</f>
        <v>134</v>
      </c>
    </row>
    <row r="622" spans="1:17" x14ac:dyDescent="0.25">
      <c r="A622">
        <v>621</v>
      </c>
      <c r="B622">
        <v>104.53599800000001</v>
      </c>
      <c r="C622" s="5">
        <v>1</v>
      </c>
      <c r="F622">
        <v>88.64110500000001</v>
      </c>
      <c r="G622" s="3">
        <v>3</v>
      </c>
      <c r="H622">
        <v>89.829736000000011</v>
      </c>
      <c r="I622" s="4">
        <v>4</v>
      </c>
      <c r="P622">
        <v>3</v>
      </c>
      <c r="Q622" t="str">
        <f>CONCATENATE(C622,E622,G622,I622)</f>
        <v>134</v>
      </c>
    </row>
    <row r="623" spans="1:17" x14ac:dyDescent="0.25">
      <c r="A623">
        <v>622</v>
      </c>
      <c r="B623">
        <v>104.54573300000001</v>
      </c>
      <c r="C623" s="5">
        <v>1</v>
      </c>
      <c r="H623">
        <v>89.815841000000006</v>
      </c>
      <c r="I623" s="4">
        <v>4</v>
      </c>
      <c r="P623">
        <v>2</v>
      </c>
      <c r="Q623" t="str">
        <f>CONCATENATE(C623,E623,G623,I623)</f>
        <v>14</v>
      </c>
    </row>
    <row r="624" spans="1:17" x14ac:dyDescent="0.25">
      <c r="A624">
        <v>623</v>
      </c>
      <c r="B624">
        <v>104.52878800000001</v>
      </c>
      <c r="C624" s="5">
        <v>1</v>
      </c>
      <c r="H624">
        <v>89.815841000000006</v>
      </c>
      <c r="I624" s="4">
        <v>4</v>
      </c>
      <c r="P624">
        <v>2</v>
      </c>
      <c r="Q624" t="str">
        <f>CONCATENATE(C624,E624,G624,I624)</f>
        <v>14</v>
      </c>
    </row>
    <row r="625" spans="1:17" x14ac:dyDescent="0.25">
      <c r="A625">
        <v>624</v>
      </c>
      <c r="B625">
        <v>104.51879000000001</v>
      </c>
      <c r="C625" s="5">
        <v>1</v>
      </c>
      <c r="P625">
        <v>1</v>
      </c>
      <c r="Q625" t="str">
        <f>CONCATENATE(C625,E625,G625,I625)</f>
        <v>1</v>
      </c>
    </row>
    <row r="626" spans="1:17" x14ac:dyDescent="0.25">
      <c r="A626">
        <v>625</v>
      </c>
      <c r="B626">
        <v>104.56173600000001</v>
      </c>
      <c r="C626" s="5">
        <v>1</v>
      </c>
      <c r="P626">
        <v>1</v>
      </c>
      <c r="Q626" t="str">
        <f>CONCATENATE(C626,E626,G626,I626)</f>
        <v>1</v>
      </c>
    </row>
    <row r="627" spans="1:17" x14ac:dyDescent="0.25">
      <c r="A627">
        <v>626</v>
      </c>
      <c r="B627">
        <v>104.57068100000001</v>
      </c>
      <c r="C627" s="5">
        <v>1</v>
      </c>
      <c r="P627">
        <v>1</v>
      </c>
      <c r="Q627" t="str">
        <f>CONCATENATE(C627,E627,G627,I627)</f>
        <v>1</v>
      </c>
    </row>
    <row r="628" spans="1:17" x14ac:dyDescent="0.25">
      <c r="A628">
        <v>627</v>
      </c>
      <c r="B628">
        <v>104.579261</v>
      </c>
      <c r="C628" s="5">
        <v>1</v>
      </c>
      <c r="P628">
        <v>1</v>
      </c>
      <c r="Q628" t="str">
        <f>CONCATENATE(C628,E628,G628,I628)</f>
        <v>1</v>
      </c>
    </row>
    <row r="629" spans="1:17" x14ac:dyDescent="0.25">
      <c r="A629">
        <v>628</v>
      </c>
      <c r="B629">
        <v>104.58789300000001</v>
      </c>
      <c r="C629" s="5">
        <v>1</v>
      </c>
      <c r="D629">
        <v>111.84310400000001</v>
      </c>
      <c r="E629" s="2">
        <v>2</v>
      </c>
      <c r="P629">
        <v>2</v>
      </c>
      <c r="Q629" t="str">
        <f>CONCATENATE(C629,E629,G629,I629)</f>
        <v>12</v>
      </c>
    </row>
    <row r="630" spans="1:17" x14ac:dyDescent="0.25">
      <c r="A630">
        <v>629</v>
      </c>
      <c r="B630">
        <v>104.568263</v>
      </c>
      <c r="C630" s="5">
        <v>1</v>
      </c>
      <c r="D630">
        <v>111.82531300000001</v>
      </c>
      <c r="E630" s="2">
        <v>2</v>
      </c>
      <c r="P630">
        <v>2</v>
      </c>
      <c r="Q630" t="str">
        <f>CONCATENATE(C630,E630,G630,I630)</f>
        <v>12</v>
      </c>
    </row>
    <row r="631" spans="1:17" x14ac:dyDescent="0.25">
      <c r="A631">
        <v>630</v>
      </c>
      <c r="B631">
        <v>104.55605200000001</v>
      </c>
      <c r="C631" s="5">
        <v>1</v>
      </c>
      <c r="D631">
        <v>111.81220900000001</v>
      </c>
      <c r="E631" s="2">
        <v>2</v>
      </c>
      <c r="P631">
        <v>2</v>
      </c>
      <c r="Q631" t="str">
        <f>CONCATENATE(C631,E631,G631,I631)</f>
        <v>12</v>
      </c>
    </row>
    <row r="632" spans="1:17" x14ac:dyDescent="0.25">
      <c r="A632">
        <v>631</v>
      </c>
      <c r="D632">
        <v>111.83378900000001</v>
      </c>
      <c r="E632" s="2">
        <v>2</v>
      </c>
      <c r="P632">
        <v>1</v>
      </c>
      <c r="Q632" t="str">
        <f>CONCATENATE(C632,E632,G632,I632)</f>
        <v>2</v>
      </c>
    </row>
    <row r="633" spans="1:17" x14ac:dyDescent="0.25">
      <c r="A633">
        <v>632</v>
      </c>
      <c r="D633">
        <v>111.83278900000001</v>
      </c>
      <c r="E633" s="2">
        <v>2</v>
      </c>
      <c r="P633">
        <v>1</v>
      </c>
      <c r="Q633" t="str">
        <f>CONCATENATE(C633,E633,G633,I633)</f>
        <v>2</v>
      </c>
    </row>
    <row r="634" spans="1:17" x14ac:dyDescent="0.25">
      <c r="A634">
        <v>633</v>
      </c>
      <c r="D634">
        <v>111.82494600000001</v>
      </c>
      <c r="E634" s="2">
        <v>2</v>
      </c>
      <c r="P634">
        <v>1</v>
      </c>
      <c r="Q634" t="str">
        <f>CONCATENATE(C634,E634,G634,I634)</f>
        <v>2</v>
      </c>
    </row>
    <row r="635" spans="1:17" x14ac:dyDescent="0.25">
      <c r="A635">
        <v>634</v>
      </c>
      <c r="D635">
        <v>111.809104</v>
      </c>
      <c r="E635" s="2">
        <v>2</v>
      </c>
      <c r="P635">
        <v>1</v>
      </c>
      <c r="Q635" t="str">
        <f>CONCATENATE(C635,E635,G635,I635)</f>
        <v>2</v>
      </c>
    </row>
    <row r="636" spans="1:17" x14ac:dyDescent="0.25">
      <c r="A636">
        <v>635</v>
      </c>
      <c r="D636">
        <v>111.84294800000001</v>
      </c>
      <c r="E636" s="2">
        <v>2</v>
      </c>
      <c r="F636">
        <v>108.862842</v>
      </c>
      <c r="G636" s="3">
        <v>3</v>
      </c>
      <c r="P636">
        <v>2</v>
      </c>
      <c r="Q636" t="str">
        <f>CONCATENATE(C636,E636,G636,I636)</f>
        <v>23</v>
      </c>
    </row>
    <row r="637" spans="1:17" x14ac:dyDescent="0.25">
      <c r="A637">
        <v>636</v>
      </c>
      <c r="D637">
        <v>111.88684000000001</v>
      </c>
      <c r="E637" s="2">
        <v>2</v>
      </c>
      <c r="F637">
        <v>108.756263</v>
      </c>
      <c r="G637" s="3">
        <v>3</v>
      </c>
      <c r="H637">
        <v>109.579734</v>
      </c>
      <c r="I637" s="4">
        <v>4</v>
      </c>
      <c r="P637">
        <v>3</v>
      </c>
      <c r="Q637" t="str">
        <f>CONCATENATE(C637,E637,G637,I637)</f>
        <v>234</v>
      </c>
    </row>
    <row r="638" spans="1:17" x14ac:dyDescent="0.25">
      <c r="A638">
        <v>637</v>
      </c>
      <c r="D638">
        <v>111.83068400000001</v>
      </c>
      <c r="E638" s="2">
        <v>2</v>
      </c>
      <c r="F638">
        <v>108.81631400000001</v>
      </c>
      <c r="G638" s="3">
        <v>3</v>
      </c>
      <c r="H638">
        <v>109.592421</v>
      </c>
      <c r="I638" s="4">
        <v>4</v>
      </c>
      <c r="P638">
        <v>3</v>
      </c>
      <c r="Q638" t="str">
        <f>CONCATENATE(C638,E638,G638,I638)</f>
        <v>234</v>
      </c>
    </row>
    <row r="639" spans="1:17" x14ac:dyDescent="0.25">
      <c r="A639">
        <v>638</v>
      </c>
      <c r="D639">
        <v>111.83068400000001</v>
      </c>
      <c r="E639" s="2">
        <v>2</v>
      </c>
      <c r="F639">
        <v>108.79999800000002</v>
      </c>
      <c r="G639" s="3">
        <v>3</v>
      </c>
      <c r="H639">
        <v>109.624629</v>
      </c>
      <c r="I639" s="4">
        <v>4</v>
      </c>
      <c r="P639">
        <v>3</v>
      </c>
      <c r="Q639" t="str">
        <f>CONCATENATE(C639,E639,G639,I639)</f>
        <v>234</v>
      </c>
    </row>
    <row r="640" spans="1:17" x14ac:dyDescent="0.25">
      <c r="A640">
        <v>639</v>
      </c>
      <c r="F640">
        <v>108.783629</v>
      </c>
      <c r="G640" s="3">
        <v>3</v>
      </c>
      <c r="H640">
        <v>109.57352300000001</v>
      </c>
      <c r="I640" s="4">
        <v>4</v>
      </c>
      <c r="P640">
        <v>2</v>
      </c>
      <c r="Q640" t="str">
        <f>CONCATENATE(C640,E640,G640,I640)</f>
        <v>34</v>
      </c>
    </row>
    <row r="641" spans="1:17" x14ac:dyDescent="0.25">
      <c r="A641">
        <v>640</v>
      </c>
      <c r="F641">
        <v>108.81084300000001</v>
      </c>
      <c r="G641" s="3">
        <v>3</v>
      </c>
      <c r="H641">
        <v>109.52436700000001</v>
      </c>
      <c r="I641" s="4">
        <v>4</v>
      </c>
      <c r="P641">
        <v>2</v>
      </c>
      <c r="Q641" t="str">
        <f>CONCATENATE(C641,E641,G641,I641)</f>
        <v>34</v>
      </c>
    </row>
    <row r="642" spans="1:17" x14ac:dyDescent="0.25">
      <c r="A642">
        <v>641</v>
      </c>
      <c r="F642">
        <v>108.818049</v>
      </c>
      <c r="G642" s="3">
        <v>3</v>
      </c>
      <c r="H642">
        <v>109.511683</v>
      </c>
      <c r="I642" s="4">
        <v>4</v>
      </c>
      <c r="P642">
        <v>2</v>
      </c>
      <c r="Q642" t="str">
        <f>CONCATENATE(C642,E642,G642,I642)</f>
        <v>34</v>
      </c>
    </row>
    <row r="643" spans="1:17" x14ac:dyDescent="0.25">
      <c r="A643">
        <v>642</v>
      </c>
      <c r="F643">
        <v>108.79352500000002</v>
      </c>
      <c r="G643" s="3">
        <v>3</v>
      </c>
      <c r="H643">
        <v>109.51468600000001</v>
      </c>
      <c r="I643" s="4">
        <v>4</v>
      </c>
      <c r="P643">
        <v>2</v>
      </c>
      <c r="Q643" t="str">
        <f>CONCATENATE(C643,E643,G643,I643)</f>
        <v>34</v>
      </c>
    </row>
    <row r="644" spans="1:17" x14ac:dyDescent="0.25">
      <c r="A644">
        <v>643</v>
      </c>
      <c r="F644">
        <v>108.773314</v>
      </c>
      <c r="G644" s="3">
        <v>3</v>
      </c>
      <c r="H644">
        <v>109.49678700000001</v>
      </c>
      <c r="I644" s="4">
        <v>4</v>
      </c>
      <c r="P644">
        <v>2</v>
      </c>
      <c r="Q644" t="str">
        <f>CONCATENATE(C644,E644,G644,I644)</f>
        <v>34</v>
      </c>
    </row>
    <row r="645" spans="1:17" x14ac:dyDescent="0.25">
      <c r="A645">
        <v>644</v>
      </c>
      <c r="F645">
        <v>108.862842</v>
      </c>
      <c r="G645" s="3">
        <v>3</v>
      </c>
      <c r="H645">
        <v>109.51784000000001</v>
      </c>
      <c r="I645" s="4">
        <v>4</v>
      </c>
      <c r="P645">
        <v>2</v>
      </c>
      <c r="Q645" t="str">
        <f>CONCATENATE(C645,E645,G645,I645)</f>
        <v>34</v>
      </c>
    </row>
    <row r="646" spans="1:17" x14ac:dyDescent="0.25">
      <c r="A646">
        <v>645</v>
      </c>
      <c r="F646">
        <v>108.862842</v>
      </c>
      <c r="G646" s="3">
        <v>3</v>
      </c>
      <c r="H646">
        <v>109.579734</v>
      </c>
      <c r="I646" s="4">
        <v>4</v>
      </c>
      <c r="P646">
        <v>2</v>
      </c>
      <c r="Q646" t="str">
        <f>CONCATENATE(C646,E646,G646,I646)</f>
        <v>34</v>
      </c>
    </row>
    <row r="647" spans="1:17" x14ac:dyDescent="0.25">
      <c r="A647">
        <v>646</v>
      </c>
      <c r="P647">
        <v>0</v>
      </c>
      <c r="Q647" t="str">
        <f>CONCATENATE(C647,E647,G647,I647)</f>
        <v/>
      </c>
    </row>
    <row r="648" spans="1:17" x14ac:dyDescent="0.25">
      <c r="A648">
        <v>647</v>
      </c>
      <c r="P648">
        <v>0</v>
      </c>
      <c r="Q648" t="str">
        <f>CONCATENATE(C648,E648,G648,I648)</f>
        <v/>
      </c>
    </row>
    <row r="649" spans="1:17" x14ac:dyDescent="0.25">
      <c r="A649">
        <v>648</v>
      </c>
      <c r="B649">
        <v>129.71367900000001</v>
      </c>
      <c r="C649" s="5">
        <v>1</v>
      </c>
      <c r="P649">
        <v>1</v>
      </c>
      <c r="Q649" t="str">
        <f>CONCATENATE(C649,E649,G649,I649)</f>
        <v>1</v>
      </c>
    </row>
    <row r="650" spans="1:17" x14ac:dyDescent="0.25">
      <c r="A650">
        <v>649</v>
      </c>
      <c r="B650">
        <v>129.72116</v>
      </c>
      <c r="C650" s="5">
        <v>1</v>
      </c>
      <c r="P650">
        <v>1</v>
      </c>
      <c r="Q650" t="str">
        <f>CONCATENATE(C650,E650,G650,I650)</f>
        <v>1</v>
      </c>
    </row>
    <row r="651" spans="1:17" x14ac:dyDescent="0.25">
      <c r="A651">
        <v>650</v>
      </c>
      <c r="B651">
        <v>129.670524</v>
      </c>
      <c r="C651" s="5">
        <v>1</v>
      </c>
      <c r="P651">
        <v>1</v>
      </c>
      <c r="Q651" t="str">
        <f>CONCATENATE(C651,E651,G651,I651)</f>
        <v>1</v>
      </c>
    </row>
    <row r="652" spans="1:17" x14ac:dyDescent="0.25">
      <c r="A652">
        <v>651</v>
      </c>
      <c r="B652">
        <v>129.68584300000001</v>
      </c>
      <c r="C652" s="5">
        <v>1</v>
      </c>
      <c r="P652">
        <v>1</v>
      </c>
      <c r="Q652" t="str">
        <f>CONCATENATE(C652,E652,G652,I652)</f>
        <v>1</v>
      </c>
    </row>
    <row r="653" spans="1:17" x14ac:dyDescent="0.25">
      <c r="A653">
        <v>652</v>
      </c>
      <c r="B653">
        <v>129.718051</v>
      </c>
      <c r="C653" s="5">
        <v>1</v>
      </c>
      <c r="D653">
        <v>133.82694900000001</v>
      </c>
      <c r="E653" s="2">
        <v>2</v>
      </c>
      <c r="P653">
        <v>2</v>
      </c>
      <c r="Q653" t="str">
        <f>CONCATENATE(C653,E653,G653,I653)</f>
        <v>12</v>
      </c>
    </row>
    <row r="654" spans="1:17" x14ac:dyDescent="0.25">
      <c r="A654">
        <v>653</v>
      </c>
      <c r="B654">
        <v>129.742682</v>
      </c>
      <c r="C654" s="5">
        <v>1</v>
      </c>
      <c r="D654">
        <v>133.814368</v>
      </c>
      <c r="E654" s="2">
        <v>2</v>
      </c>
      <c r="P654">
        <v>2</v>
      </c>
      <c r="Q654" t="str">
        <f>CONCATENATE(C654,E654,G654,I654)</f>
        <v>12</v>
      </c>
    </row>
    <row r="655" spans="1:17" x14ac:dyDescent="0.25">
      <c r="A655">
        <v>654</v>
      </c>
      <c r="B655">
        <v>129.72957500000001</v>
      </c>
      <c r="C655" s="5">
        <v>1</v>
      </c>
      <c r="D655">
        <v>133.79610300000002</v>
      </c>
      <c r="E655" s="2">
        <v>2</v>
      </c>
      <c r="P655">
        <v>2</v>
      </c>
      <c r="Q655" t="str">
        <f>CONCATENATE(C655,E655,G655,I655)</f>
        <v>12</v>
      </c>
    </row>
    <row r="656" spans="1:17" x14ac:dyDescent="0.25">
      <c r="A656">
        <v>655</v>
      </c>
      <c r="B656">
        <v>129.78610500000002</v>
      </c>
      <c r="C656" s="5">
        <v>1</v>
      </c>
      <c r="D656">
        <v>133.77131500000002</v>
      </c>
      <c r="E656" s="2">
        <v>2</v>
      </c>
      <c r="P656">
        <v>2</v>
      </c>
      <c r="Q656" t="str">
        <f>CONCATENATE(C656,E656,G656,I656)</f>
        <v>12</v>
      </c>
    </row>
    <row r="657" spans="1:17" x14ac:dyDescent="0.25">
      <c r="A657">
        <v>656</v>
      </c>
      <c r="B657">
        <v>129.740836</v>
      </c>
      <c r="C657" s="5">
        <v>1</v>
      </c>
      <c r="D657">
        <v>133.73936700000002</v>
      </c>
      <c r="E657" s="2">
        <v>2</v>
      </c>
      <c r="P657">
        <v>2</v>
      </c>
      <c r="Q657" t="str">
        <f>CONCATENATE(C657,E657,G657,I657)</f>
        <v>12</v>
      </c>
    </row>
    <row r="658" spans="1:17" x14ac:dyDescent="0.25">
      <c r="A658">
        <v>657</v>
      </c>
      <c r="D658">
        <v>133.740523</v>
      </c>
      <c r="E658" s="2">
        <v>2</v>
      </c>
      <c r="P658">
        <v>1</v>
      </c>
      <c r="Q658" t="str">
        <f>CONCATENATE(C658,E658,G658,I658)</f>
        <v>2</v>
      </c>
    </row>
    <row r="659" spans="1:17" x14ac:dyDescent="0.25">
      <c r="A659">
        <v>658</v>
      </c>
      <c r="D659">
        <v>133.696628</v>
      </c>
      <c r="E659" s="2">
        <v>2</v>
      </c>
      <c r="P659">
        <v>1</v>
      </c>
      <c r="Q659" t="str">
        <f>CONCATENATE(C659,E659,G659,I659)</f>
        <v>2</v>
      </c>
    </row>
    <row r="660" spans="1:17" x14ac:dyDescent="0.25">
      <c r="A660">
        <v>659</v>
      </c>
      <c r="D660">
        <v>133.69278600000001</v>
      </c>
      <c r="E660" s="2">
        <v>2</v>
      </c>
      <c r="P660">
        <v>1</v>
      </c>
      <c r="Q660" t="str">
        <f>CONCATENATE(C660,E660,G660,I660)</f>
        <v>2</v>
      </c>
    </row>
    <row r="661" spans="1:17" x14ac:dyDescent="0.25">
      <c r="A661">
        <v>660</v>
      </c>
      <c r="D661">
        <v>133.82694900000001</v>
      </c>
      <c r="E661" s="2">
        <v>2</v>
      </c>
      <c r="P661">
        <v>1</v>
      </c>
      <c r="Q661" t="str">
        <f>CONCATENATE(C661,E661,G661,I661)</f>
        <v>2</v>
      </c>
    </row>
    <row r="662" spans="1:17" x14ac:dyDescent="0.25">
      <c r="A662">
        <v>661</v>
      </c>
      <c r="F662">
        <v>132.559787</v>
      </c>
      <c r="G662" s="3">
        <v>3</v>
      </c>
      <c r="P662">
        <v>1</v>
      </c>
      <c r="Q662" t="str">
        <f>CONCATENATE(C662,E662,G662,I662)</f>
        <v>3</v>
      </c>
    </row>
    <row r="663" spans="1:17" x14ac:dyDescent="0.25">
      <c r="A663">
        <v>662</v>
      </c>
      <c r="F663">
        <v>132.61878899999999</v>
      </c>
      <c r="G663" s="3">
        <v>3</v>
      </c>
      <c r="H663">
        <v>134.43257800000001</v>
      </c>
      <c r="I663" s="4">
        <v>4</v>
      </c>
      <c r="P663">
        <v>2</v>
      </c>
      <c r="Q663" t="str">
        <f>CONCATENATE(C663,E663,G663,I663)</f>
        <v>34</v>
      </c>
    </row>
    <row r="664" spans="1:17" x14ac:dyDescent="0.25">
      <c r="A664">
        <v>663</v>
      </c>
      <c r="F664">
        <v>132.590892</v>
      </c>
      <c r="G664" s="3">
        <v>3</v>
      </c>
      <c r="H664">
        <v>134.389892</v>
      </c>
      <c r="I664" s="4">
        <v>4</v>
      </c>
      <c r="P664">
        <v>2</v>
      </c>
      <c r="Q664" t="str">
        <f>CONCATENATE(C664,E664,G664,I664)</f>
        <v>34</v>
      </c>
    </row>
    <row r="665" spans="1:17" x14ac:dyDescent="0.25">
      <c r="A665">
        <v>664</v>
      </c>
      <c r="F665">
        <v>132.59878800000001</v>
      </c>
      <c r="G665" s="3">
        <v>3</v>
      </c>
      <c r="H665">
        <v>134.36479100000003</v>
      </c>
      <c r="I665" s="4">
        <v>4</v>
      </c>
      <c r="P665">
        <v>2</v>
      </c>
      <c r="Q665" t="str">
        <f>CONCATENATE(C665,E665,G665,I665)</f>
        <v>34</v>
      </c>
    </row>
    <row r="666" spans="1:17" x14ac:dyDescent="0.25">
      <c r="A666">
        <v>665</v>
      </c>
      <c r="F666">
        <v>132.56079</v>
      </c>
      <c r="G666" s="3">
        <v>3</v>
      </c>
      <c r="H666">
        <v>134.40194600000001</v>
      </c>
      <c r="I666" s="4">
        <v>4</v>
      </c>
      <c r="P666">
        <v>2</v>
      </c>
      <c r="Q666" t="str">
        <f>CONCATENATE(C666,E666,G666,I666)</f>
        <v>34</v>
      </c>
    </row>
    <row r="667" spans="1:17" x14ac:dyDescent="0.25">
      <c r="A667">
        <v>666</v>
      </c>
      <c r="F667">
        <v>132.55820700000001</v>
      </c>
      <c r="G667" s="3">
        <v>3</v>
      </c>
      <c r="H667">
        <v>134.37605200000002</v>
      </c>
      <c r="I667" s="4">
        <v>4</v>
      </c>
      <c r="P667">
        <v>2</v>
      </c>
      <c r="Q667" t="str">
        <f>CONCATENATE(C667,E667,G667,I667)</f>
        <v>34</v>
      </c>
    </row>
    <row r="668" spans="1:17" x14ac:dyDescent="0.25">
      <c r="A668">
        <v>667</v>
      </c>
      <c r="F668">
        <v>132.59162800000001</v>
      </c>
      <c r="G668" s="3">
        <v>3</v>
      </c>
      <c r="H668">
        <v>134.36978800000003</v>
      </c>
      <c r="I668" s="4">
        <v>4</v>
      </c>
      <c r="P668">
        <v>2</v>
      </c>
      <c r="Q668" t="str">
        <f>CONCATENATE(C668,E668,G668,I668)</f>
        <v>34</v>
      </c>
    </row>
    <row r="669" spans="1:17" x14ac:dyDescent="0.25">
      <c r="A669">
        <v>668</v>
      </c>
      <c r="F669">
        <v>132.559787</v>
      </c>
      <c r="G669" s="3">
        <v>3</v>
      </c>
      <c r="H669">
        <v>134.38478700000002</v>
      </c>
      <c r="I669" s="4">
        <v>4</v>
      </c>
      <c r="P669">
        <v>2</v>
      </c>
      <c r="Q669" t="str">
        <f>CONCATENATE(C669,E669,G669,I669)</f>
        <v>34</v>
      </c>
    </row>
    <row r="670" spans="1:17" x14ac:dyDescent="0.25">
      <c r="A670">
        <v>669</v>
      </c>
      <c r="F670">
        <v>132.559787</v>
      </c>
      <c r="G670" s="3">
        <v>3</v>
      </c>
      <c r="H670">
        <v>134.37120700000003</v>
      </c>
      <c r="I670" s="4">
        <v>4</v>
      </c>
      <c r="P670">
        <v>2</v>
      </c>
      <c r="Q670" t="str">
        <f>CONCATENATE(C670,E670,G670,I670)</f>
        <v>34</v>
      </c>
    </row>
    <row r="671" spans="1:17" x14ac:dyDescent="0.25">
      <c r="A671">
        <v>670</v>
      </c>
      <c r="B671">
        <v>155.666213</v>
      </c>
      <c r="C671" s="5">
        <v>1</v>
      </c>
      <c r="H671">
        <v>134.39289000000002</v>
      </c>
      <c r="I671" s="4">
        <v>4</v>
      </c>
      <c r="P671">
        <v>2</v>
      </c>
      <c r="Q671" t="str">
        <f>CONCATENATE(C671,E671,G671,I671)</f>
        <v>14</v>
      </c>
    </row>
    <row r="672" spans="1:17" x14ac:dyDescent="0.25">
      <c r="A672">
        <v>671</v>
      </c>
      <c r="B672">
        <v>155.642897</v>
      </c>
      <c r="C672" s="5">
        <v>1</v>
      </c>
      <c r="H672">
        <v>134.39289000000002</v>
      </c>
      <c r="I672" s="4">
        <v>4</v>
      </c>
      <c r="P672">
        <v>2</v>
      </c>
      <c r="Q672" t="str">
        <f>CONCATENATE(C672,E672,G672,I672)</f>
        <v>14</v>
      </c>
    </row>
    <row r="673" spans="1:17" x14ac:dyDescent="0.25">
      <c r="A673">
        <v>672</v>
      </c>
      <c r="B673">
        <v>155.63595000000001</v>
      </c>
      <c r="C673" s="5">
        <v>1</v>
      </c>
      <c r="P673">
        <v>1</v>
      </c>
      <c r="Q673" t="str">
        <f>CONCATENATE(C673,E673,G673,I673)</f>
        <v>1</v>
      </c>
    </row>
    <row r="674" spans="1:17" x14ac:dyDescent="0.25">
      <c r="A674">
        <v>673</v>
      </c>
      <c r="B674">
        <v>155.59384399999999</v>
      </c>
      <c r="C674" s="5">
        <v>1</v>
      </c>
      <c r="P674">
        <v>1</v>
      </c>
      <c r="Q674" t="str">
        <f>CONCATENATE(C674,E674,G674,I674)</f>
        <v>1</v>
      </c>
    </row>
    <row r="675" spans="1:17" x14ac:dyDescent="0.25">
      <c r="A675">
        <v>674</v>
      </c>
      <c r="B675">
        <v>155.60758099999998</v>
      </c>
      <c r="C675" s="5">
        <v>1</v>
      </c>
      <c r="P675">
        <v>1</v>
      </c>
      <c r="Q675" t="str">
        <f>CONCATENATE(C675,E675,G675,I675)</f>
        <v>1</v>
      </c>
    </row>
    <row r="676" spans="1:17" x14ac:dyDescent="0.25">
      <c r="A676">
        <v>675</v>
      </c>
      <c r="B676">
        <v>155.62331799999998</v>
      </c>
      <c r="C676" s="5">
        <v>1</v>
      </c>
      <c r="P676">
        <v>1</v>
      </c>
      <c r="Q676" t="str">
        <f>CONCATENATE(C676,E676,G676,I676)</f>
        <v>1</v>
      </c>
    </row>
    <row r="677" spans="1:17" x14ac:dyDescent="0.25">
      <c r="A677">
        <v>676</v>
      </c>
      <c r="B677">
        <v>155.648055</v>
      </c>
      <c r="C677" s="5">
        <v>1</v>
      </c>
      <c r="D677">
        <v>160.467896</v>
      </c>
      <c r="E677" s="2">
        <v>2</v>
      </c>
      <c r="P677">
        <v>2</v>
      </c>
      <c r="Q677" t="str">
        <f>CONCATENATE(C677,E677,G677,I677)</f>
        <v>12</v>
      </c>
    </row>
    <row r="678" spans="1:17" x14ac:dyDescent="0.25">
      <c r="A678">
        <v>677</v>
      </c>
      <c r="B678">
        <v>155.648055</v>
      </c>
      <c r="C678" s="5">
        <v>1</v>
      </c>
      <c r="D678">
        <v>160.542317</v>
      </c>
      <c r="E678" s="2">
        <v>2</v>
      </c>
      <c r="P678">
        <v>2</v>
      </c>
      <c r="Q678" t="str">
        <f>CONCATENATE(C678,E678,G678,I678)</f>
        <v>12</v>
      </c>
    </row>
    <row r="679" spans="1:17" x14ac:dyDescent="0.25">
      <c r="A679">
        <v>678</v>
      </c>
      <c r="B679">
        <v>155.648055</v>
      </c>
      <c r="C679" s="5">
        <v>1</v>
      </c>
      <c r="D679">
        <v>160.517054</v>
      </c>
      <c r="E679" s="2">
        <v>2</v>
      </c>
      <c r="P679">
        <v>2</v>
      </c>
      <c r="Q679" t="str">
        <f>CONCATENATE(C679,E679,G679,I679)</f>
        <v>12</v>
      </c>
    </row>
    <row r="680" spans="1:17" x14ac:dyDescent="0.25">
      <c r="A680">
        <v>679</v>
      </c>
      <c r="B680">
        <v>155.648055</v>
      </c>
      <c r="C680" s="5">
        <v>1</v>
      </c>
      <c r="D680">
        <v>160.51921300000001</v>
      </c>
      <c r="E680" s="2">
        <v>2</v>
      </c>
      <c r="P680">
        <v>2</v>
      </c>
      <c r="Q680" t="str">
        <f>CONCATENATE(C680,E680,G680,I680)</f>
        <v>12</v>
      </c>
    </row>
    <row r="681" spans="1:17" x14ac:dyDescent="0.25">
      <c r="A681">
        <v>680</v>
      </c>
      <c r="D681">
        <v>160.49831799999998</v>
      </c>
      <c r="E681" s="2">
        <v>2</v>
      </c>
      <c r="P681">
        <v>1</v>
      </c>
      <c r="Q681" t="str">
        <f>CONCATENATE(C681,E681,G681,I681)</f>
        <v>2</v>
      </c>
    </row>
    <row r="682" spans="1:17" x14ac:dyDescent="0.25">
      <c r="A682">
        <v>681</v>
      </c>
      <c r="D682">
        <v>160.47663399999999</v>
      </c>
      <c r="E682" s="2">
        <v>2</v>
      </c>
      <c r="P682">
        <v>1</v>
      </c>
      <c r="Q682" t="str">
        <f>CONCATENATE(C682,E682,G682,I682)</f>
        <v>2</v>
      </c>
    </row>
    <row r="683" spans="1:17" x14ac:dyDescent="0.25">
      <c r="A683">
        <v>682</v>
      </c>
      <c r="D683">
        <v>160.518475</v>
      </c>
      <c r="E683" s="2">
        <v>2</v>
      </c>
      <c r="P683">
        <v>1</v>
      </c>
      <c r="Q683" t="str">
        <f>CONCATENATE(C683,E683,G683,I683)</f>
        <v>2</v>
      </c>
    </row>
    <row r="684" spans="1:17" x14ac:dyDescent="0.25">
      <c r="A684">
        <v>683</v>
      </c>
      <c r="D684">
        <v>160.54031800000001</v>
      </c>
      <c r="E684" s="2">
        <v>2</v>
      </c>
      <c r="P684">
        <v>1</v>
      </c>
      <c r="Q684" t="str">
        <f>CONCATENATE(C684,E684,G684,I684)</f>
        <v>2</v>
      </c>
    </row>
    <row r="685" spans="1:17" x14ac:dyDescent="0.25">
      <c r="A685">
        <v>684</v>
      </c>
      <c r="D685">
        <v>160.467896</v>
      </c>
      <c r="E685" s="2">
        <v>2</v>
      </c>
      <c r="P685">
        <v>1</v>
      </c>
      <c r="Q685" t="str">
        <f>CONCATENATE(C685,E685,G685,I685)</f>
        <v>2</v>
      </c>
    </row>
    <row r="686" spans="1:17" x14ac:dyDescent="0.25">
      <c r="A686">
        <v>685</v>
      </c>
      <c r="D686">
        <v>160.467896</v>
      </c>
      <c r="E686" s="2">
        <v>2</v>
      </c>
      <c r="P686">
        <v>1</v>
      </c>
      <c r="Q686" t="str">
        <f>CONCATENATE(C686,E686,G686,I686)</f>
        <v>2</v>
      </c>
    </row>
    <row r="687" spans="1:17" x14ac:dyDescent="0.25">
      <c r="A687">
        <v>686</v>
      </c>
      <c r="F687">
        <v>160.731528</v>
      </c>
      <c r="G687" s="3">
        <v>3</v>
      </c>
      <c r="H687">
        <v>160.74368699999999</v>
      </c>
      <c r="I687" s="4">
        <v>4</v>
      </c>
      <c r="P687">
        <v>2</v>
      </c>
      <c r="Q687" t="str">
        <f>CONCATENATE(C687,E687,G687,I687)</f>
        <v>34</v>
      </c>
    </row>
    <row r="688" spans="1:17" x14ac:dyDescent="0.25">
      <c r="A688">
        <v>687</v>
      </c>
      <c r="F688">
        <v>160.709002</v>
      </c>
      <c r="G688" s="3">
        <v>3</v>
      </c>
      <c r="H688">
        <v>160.72316000000001</v>
      </c>
      <c r="I688" s="4">
        <v>4</v>
      </c>
      <c r="P688">
        <v>2</v>
      </c>
      <c r="Q688" t="str">
        <f>CONCATENATE(C688,E688,G688,I688)</f>
        <v>34</v>
      </c>
    </row>
    <row r="689" spans="1:17" x14ac:dyDescent="0.25">
      <c r="A689">
        <v>688</v>
      </c>
      <c r="F689">
        <v>160.65310700000001</v>
      </c>
      <c r="G689" s="3">
        <v>3</v>
      </c>
      <c r="H689">
        <v>160.72305499999999</v>
      </c>
      <c r="I689" s="4">
        <v>4</v>
      </c>
      <c r="P689">
        <v>2</v>
      </c>
      <c r="Q689" t="str">
        <f>CONCATENATE(C689,E689,G689,I689)</f>
        <v>34</v>
      </c>
    </row>
    <row r="690" spans="1:17" x14ac:dyDescent="0.25">
      <c r="A690">
        <v>689</v>
      </c>
      <c r="F690">
        <v>160.639476</v>
      </c>
      <c r="G690" s="3">
        <v>3</v>
      </c>
      <c r="H690">
        <v>160.74373800000001</v>
      </c>
      <c r="I690" s="4">
        <v>4</v>
      </c>
      <c r="P690">
        <v>2</v>
      </c>
      <c r="Q690" t="str">
        <f>CONCATENATE(C690,E690,G690,I690)</f>
        <v>34</v>
      </c>
    </row>
    <row r="691" spans="1:17" x14ac:dyDescent="0.25">
      <c r="A691">
        <v>690</v>
      </c>
      <c r="F691">
        <v>160.67916</v>
      </c>
      <c r="G691" s="3">
        <v>3</v>
      </c>
      <c r="H691">
        <v>160.65263400000001</v>
      </c>
      <c r="I691" s="4">
        <v>4</v>
      </c>
      <c r="P691">
        <v>2</v>
      </c>
      <c r="Q691" t="str">
        <f>CONCATENATE(C691,E691,G691,I691)</f>
        <v>34</v>
      </c>
    </row>
    <row r="692" spans="1:17" x14ac:dyDescent="0.25">
      <c r="A692">
        <v>691</v>
      </c>
      <c r="F692">
        <v>160.61410699999999</v>
      </c>
      <c r="G692" s="3">
        <v>3</v>
      </c>
      <c r="H692">
        <v>160.62668600000001</v>
      </c>
      <c r="I692" s="4">
        <v>4</v>
      </c>
      <c r="P692">
        <v>2</v>
      </c>
      <c r="Q692" t="str">
        <f>CONCATENATE(C692,E692,G692,I692)</f>
        <v>34</v>
      </c>
    </row>
    <row r="693" spans="1:17" x14ac:dyDescent="0.25">
      <c r="A693">
        <v>692</v>
      </c>
      <c r="F693">
        <v>160.57847599999999</v>
      </c>
      <c r="G693" s="3">
        <v>3</v>
      </c>
      <c r="H693">
        <v>160.60794899999999</v>
      </c>
      <c r="I693" s="4">
        <v>4</v>
      </c>
      <c r="P693">
        <v>2</v>
      </c>
      <c r="Q693" t="str">
        <f>CONCATENATE(C693,E693,G693,I693)</f>
        <v>34</v>
      </c>
    </row>
    <row r="694" spans="1:17" x14ac:dyDescent="0.25">
      <c r="A694">
        <v>693</v>
      </c>
      <c r="F694">
        <v>160.59995000000001</v>
      </c>
      <c r="G694" s="3">
        <v>3</v>
      </c>
      <c r="H694">
        <v>160.75205399999999</v>
      </c>
      <c r="I694" s="4">
        <v>4</v>
      </c>
      <c r="P694">
        <v>2</v>
      </c>
      <c r="Q694" t="str">
        <f>CONCATENATE(C694,E694,G694,I694)</f>
        <v>34</v>
      </c>
    </row>
    <row r="695" spans="1:17" x14ac:dyDescent="0.25">
      <c r="A695">
        <v>694</v>
      </c>
      <c r="F695">
        <v>160.588581</v>
      </c>
      <c r="G695" s="3">
        <v>3</v>
      </c>
      <c r="H695">
        <v>160.75205399999999</v>
      </c>
      <c r="I695" s="4">
        <v>4</v>
      </c>
      <c r="P695">
        <v>2</v>
      </c>
      <c r="Q695" t="str">
        <f>CONCATENATE(C695,E695,G695,I695)</f>
        <v>34</v>
      </c>
    </row>
    <row r="696" spans="1:17" x14ac:dyDescent="0.25">
      <c r="A696">
        <v>695</v>
      </c>
      <c r="F696">
        <v>160.731528</v>
      </c>
      <c r="G696" s="3">
        <v>3</v>
      </c>
      <c r="H696">
        <v>160.77084300000001</v>
      </c>
      <c r="I696" s="4">
        <v>4</v>
      </c>
      <c r="P696">
        <v>2</v>
      </c>
      <c r="Q696" t="str">
        <f>CONCATENATE(C696,E696,G696,I696)</f>
        <v>34</v>
      </c>
    </row>
    <row r="697" spans="1:17" x14ac:dyDescent="0.25">
      <c r="A697">
        <v>696</v>
      </c>
      <c r="B697">
        <v>179.073003</v>
      </c>
      <c r="C697" s="5">
        <v>1</v>
      </c>
      <c r="P697">
        <v>1</v>
      </c>
      <c r="Q697" t="str">
        <f>CONCATENATE(C697,E697,G697,I697)</f>
        <v>1</v>
      </c>
    </row>
    <row r="698" spans="1:17" x14ac:dyDescent="0.25">
      <c r="A698">
        <v>697</v>
      </c>
      <c r="B698">
        <v>179.12852800000002</v>
      </c>
      <c r="C698" s="5">
        <v>1</v>
      </c>
      <c r="P698">
        <v>1</v>
      </c>
      <c r="Q698" t="str">
        <f>CONCATENATE(C698,E698,G698,I698)</f>
        <v>1</v>
      </c>
    </row>
    <row r="699" spans="1:17" x14ac:dyDescent="0.25">
      <c r="A699">
        <v>698</v>
      </c>
      <c r="B699">
        <v>179.070266</v>
      </c>
      <c r="C699" s="5">
        <v>1</v>
      </c>
      <c r="P699">
        <v>1</v>
      </c>
      <c r="Q699" t="str">
        <f>CONCATENATE(C699,E699,G699,I699)</f>
        <v>1</v>
      </c>
    </row>
    <row r="700" spans="1:17" x14ac:dyDescent="0.25">
      <c r="A700">
        <v>699</v>
      </c>
      <c r="B700">
        <v>179.10310799999999</v>
      </c>
      <c r="C700" s="5">
        <v>1</v>
      </c>
      <c r="P700">
        <v>1</v>
      </c>
      <c r="Q700" t="str">
        <f>CONCATENATE(C700,E700,G700,I700)</f>
        <v>1</v>
      </c>
    </row>
    <row r="701" spans="1:17" x14ac:dyDescent="0.25">
      <c r="A701">
        <v>700</v>
      </c>
      <c r="B701">
        <v>179.094897</v>
      </c>
      <c r="C701" s="5">
        <v>1</v>
      </c>
      <c r="P701">
        <v>1</v>
      </c>
      <c r="Q701" t="str">
        <f>CONCATENATE(C701,E701,G701,I701)</f>
        <v>1</v>
      </c>
    </row>
    <row r="702" spans="1:17" x14ac:dyDescent="0.25">
      <c r="A702">
        <v>701</v>
      </c>
      <c r="B702">
        <v>179.088897</v>
      </c>
      <c r="C702" s="5">
        <v>1</v>
      </c>
      <c r="P702">
        <v>1</v>
      </c>
      <c r="Q702" t="str">
        <f>CONCATENATE(C702,E702,G702,I702)</f>
        <v>1</v>
      </c>
    </row>
    <row r="703" spans="1:17" x14ac:dyDescent="0.25">
      <c r="A703">
        <v>702</v>
      </c>
      <c r="B703">
        <v>179.10989699999999</v>
      </c>
      <c r="C703" s="5">
        <v>1</v>
      </c>
      <c r="P703">
        <v>1</v>
      </c>
      <c r="Q703" t="str">
        <f>CONCATENATE(C703,E703,G703,I703)</f>
        <v>1</v>
      </c>
    </row>
    <row r="704" spans="1:17" x14ac:dyDescent="0.25">
      <c r="A704">
        <v>703</v>
      </c>
      <c r="B704">
        <v>179.10689600000001</v>
      </c>
      <c r="C704" s="5">
        <v>1</v>
      </c>
      <c r="D704">
        <v>185.84005200000001</v>
      </c>
      <c r="E704" s="2">
        <v>2</v>
      </c>
      <c r="P704">
        <v>2</v>
      </c>
      <c r="Q704" t="str">
        <f>CONCATENATE(C704,E704,G704,I704)</f>
        <v>12</v>
      </c>
    </row>
    <row r="705" spans="1:17" x14ac:dyDescent="0.25">
      <c r="A705">
        <v>704</v>
      </c>
      <c r="B705">
        <v>179.19405399999999</v>
      </c>
      <c r="C705" s="5">
        <v>1</v>
      </c>
      <c r="D705">
        <v>185.85668799999999</v>
      </c>
      <c r="E705" s="2">
        <v>2</v>
      </c>
      <c r="P705">
        <v>2</v>
      </c>
      <c r="Q705" t="str">
        <f>CONCATENATE(C705,E705,G705,I705)</f>
        <v>12</v>
      </c>
    </row>
    <row r="706" spans="1:17" x14ac:dyDescent="0.25">
      <c r="A706">
        <v>705</v>
      </c>
      <c r="B706">
        <v>179.073003</v>
      </c>
      <c r="C706" s="5">
        <v>1</v>
      </c>
      <c r="D706">
        <v>185.88373799999999</v>
      </c>
      <c r="E706" s="2">
        <v>2</v>
      </c>
      <c r="P706">
        <v>2</v>
      </c>
      <c r="Q706" t="str">
        <f>CONCATENATE(C706,E706,G706,I706)</f>
        <v>12</v>
      </c>
    </row>
    <row r="707" spans="1:17" x14ac:dyDescent="0.25">
      <c r="A707">
        <v>706</v>
      </c>
      <c r="D707">
        <v>185.91026600000001</v>
      </c>
      <c r="E707" s="2">
        <v>2</v>
      </c>
      <c r="P707">
        <v>1</v>
      </c>
      <c r="Q707" t="str">
        <f>CONCATENATE(C707,E707,G707,I707)</f>
        <v>2</v>
      </c>
    </row>
    <row r="708" spans="1:17" x14ac:dyDescent="0.25">
      <c r="A708">
        <v>707</v>
      </c>
      <c r="D708">
        <v>185.88363200000001</v>
      </c>
      <c r="E708" s="2">
        <v>2</v>
      </c>
      <c r="P708">
        <v>1</v>
      </c>
      <c r="Q708" t="str">
        <f>CONCATENATE(C708,E708,G708,I708)</f>
        <v>2</v>
      </c>
    </row>
    <row r="709" spans="1:17" x14ac:dyDescent="0.25">
      <c r="A709">
        <v>708</v>
      </c>
      <c r="D709">
        <v>185.88537099999999</v>
      </c>
      <c r="E709" s="2">
        <v>2</v>
      </c>
      <c r="P709">
        <v>1</v>
      </c>
      <c r="Q709" t="str">
        <f>CONCATENATE(C709,E709,G709,I709)</f>
        <v>2</v>
      </c>
    </row>
    <row r="710" spans="1:17" x14ac:dyDescent="0.25">
      <c r="A710">
        <v>709</v>
      </c>
      <c r="D710">
        <v>185.94341900000001</v>
      </c>
      <c r="E710" s="2">
        <v>2</v>
      </c>
      <c r="F710">
        <v>183.98084499999999</v>
      </c>
      <c r="G710" s="3">
        <v>3</v>
      </c>
      <c r="P710">
        <v>2</v>
      </c>
      <c r="Q710" t="str">
        <f>CONCATENATE(C710,E710,G710,I710)</f>
        <v>23</v>
      </c>
    </row>
    <row r="711" spans="1:17" x14ac:dyDescent="0.25">
      <c r="A711">
        <v>710</v>
      </c>
      <c r="D711">
        <v>185.869632</v>
      </c>
      <c r="E711" s="2">
        <v>2</v>
      </c>
      <c r="F711">
        <v>184.06779</v>
      </c>
      <c r="G711" s="3">
        <v>3</v>
      </c>
      <c r="P711">
        <v>2</v>
      </c>
      <c r="Q711" t="str">
        <f>CONCATENATE(C711,E711,G711,I711)</f>
        <v>23</v>
      </c>
    </row>
    <row r="712" spans="1:17" x14ac:dyDescent="0.25">
      <c r="A712">
        <v>711</v>
      </c>
      <c r="F712">
        <v>184.03515899999999</v>
      </c>
      <c r="G712" s="3">
        <v>3</v>
      </c>
      <c r="P712">
        <v>1</v>
      </c>
      <c r="Q712" t="str">
        <f>CONCATENATE(C712,E712,G712,I712)</f>
        <v>3</v>
      </c>
    </row>
    <row r="713" spans="1:17" x14ac:dyDescent="0.25">
      <c r="A713">
        <v>712</v>
      </c>
      <c r="F713">
        <v>183.99084400000001</v>
      </c>
      <c r="G713" s="3">
        <v>3</v>
      </c>
      <c r="H713">
        <v>186.79131999999998</v>
      </c>
      <c r="I713" s="4">
        <v>4</v>
      </c>
      <c r="P713">
        <v>2</v>
      </c>
      <c r="Q713" t="str">
        <f>CONCATENATE(C713,E713,G713,I713)</f>
        <v>34</v>
      </c>
    </row>
    <row r="714" spans="1:17" x14ac:dyDescent="0.25">
      <c r="A714">
        <v>713</v>
      </c>
      <c r="F714">
        <v>184.018844</v>
      </c>
      <c r="G714" s="3">
        <v>3</v>
      </c>
      <c r="H714">
        <v>186.84605299999998</v>
      </c>
      <c r="I714" s="4">
        <v>4</v>
      </c>
      <c r="P714">
        <v>2</v>
      </c>
      <c r="Q714" t="str">
        <f>CONCATENATE(C714,E714,G714,I714)</f>
        <v>34</v>
      </c>
    </row>
    <row r="715" spans="1:17" x14ac:dyDescent="0.25">
      <c r="A715">
        <v>714</v>
      </c>
      <c r="F715">
        <v>184.053527</v>
      </c>
      <c r="G715" s="3">
        <v>3</v>
      </c>
      <c r="H715">
        <v>186.80573900000002</v>
      </c>
      <c r="I715" s="4">
        <v>4</v>
      </c>
      <c r="P715">
        <v>2</v>
      </c>
      <c r="Q715" t="str">
        <f>CONCATENATE(C715,E715,G715,I715)</f>
        <v>34</v>
      </c>
    </row>
    <row r="716" spans="1:17" x14ac:dyDescent="0.25">
      <c r="A716">
        <v>715</v>
      </c>
      <c r="F716">
        <v>184.08084400000001</v>
      </c>
      <c r="G716" s="3">
        <v>3</v>
      </c>
      <c r="H716">
        <v>186.78679199999999</v>
      </c>
      <c r="I716" s="4">
        <v>4</v>
      </c>
      <c r="P716">
        <v>2</v>
      </c>
      <c r="Q716" t="str">
        <f>CONCATENATE(C716,E716,G716,I716)</f>
        <v>34</v>
      </c>
    </row>
    <row r="717" spans="1:17" x14ac:dyDescent="0.25">
      <c r="A717">
        <v>716</v>
      </c>
      <c r="F717">
        <v>184.07463300000001</v>
      </c>
      <c r="G717" s="3">
        <v>3</v>
      </c>
      <c r="H717">
        <v>186.77337199999999</v>
      </c>
      <c r="I717" s="4">
        <v>4</v>
      </c>
      <c r="P717">
        <v>2</v>
      </c>
      <c r="Q717" t="str">
        <f>CONCATENATE(C717,E717,G717,I717)</f>
        <v>34</v>
      </c>
    </row>
    <row r="718" spans="1:17" x14ac:dyDescent="0.25">
      <c r="A718">
        <v>717</v>
      </c>
      <c r="B718">
        <v>202.20778899999999</v>
      </c>
      <c r="C718" s="5">
        <v>1</v>
      </c>
      <c r="F718">
        <v>184.04616099999998</v>
      </c>
      <c r="G718" s="3">
        <v>3</v>
      </c>
      <c r="H718">
        <v>186.79031599999999</v>
      </c>
      <c r="I718" s="4">
        <v>4</v>
      </c>
      <c r="P718">
        <v>3</v>
      </c>
      <c r="Q718" t="str">
        <f>CONCATENATE(C718,E718,G718,I718)</f>
        <v>134</v>
      </c>
    </row>
    <row r="719" spans="1:17" x14ac:dyDescent="0.25">
      <c r="A719">
        <v>718</v>
      </c>
      <c r="B719">
        <v>202.205634</v>
      </c>
      <c r="C719" s="5">
        <v>1</v>
      </c>
      <c r="F719">
        <v>183.98084499999999</v>
      </c>
      <c r="G719" s="3">
        <v>3</v>
      </c>
      <c r="H719">
        <v>186.80179100000001</v>
      </c>
      <c r="I719" s="4">
        <v>4</v>
      </c>
      <c r="P719">
        <v>3</v>
      </c>
      <c r="Q719" t="str">
        <f>CONCATENATE(C719,E719,G719,I719)</f>
        <v>134</v>
      </c>
    </row>
    <row r="720" spans="1:17" x14ac:dyDescent="0.25">
      <c r="A720">
        <v>719</v>
      </c>
      <c r="B720">
        <v>202.18589700000001</v>
      </c>
      <c r="C720" s="5">
        <v>1</v>
      </c>
      <c r="H720">
        <v>186.841578</v>
      </c>
      <c r="I720" s="4">
        <v>4</v>
      </c>
      <c r="P720">
        <v>2</v>
      </c>
      <c r="Q720" t="str">
        <f>CONCATENATE(C720,E720,G720,I720)</f>
        <v>14</v>
      </c>
    </row>
    <row r="721" spans="1:17" x14ac:dyDescent="0.25">
      <c r="A721">
        <v>720</v>
      </c>
      <c r="B721">
        <v>202.18373800000001</v>
      </c>
      <c r="C721" s="5">
        <v>1</v>
      </c>
      <c r="H721">
        <v>186.79131999999998</v>
      </c>
      <c r="I721" s="4">
        <v>4</v>
      </c>
      <c r="P721">
        <v>2</v>
      </c>
      <c r="Q721" t="str">
        <f>CONCATENATE(C721,E721,G721,I721)</f>
        <v>14</v>
      </c>
    </row>
    <row r="722" spans="1:17" x14ac:dyDescent="0.25">
      <c r="A722">
        <v>721</v>
      </c>
      <c r="B722">
        <v>202.22515799999999</v>
      </c>
      <c r="C722" s="5">
        <v>1</v>
      </c>
      <c r="P722">
        <v>1</v>
      </c>
      <c r="Q722" t="str">
        <f>CONCATENATE(C722,E722,G722,I722)</f>
        <v>1</v>
      </c>
    </row>
    <row r="723" spans="1:17" x14ac:dyDescent="0.25">
      <c r="A723">
        <v>722</v>
      </c>
      <c r="B723">
        <v>202.21931699999999</v>
      </c>
      <c r="C723" s="5">
        <v>1</v>
      </c>
      <c r="P723">
        <v>1</v>
      </c>
      <c r="Q723" t="str">
        <f>CONCATENATE(C723,E723,G723,I723)</f>
        <v>1</v>
      </c>
    </row>
    <row r="724" spans="1:17" x14ac:dyDescent="0.25">
      <c r="A724">
        <v>723</v>
      </c>
      <c r="B724">
        <v>202.22726299999999</v>
      </c>
      <c r="C724" s="5">
        <v>1</v>
      </c>
      <c r="P724">
        <v>1</v>
      </c>
      <c r="Q724" t="str">
        <f>CONCATENATE(C724,E724,G724,I724)</f>
        <v>1</v>
      </c>
    </row>
    <row r="725" spans="1:17" x14ac:dyDescent="0.25">
      <c r="A725">
        <v>724</v>
      </c>
      <c r="B725">
        <v>202.31194600000001</v>
      </c>
      <c r="C725" s="5">
        <v>1</v>
      </c>
      <c r="D725">
        <v>209.148368</v>
      </c>
      <c r="E725" s="2">
        <v>2</v>
      </c>
      <c r="P725">
        <v>2</v>
      </c>
      <c r="Q725" t="str">
        <f>CONCATENATE(C725,E725,G725,I725)</f>
        <v>12</v>
      </c>
    </row>
    <row r="726" spans="1:17" x14ac:dyDescent="0.25">
      <c r="A726">
        <v>725</v>
      </c>
      <c r="B726">
        <v>202.26600200000001</v>
      </c>
      <c r="C726" s="5">
        <v>1</v>
      </c>
      <c r="D726">
        <v>209.15094999999999</v>
      </c>
      <c r="E726" s="2">
        <v>2</v>
      </c>
      <c r="P726">
        <v>2</v>
      </c>
      <c r="Q726" t="str">
        <f>CONCATENATE(C726,E726,G726,I726)</f>
        <v>12</v>
      </c>
    </row>
    <row r="727" spans="1:17" x14ac:dyDescent="0.25">
      <c r="A727">
        <v>726</v>
      </c>
      <c r="B727">
        <v>202.20778899999999</v>
      </c>
      <c r="C727" s="5">
        <v>1</v>
      </c>
      <c r="D727">
        <v>209.19294600000001</v>
      </c>
      <c r="E727" s="2">
        <v>2</v>
      </c>
      <c r="P727">
        <v>2</v>
      </c>
      <c r="Q727" t="str">
        <f>CONCATENATE(C727,E727,G727,I727)</f>
        <v>12</v>
      </c>
    </row>
    <row r="728" spans="1:17" x14ac:dyDescent="0.25">
      <c r="A728">
        <v>727</v>
      </c>
      <c r="D728">
        <v>209.164107</v>
      </c>
      <c r="E728" s="2">
        <v>2</v>
      </c>
      <c r="P728">
        <v>1</v>
      </c>
      <c r="Q728" t="str">
        <f>CONCATENATE(C728,E728,G728,I728)</f>
        <v>2</v>
      </c>
    </row>
    <row r="729" spans="1:17" x14ac:dyDescent="0.25">
      <c r="A729">
        <v>728</v>
      </c>
      <c r="D729">
        <v>209.17762999999999</v>
      </c>
      <c r="E729" s="2">
        <v>2</v>
      </c>
      <c r="P729">
        <v>1</v>
      </c>
      <c r="Q729" t="str">
        <f>CONCATENATE(C729,E729,G729,I729)</f>
        <v>2</v>
      </c>
    </row>
    <row r="730" spans="1:17" x14ac:dyDescent="0.25">
      <c r="A730">
        <v>729</v>
      </c>
      <c r="D730">
        <v>209.185687</v>
      </c>
      <c r="E730" s="2">
        <v>2</v>
      </c>
      <c r="P730">
        <v>1</v>
      </c>
      <c r="Q730" t="str">
        <f>CONCATENATE(C730,E730,G730,I730)</f>
        <v>2</v>
      </c>
    </row>
    <row r="731" spans="1:17" x14ac:dyDescent="0.25">
      <c r="A731">
        <v>730</v>
      </c>
      <c r="D731">
        <v>209.20783900000001</v>
      </c>
      <c r="E731" s="2">
        <v>2</v>
      </c>
      <c r="P731">
        <v>1</v>
      </c>
      <c r="Q731" t="str">
        <f>CONCATENATE(C731,E731,G731,I731)</f>
        <v>2</v>
      </c>
    </row>
    <row r="732" spans="1:17" x14ac:dyDescent="0.25">
      <c r="A732">
        <v>731</v>
      </c>
      <c r="D732">
        <v>209.19837100000001</v>
      </c>
      <c r="E732" s="2">
        <v>2</v>
      </c>
      <c r="P732">
        <v>1</v>
      </c>
      <c r="Q732" t="str">
        <f>CONCATENATE(C732,E732,G732,I732)</f>
        <v>2</v>
      </c>
    </row>
    <row r="733" spans="1:17" x14ac:dyDescent="0.25">
      <c r="A733">
        <v>732</v>
      </c>
      <c r="D733">
        <v>209.256316</v>
      </c>
      <c r="E733" s="2">
        <v>2</v>
      </c>
      <c r="P733">
        <v>1</v>
      </c>
      <c r="Q733" t="str">
        <f>CONCATENATE(C733,E733,G733,I733)</f>
        <v>2</v>
      </c>
    </row>
    <row r="734" spans="1:17" x14ac:dyDescent="0.25">
      <c r="A734">
        <v>733</v>
      </c>
      <c r="D734">
        <v>209.148368</v>
      </c>
      <c r="E734" s="2">
        <v>2</v>
      </c>
      <c r="P734">
        <v>1</v>
      </c>
      <c r="Q734" t="str">
        <f>CONCATENATE(C734,E734,G734,I734)</f>
        <v>2</v>
      </c>
    </row>
    <row r="735" spans="1:17" x14ac:dyDescent="0.25">
      <c r="A735">
        <v>734</v>
      </c>
      <c r="F735">
        <v>208.74189699999999</v>
      </c>
      <c r="G735" s="3">
        <v>3</v>
      </c>
      <c r="P735">
        <v>1</v>
      </c>
      <c r="Q735" t="str">
        <f>CONCATENATE(C735,E735,G735,I735)</f>
        <v>3</v>
      </c>
    </row>
    <row r="736" spans="1:17" x14ac:dyDescent="0.25">
      <c r="A736">
        <v>735</v>
      </c>
      <c r="F736">
        <v>208.75605300000001</v>
      </c>
      <c r="G736" s="3">
        <v>3</v>
      </c>
      <c r="P736">
        <v>1</v>
      </c>
      <c r="Q736" t="str">
        <f>CONCATENATE(C736,E736,G736,I736)</f>
        <v>3</v>
      </c>
    </row>
    <row r="737" spans="1:17" x14ac:dyDescent="0.25">
      <c r="A737">
        <v>736</v>
      </c>
      <c r="F737">
        <v>208.80436600000002</v>
      </c>
      <c r="G737" s="3">
        <v>3</v>
      </c>
      <c r="H737">
        <v>210.71400299999999</v>
      </c>
      <c r="I737" s="4">
        <v>4</v>
      </c>
      <c r="P737">
        <v>2</v>
      </c>
      <c r="Q737" t="str">
        <f>CONCATENATE(C737,E737,G737,I737)</f>
        <v>34</v>
      </c>
    </row>
    <row r="738" spans="1:17" x14ac:dyDescent="0.25">
      <c r="A738">
        <v>737</v>
      </c>
      <c r="F738">
        <v>208.787791</v>
      </c>
      <c r="G738" s="3">
        <v>3</v>
      </c>
      <c r="H738">
        <v>210.71463299999999</v>
      </c>
      <c r="I738" s="4">
        <v>4</v>
      </c>
      <c r="P738">
        <v>2</v>
      </c>
      <c r="Q738" t="str">
        <f>CONCATENATE(C738,E738,G738,I738)</f>
        <v>34</v>
      </c>
    </row>
    <row r="739" spans="1:17" x14ac:dyDescent="0.25">
      <c r="A739">
        <v>738</v>
      </c>
      <c r="F739">
        <v>208.77500000000001</v>
      </c>
      <c r="G739" s="3">
        <v>3</v>
      </c>
      <c r="H739">
        <v>210.71921399999999</v>
      </c>
      <c r="I739" s="4">
        <v>4</v>
      </c>
      <c r="P739">
        <v>2</v>
      </c>
      <c r="Q739" t="str">
        <f>CONCATENATE(C739,E739,G739,I739)</f>
        <v>34</v>
      </c>
    </row>
    <row r="740" spans="1:17" x14ac:dyDescent="0.25">
      <c r="A740">
        <v>739</v>
      </c>
      <c r="B740">
        <v>222.660967</v>
      </c>
      <c r="C740" s="5">
        <v>1</v>
      </c>
      <c r="F740">
        <v>208.78384700000001</v>
      </c>
      <c r="G740" s="3">
        <v>3</v>
      </c>
      <c r="H740">
        <v>210.74795</v>
      </c>
      <c r="I740" s="4">
        <v>4</v>
      </c>
      <c r="P740">
        <v>3</v>
      </c>
      <c r="Q740" t="str">
        <f>CONCATENATE(C740,E740,G740,I740)</f>
        <v>134</v>
      </c>
    </row>
    <row r="741" spans="1:17" x14ac:dyDescent="0.25">
      <c r="A741">
        <v>740</v>
      </c>
      <c r="B741">
        <v>222.686228</v>
      </c>
      <c r="C741" s="5">
        <v>1</v>
      </c>
      <c r="F741">
        <v>208.79252500000001</v>
      </c>
      <c r="G741" s="3">
        <v>3</v>
      </c>
      <c r="H741">
        <v>210.766684</v>
      </c>
      <c r="I741" s="4">
        <v>4</v>
      </c>
      <c r="P741">
        <v>3</v>
      </c>
      <c r="Q741" t="str">
        <f>CONCATENATE(C741,E741,G741,I741)</f>
        <v>134</v>
      </c>
    </row>
    <row r="742" spans="1:17" x14ac:dyDescent="0.25">
      <c r="A742">
        <v>741</v>
      </c>
      <c r="B742">
        <v>222.70401699999999</v>
      </c>
      <c r="C742" s="5">
        <v>1</v>
      </c>
      <c r="F742">
        <v>208.82395099999999</v>
      </c>
      <c r="G742" s="3">
        <v>3</v>
      </c>
      <c r="H742">
        <v>210.78742499999998</v>
      </c>
      <c r="I742" s="4">
        <v>4</v>
      </c>
      <c r="P742">
        <v>3</v>
      </c>
      <c r="Q742" t="str">
        <f>CONCATENATE(C742,E742,G742,I742)</f>
        <v>134</v>
      </c>
    </row>
    <row r="743" spans="1:17" x14ac:dyDescent="0.25">
      <c r="A743">
        <v>742</v>
      </c>
      <c r="B743">
        <v>222.7227</v>
      </c>
      <c r="C743" s="5">
        <v>1</v>
      </c>
      <c r="F743">
        <v>208.74189699999999</v>
      </c>
      <c r="G743" s="3">
        <v>3</v>
      </c>
      <c r="H743">
        <v>210.728003</v>
      </c>
      <c r="I743" s="4">
        <v>4</v>
      </c>
      <c r="P743">
        <v>3</v>
      </c>
      <c r="Q743" t="str">
        <f>CONCATENATE(C743,E743,G743,I743)</f>
        <v>134</v>
      </c>
    </row>
    <row r="744" spans="1:17" x14ac:dyDescent="0.25">
      <c r="A744">
        <v>743</v>
      </c>
      <c r="B744">
        <v>222.73485700000001</v>
      </c>
      <c r="C744" s="5">
        <v>1</v>
      </c>
      <c r="F744">
        <v>208.74189699999999</v>
      </c>
      <c r="G744" s="3">
        <v>3</v>
      </c>
      <c r="H744">
        <v>210.727473</v>
      </c>
      <c r="I744" s="4">
        <v>4</v>
      </c>
      <c r="P744">
        <v>3</v>
      </c>
      <c r="Q744" t="str">
        <f>CONCATENATE(C744,E744,G744,I744)</f>
        <v>134</v>
      </c>
    </row>
    <row r="745" spans="1:17" x14ac:dyDescent="0.25">
      <c r="A745">
        <v>744</v>
      </c>
      <c r="B745">
        <v>222.74627799999999</v>
      </c>
      <c r="C745" s="5">
        <v>1</v>
      </c>
      <c r="H745">
        <v>210.71400299999999</v>
      </c>
      <c r="I745" s="4">
        <v>4</v>
      </c>
      <c r="P745">
        <v>2</v>
      </c>
      <c r="Q745" t="str">
        <f>CONCATENATE(C745,E745,G745,I745)</f>
        <v>14</v>
      </c>
    </row>
    <row r="746" spans="1:17" x14ac:dyDescent="0.25">
      <c r="A746">
        <v>745</v>
      </c>
      <c r="B746">
        <v>222.747277</v>
      </c>
      <c r="C746" s="5">
        <v>1</v>
      </c>
      <c r="H746">
        <v>210.71400299999999</v>
      </c>
      <c r="I746" s="4">
        <v>4</v>
      </c>
      <c r="P746">
        <v>2</v>
      </c>
      <c r="Q746" t="str">
        <f>CONCATENATE(C746,E746,G746,I746)</f>
        <v>14</v>
      </c>
    </row>
    <row r="747" spans="1:17" x14ac:dyDescent="0.25">
      <c r="A747">
        <v>746</v>
      </c>
      <c r="B747">
        <v>222.74380400000001</v>
      </c>
      <c r="C747" s="5">
        <v>1</v>
      </c>
      <c r="H747">
        <v>210.86489399999999</v>
      </c>
      <c r="I747" s="4">
        <v>4</v>
      </c>
      <c r="P747">
        <v>2</v>
      </c>
      <c r="Q747" t="str">
        <f>CONCATENATE(C747,E747,G747,I747)</f>
        <v>14</v>
      </c>
    </row>
    <row r="748" spans="1:17" x14ac:dyDescent="0.25">
      <c r="A748">
        <v>747</v>
      </c>
      <c r="B748">
        <v>222.69233299999999</v>
      </c>
      <c r="C748" s="5">
        <v>1</v>
      </c>
      <c r="D748">
        <v>228.52853500000001</v>
      </c>
      <c r="E748" s="2">
        <v>2</v>
      </c>
      <c r="P748">
        <v>2</v>
      </c>
      <c r="Q748" t="str">
        <f>CONCATENATE(C748,E748,G748,I748)</f>
        <v>12</v>
      </c>
    </row>
    <row r="749" spans="1:17" x14ac:dyDescent="0.25">
      <c r="A749">
        <v>748</v>
      </c>
      <c r="B749">
        <v>222.70722699999999</v>
      </c>
      <c r="C749" s="5">
        <v>1</v>
      </c>
      <c r="D749">
        <v>228.49264199999999</v>
      </c>
      <c r="E749" s="2">
        <v>2</v>
      </c>
      <c r="P749">
        <v>2</v>
      </c>
      <c r="Q749" t="str">
        <f>CONCATENATE(C749,E749,G749,I749)</f>
        <v>12</v>
      </c>
    </row>
    <row r="750" spans="1:17" x14ac:dyDescent="0.25">
      <c r="A750">
        <v>749</v>
      </c>
      <c r="B750">
        <v>222.660967</v>
      </c>
      <c r="C750" s="5">
        <v>1</v>
      </c>
      <c r="D750">
        <v>228.50606199999999</v>
      </c>
      <c r="E750" s="2">
        <v>2</v>
      </c>
      <c r="P750">
        <v>2</v>
      </c>
      <c r="Q750" t="str">
        <f>CONCATENATE(C750,E750,G750,I750)</f>
        <v>12</v>
      </c>
    </row>
    <row r="751" spans="1:17" x14ac:dyDescent="0.25">
      <c r="A751">
        <v>750</v>
      </c>
      <c r="B751">
        <v>222.660967</v>
      </c>
      <c r="C751" s="5">
        <v>1</v>
      </c>
      <c r="D751">
        <v>228.536641</v>
      </c>
      <c r="E751" s="2">
        <v>2</v>
      </c>
      <c r="P751">
        <v>2</v>
      </c>
      <c r="Q751" t="str">
        <f>CONCATENATE(C751,E751,G751,I751)</f>
        <v>12</v>
      </c>
    </row>
    <row r="752" spans="1:17" x14ac:dyDescent="0.25">
      <c r="A752">
        <v>751</v>
      </c>
      <c r="D752">
        <v>228.49406300000001</v>
      </c>
      <c r="E752" s="2">
        <v>2</v>
      </c>
      <c r="P752">
        <v>1</v>
      </c>
      <c r="Q752" t="str">
        <f>CONCATENATE(C752,E752,G752,I752)</f>
        <v>2</v>
      </c>
    </row>
    <row r="753" spans="1:17" x14ac:dyDescent="0.25">
      <c r="A753">
        <v>752</v>
      </c>
      <c r="D753">
        <v>228.50427300000001</v>
      </c>
      <c r="E753" s="2">
        <v>2</v>
      </c>
      <c r="P753">
        <v>1</v>
      </c>
      <c r="Q753" t="str">
        <f>CONCATENATE(C753,E753,G753,I753)</f>
        <v>2</v>
      </c>
    </row>
    <row r="754" spans="1:17" x14ac:dyDescent="0.25">
      <c r="A754">
        <v>753</v>
      </c>
      <c r="D754">
        <v>228.501485</v>
      </c>
      <c r="E754" s="2">
        <v>2</v>
      </c>
      <c r="P754">
        <v>1</v>
      </c>
      <c r="Q754" t="str">
        <f>CONCATENATE(C754,E754,G754,I754)</f>
        <v>2</v>
      </c>
    </row>
    <row r="755" spans="1:17" x14ac:dyDescent="0.25">
      <c r="A755">
        <v>754</v>
      </c>
      <c r="D755">
        <v>228.469539</v>
      </c>
      <c r="E755" s="2">
        <v>2</v>
      </c>
      <c r="P755">
        <v>1</v>
      </c>
      <c r="Q755" t="str">
        <f>CONCATENATE(C755,E755,G755,I755)</f>
        <v>2</v>
      </c>
    </row>
    <row r="756" spans="1:17" x14ac:dyDescent="0.25">
      <c r="A756">
        <v>755</v>
      </c>
      <c r="D756">
        <v>228.482011</v>
      </c>
      <c r="E756" s="2">
        <v>2</v>
      </c>
      <c r="P756">
        <v>1</v>
      </c>
      <c r="Q756" t="str">
        <f>CONCATENATE(C756,E756,G756,I756)</f>
        <v>2</v>
      </c>
    </row>
    <row r="757" spans="1:17" x14ac:dyDescent="0.25">
      <c r="A757">
        <v>756</v>
      </c>
      <c r="D757">
        <v>228.43875</v>
      </c>
      <c r="E757" s="2">
        <v>2</v>
      </c>
      <c r="P757">
        <v>1</v>
      </c>
      <c r="Q757" t="str">
        <f>CONCATENATE(C757,E757,G757,I757)</f>
        <v>2</v>
      </c>
    </row>
    <row r="758" spans="1:17" x14ac:dyDescent="0.25">
      <c r="A758">
        <v>757</v>
      </c>
      <c r="D758">
        <v>228.52853500000001</v>
      </c>
      <c r="E758" s="2">
        <v>2</v>
      </c>
      <c r="P758">
        <v>1</v>
      </c>
      <c r="Q758" t="str">
        <f>CONCATENATE(C758,E758,G758,I758)</f>
        <v>2</v>
      </c>
    </row>
    <row r="759" spans="1:17" x14ac:dyDescent="0.25">
      <c r="A759">
        <v>758</v>
      </c>
      <c r="D759">
        <v>228.52853500000001</v>
      </c>
      <c r="E759" s="2">
        <v>2</v>
      </c>
      <c r="F759">
        <v>227.773313</v>
      </c>
      <c r="G759" s="3">
        <v>3</v>
      </c>
      <c r="P759">
        <v>2</v>
      </c>
      <c r="Q759" t="str">
        <f>CONCATENATE(C759,E759,G759,I759)</f>
        <v>23</v>
      </c>
    </row>
    <row r="760" spans="1:17" x14ac:dyDescent="0.25">
      <c r="A760">
        <v>759</v>
      </c>
      <c r="F760">
        <v>227.78315599999999</v>
      </c>
      <c r="G760" s="3">
        <v>3</v>
      </c>
      <c r="H760">
        <v>229.004561</v>
      </c>
      <c r="I760" s="4">
        <v>4</v>
      </c>
      <c r="P760">
        <v>2</v>
      </c>
      <c r="Q760" t="str">
        <f>CONCATENATE(C760,E760,G760,I760)</f>
        <v>34</v>
      </c>
    </row>
    <row r="761" spans="1:17" x14ac:dyDescent="0.25">
      <c r="A761">
        <v>760</v>
      </c>
      <c r="F761">
        <v>227.78615600000001</v>
      </c>
      <c r="G761" s="3">
        <v>3</v>
      </c>
      <c r="H761">
        <v>229.03882300000001</v>
      </c>
      <c r="I761" s="4">
        <v>4</v>
      </c>
      <c r="P761">
        <v>2</v>
      </c>
      <c r="Q761" t="str">
        <f>CONCATENATE(C761,E761,G761,I761)</f>
        <v>34</v>
      </c>
    </row>
    <row r="762" spans="1:17" x14ac:dyDescent="0.25">
      <c r="A762">
        <v>761</v>
      </c>
      <c r="F762">
        <v>227.82510099999999</v>
      </c>
      <c r="G762" s="3">
        <v>3</v>
      </c>
      <c r="H762">
        <v>229.03461200000001</v>
      </c>
      <c r="I762" s="4">
        <v>4</v>
      </c>
      <c r="P762">
        <v>2</v>
      </c>
      <c r="Q762" t="str">
        <f>CONCATENATE(C762,E762,G762,I762)</f>
        <v>34</v>
      </c>
    </row>
    <row r="763" spans="1:17" x14ac:dyDescent="0.25">
      <c r="A763">
        <v>762</v>
      </c>
      <c r="F763">
        <v>227.859309</v>
      </c>
      <c r="G763" s="3">
        <v>3</v>
      </c>
      <c r="H763">
        <v>229.01356200000001</v>
      </c>
      <c r="I763" s="4">
        <v>4</v>
      </c>
      <c r="P763">
        <v>2</v>
      </c>
      <c r="Q763" t="str">
        <f>CONCATENATE(C763,E763,G763,I763)</f>
        <v>34</v>
      </c>
    </row>
    <row r="764" spans="1:17" x14ac:dyDescent="0.25">
      <c r="A764">
        <v>763</v>
      </c>
      <c r="F764">
        <v>227.910886</v>
      </c>
      <c r="G764" s="3">
        <v>3</v>
      </c>
      <c r="H764">
        <v>228.97814299999999</v>
      </c>
      <c r="I764" s="4">
        <v>4</v>
      </c>
      <c r="P764">
        <v>2</v>
      </c>
      <c r="Q764" t="str">
        <f>CONCATENATE(C764,E764,G764,I764)</f>
        <v>34</v>
      </c>
    </row>
    <row r="765" spans="1:17" x14ac:dyDescent="0.25">
      <c r="A765">
        <v>764</v>
      </c>
      <c r="F765">
        <v>227.89009799999999</v>
      </c>
      <c r="G765" s="3">
        <v>3</v>
      </c>
      <c r="H765">
        <v>228.95982799999999</v>
      </c>
      <c r="I765" s="4">
        <v>4</v>
      </c>
      <c r="P765">
        <v>2</v>
      </c>
      <c r="Q765" t="str">
        <f>CONCATENATE(C765,E765,G765,I765)</f>
        <v>34</v>
      </c>
    </row>
    <row r="766" spans="1:17" x14ac:dyDescent="0.25">
      <c r="A766">
        <v>765</v>
      </c>
      <c r="B766">
        <v>243.24145799999999</v>
      </c>
      <c r="C766" s="5">
        <v>1</v>
      </c>
      <c r="F766">
        <v>227.858046</v>
      </c>
      <c r="G766" s="3">
        <v>3</v>
      </c>
      <c r="H766">
        <v>228.98714200000001</v>
      </c>
      <c r="I766" s="4">
        <v>4</v>
      </c>
      <c r="P766">
        <v>3</v>
      </c>
      <c r="Q766" t="str">
        <f>CONCATENATE(C766,E766,G766,I766)</f>
        <v>134</v>
      </c>
    </row>
    <row r="767" spans="1:17" x14ac:dyDescent="0.25">
      <c r="A767">
        <v>766</v>
      </c>
      <c r="B767">
        <v>243.26314099999999</v>
      </c>
      <c r="C767" s="5">
        <v>1</v>
      </c>
      <c r="F767">
        <v>227.773313</v>
      </c>
      <c r="G767" s="3">
        <v>3</v>
      </c>
      <c r="H767">
        <v>229.00314</v>
      </c>
      <c r="I767" s="4">
        <v>4</v>
      </c>
      <c r="P767">
        <v>3</v>
      </c>
      <c r="Q767" t="str">
        <f>CONCATENATE(C767,E767,G767,I767)</f>
        <v>134</v>
      </c>
    </row>
    <row r="768" spans="1:17" x14ac:dyDescent="0.25">
      <c r="A768">
        <v>767</v>
      </c>
      <c r="B768">
        <v>243.24282700000001</v>
      </c>
      <c r="C768" s="5">
        <v>1</v>
      </c>
      <c r="F768">
        <v>227.773313</v>
      </c>
      <c r="G768" s="3">
        <v>3</v>
      </c>
      <c r="H768">
        <v>228.99187900000001</v>
      </c>
      <c r="I768" s="4">
        <v>4</v>
      </c>
      <c r="P768">
        <v>3</v>
      </c>
      <c r="Q768" t="str">
        <f>CONCATENATE(C768,E768,G768,I768)</f>
        <v>134</v>
      </c>
    </row>
    <row r="769" spans="1:17" x14ac:dyDescent="0.25">
      <c r="A769">
        <v>768</v>
      </c>
      <c r="B769">
        <v>243.27919299999999</v>
      </c>
      <c r="C769" s="5">
        <v>1</v>
      </c>
      <c r="F769">
        <v>227.773313</v>
      </c>
      <c r="G769" s="3">
        <v>3</v>
      </c>
      <c r="H769">
        <v>228.98977400000001</v>
      </c>
      <c r="I769" s="4">
        <v>4</v>
      </c>
      <c r="P769">
        <v>3</v>
      </c>
      <c r="Q769" t="str">
        <f>CONCATENATE(C769,E769,G769,I769)</f>
        <v>134</v>
      </c>
    </row>
    <row r="770" spans="1:17" x14ac:dyDescent="0.25">
      <c r="A770">
        <v>769</v>
      </c>
      <c r="B770">
        <v>243.269507</v>
      </c>
      <c r="C770" s="5">
        <v>1</v>
      </c>
      <c r="H770">
        <v>228.991668</v>
      </c>
      <c r="I770" s="4">
        <v>4</v>
      </c>
      <c r="P770">
        <v>2</v>
      </c>
      <c r="Q770" t="str">
        <f>CONCATENATE(C770,E770,G770,I770)</f>
        <v>14</v>
      </c>
    </row>
    <row r="771" spans="1:17" x14ac:dyDescent="0.25">
      <c r="A771">
        <v>770</v>
      </c>
      <c r="B771">
        <v>243.26729699999999</v>
      </c>
      <c r="C771" s="5">
        <v>1</v>
      </c>
      <c r="H771">
        <v>229.004561</v>
      </c>
      <c r="I771" s="4">
        <v>4</v>
      </c>
      <c r="P771">
        <v>2</v>
      </c>
      <c r="Q771" t="str">
        <f>CONCATENATE(C771,E771,G771,I771)</f>
        <v>14</v>
      </c>
    </row>
    <row r="772" spans="1:17" x14ac:dyDescent="0.25">
      <c r="A772">
        <v>771</v>
      </c>
      <c r="B772">
        <v>243.26066700000001</v>
      </c>
      <c r="C772" s="5">
        <v>1</v>
      </c>
      <c r="H772">
        <v>229.004561</v>
      </c>
      <c r="I772" s="4">
        <v>4</v>
      </c>
      <c r="P772">
        <v>2</v>
      </c>
      <c r="Q772" t="str">
        <f>CONCATENATE(C772,E772,G772,I772)</f>
        <v>14</v>
      </c>
    </row>
    <row r="773" spans="1:17" x14ac:dyDescent="0.25">
      <c r="A773">
        <v>772</v>
      </c>
      <c r="B773">
        <v>243.28024600000001</v>
      </c>
      <c r="C773" s="5">
        <v>1</v>
      </c>
      <c r="H773">
        <v>229.004561</v>
      </c>
      <c r="I773" s="4">
        <v>4</v>
      </c>
      <c r="P773">
        <v>2</v>
      </c>
      <c r="Q773" t="str">
        <f>CONCATENATE(C773,E773,G773,I773)</f>
        <v>14</v>
      </c>
    </row>
    <row r="774" spans="1:17" x14ac:dyDescent="0.25">
      <c r="A774">
        <v>773</v>
      </c>
      <c r="B774">
        <v>243.29424399999999</v>
      </c>
      <c r="C774" s="5">
        <v>1</v>
      </c>
      <c r="P774">
        <v>1</v>
      </c>
      <c r="Q774" t="str">
        <f>CONCATENATE(C774,E774,G774,I774)</f>
        <v>1</v>
      </c>
    </row>
    <row r="775" spans="1:17" x14ac:dyDescent="0.25">
      <c r="A775">
        <v>774</v>
      </c>
      <c r="B775">
        <v>243.29303300000001</v>
      </c>
      <c r="C775" s="5">
        <v>1</v>
      </c>
      <c r="P775">
        <v>1</v>
      </c>
      <c r="Q775" t="str">
        <f>CONCATENATE(C775,E775,G775,I775)</f>
        <v>1</v>
      </c>
    </row>
    <row r="776" spans="1:17" x14ac:dyDescent="0.25">
      <c r="A776">
        <v>775</v>
      </c>
      <c r="B776">
        <v>243.33434600000001</v>
      </c>
      <c r="C776" s="5">
        <v>1</v>
      </c>
      <c r="D776">
        <v>250.67699099999999</v>
      </c>
      <c r="E776" s="2">
        <v>2</v>
      </c>
      <c r="P776">
        <v>2</v>
      </c>
      <c r="Q776" t="str">
        <f>CONCATENATE(C776,E776,G776,I776)</f>
        <v>12</v>
      </c>
    </row>
    <row r="777" spans="1:17" x14ac:dyDescent="0.25">
      <c r="A777">
        <v>776</v>
      </c>
      <c r="B777">
        <v>243.34586999999999</v>
      </c>
      <c r="C777" s="5">
        <v>1</v>
      </c>
      <c r="D777">
        <v>250.694253</v>
      </c>
      <c r="E777" s="2">
        <v>2</v>
      </c>
      <c r="P777">
        <v>2</v>
      </c>
      <c r="Q777" t="str">
        <f>CONCATENATE(C777,E777,G777,I777)</f>
        <v>12</v>
      </c>
    </row>
    <row r="778" spans="1:17" x14ac:dyDescent="0.25">
      <c r="A778">
        <v>777</v>
      </c>
      <c r="B778">
        <v>243.24145799999999</v>
      </c>
      <c r="C778" s="5">
        <v>1</v>
      </c>
      <c r="D778">
        <v>250.70919900000001</v>
      </c>
      <c r="E778" s="2">
        <v>2</v>
      </c>
      <c r="P778">
        <v>2</v>
      </c>
      <c r="Q778" t="str">
        <f>CONCATENATE(C778,E778,G778,I778)</f>
        <v>12</v>
      </c>
    </row>
    <row r="779" spans="1:17" x14ac:dyDescent="0.25">
      <c r="A779">
        <v>778</v>
      </c>
      <c r="B779">
        <v>243.24145799999999</v>
      </c>
      <c r="C779" s="5">
        <v>1</v>
      </c>
      <c r="D779">
        <v>250.70109600000001</v>
      </c>
      <c r="E779" s="2">
        <v>2</v>
      </c>
      <c r="P779">
        <v>2</v>
      </c>
      <c r="Q779" t="str">
        <f>CONCATENATE(C779,E779,G779,I779)</f>
        <v>12</v>
      </c>
    </row>
    <row r="780" spans="1:17" x14ac:dyDescent="0.25">
      <c r="A780">
        <v>779</v>
      </c>
      <c r="D780">
        <v>250.70241299999998</v>
      </c>
      <c r="E780" s="2">
        <v>2</v>
      </c>
      <c r="P780">
        <v>1</v>
      </c>
      <c r="Q780" t="str">
        <f>CONCATENATE(C780,E780,G780,I780)</f>
        <v>2</v>
      </c>
    </row>
    <row r="781" spans="1:17" x14ac:dyDescent="0.25">
      <c r="A781">
        <v>780</v>
      </c>
      <c r="D781">
        <v>250.68688299999999</v>
      </c>
      <c r="E781" s="2">
        <v>2</v>
      </c>
      <c r="P781">
        <v>1</v>
      </c>
      <c r="Q781" t="str">
        <f>CONCATENATE(C781,E781,G781,I781)</f>
        <v>2</v>
      </c>
    </row>
    <row r="782" spans="1:17" x14ac:dyDescent="0.25">
      <c r="A782">
        <v>781</v>
      </c>
      <c r="D782">
        <v>250.63583499999999</v>
      </c>
      <c r="E782" s="2">
        <v>2</v>
      </c>
      <c r="P782">
        <v>1</v>
      </c>
      <c r="Q782" t="str">
        <f>CONCATENATE(C782,E782,G782,I782)</f>
        <v>2</v>
      </c>
    </row>
    <row r="783" spans="1:17" x14ac:dyDescent="0.25">
      <c r="A783">
        <v>782</v>
      </c>
      <c r="D783">
        <v>250.63836000000001</v>
      </c>
      <c r="E783" s="2">
        <v>2</v>
      </c>
      <c r="P783">
        <v>1</v>
      </c>
      <c r="Q783" t="str">
        <f>CONCATENATE(C783,E783,G783,I783)</f>
        <v>2</v>
      </c>
    </row>
    <row r="784" spans="1:17" x14ac:dyDescent="0.25">
      <c r="A784">
        <v>783</v>
      </c>
      <c r="D784">
        <v>250.65930599999999</v>
      </c>
      <c r="E784" s="2">
        <v>2</v>
      </c>
      <c r="F784">
        <v>246.41159500000001</v>
      </c>
      <c r="G784" s="3">
        <v>3</v>
      </c>
      <c r="P784">
        <v>2</v>
      </c>
      <c r="Q784" t="str">
        <f>CONCATENATE(C784,E784,G784,I784)</f>
        <v>23</v>
      </c>
    </row>
    <row r="785" spans="1:17" x14ac:dyDescent="0.25">
      <c r="A785">
        <v>784</v>
      </c>
      <c r="D785">
        <v>250.64530999999999</v>
      </c>
      <c r="E785" s="2">
        <v>2</v>
      </c>
      <c r="F785">
        <v>246.43011899999999</v>
      </c>
      <c r="G785" s="3">
        <v>3</v>
      </c>
      <c r="P785">
        <v>2</v>
      </c>
      <c r="Q785" t="str">
        <f>CONCATENATE(C785,E785,G785,I785)</f>
        <v>23</v>
      </c>
    </row>
    <row r="786" spans="1:17" x14ac:dyDescent="0.25">
      <c r="A786">
        <v>785</v>
      </c>
      <c r="D786">
        <v>250.62499700000001</v>
      </c>
      <c r="E786" s="2">
        <v>2</v>
      </c>
      <c r="F786">
        <v>246.411653</v>
      </c>
      <c r="G786" s="3">
        <v>3</v>
      </c>
      <c r="P786">
        <v>2</v>
      </c>
      <c r="Q786" t="str">
        <f>CONCATENATE(C786,E786,G786,I786)</f>
        <v>23</v>
      </c>
    </row>
    <row r="787" spans="1:17" x14ac:dyDescent="0.25">
      <c r="A787">
        <v>786</v>
      </c>
      <c r="D787">
        <v>250.66678300000001</v>
      </c>
      <c r="E787" s="2">
        <v>2</v>
      </c>
      <c r="F787">
        <v>246.39581000000001</v>
      </c>
      <c r="G787" s="3">
        <v>3</v>
      </c>
      <c r="P787">
        <v>2</v>
      </c>
      <c r="Q787" t="str">
        <f>CONCATENATE(C787,E787,G787,I787)</f>
        <v>23</v>
      </c>
    </row>
    <row r="788" spans="1:17" x14ac:dyDescent="0.25">
      <c r="A788">
        <v>787</v>
      </c>
      <c r="D788">
        <v>250.68351799999999</v>
      </c>
      <c r="E788" s="2">
        <v>2</v>
      </c>
      <c r="F788">
        <v>246.39170200000001</v>
      </c>
      <c r="G788" s="3">
        <v>3</v>
      </c>
      <c r="P788">
        <v>2</v>
      </c>
      <c r="Q788" t="str">
        <f>CONCATENATE(C788,E788,G788,I788)</f>
        <v>23</v>
      </c>
    </row>
    <row r="789" spans="1:17" x14ac:dyDescent="0.25">
      <c r="A789">
        <v>788</v>
      </c>
      <c r="F789">
        <v>246.39596599999999</v>
      </c>
      <c r="G789" s="3">
        <v>3</v>
      </c>
      <c r="H789">
        <v>250.18438800000001</v>
      </c>
      <c r="I789" s="4">
        <v>4</v>
      </c>
      <c r="P789">
        <v>2</v>
      </c>
      <c r="Q789" t="str">
        <f>CONCATENATE(C789,E789,G789,I789)</f>
        <v>34</v>
      </c>
    </row>
    <row r="790" spans="1:17" x14ac:dyDescent="0.25">
      <c r="A790">
        <v>789</v>
      </c>
      <c r="F790">
        <v>246.40607199999999</v>
      </c>
      <c r="G790" s="3">
        <v>3</v>
      </c>
      <c r="H790">
        <v>250.237649</v>
      </c>
      <c r="I790" s="4">
        <v>4</v>
      </c>
      <c r="P790">
        <v>2</v>
      </c>
      <c r="Q790" t="str">
        <f>CONCATENATE(C790,E790,G790,I790)</f>
        <v>34</v>
      </c>
    </row>
    <row r="791" spans="1:17" x14ac:dyDescent="0.25">
      <c r="A791">
        <v>790</v>
      </c>
      <c r="F791">
        <v>246.466016</v>
      </c>
      <c r="G791" s="3">
        <v>3</v>
      </c>
      <c r="H791">
        <v>250.20233200000001</v>
      </c>
      <c r="I791" s="4">
        <v>4</v>
      </c>
      <c r="P791">
        <v>2</v>
      </c>
      <c r="Q791" t="str">
        <f>CONCATENATE(C791,E791,G791,I791)</f>
        <v>34</v>
      </c>
    </row>
    <row r="792" spans="1:17" x14ac:dyDescent="0.25">
      <c r="A792">
        <v>791</v>
      </c>
      <c r="B792">
        <v>262.71127000000001</v>
      </c>
      <c r="C792" s="5">
        <v>1</v>
      </c>
      <c r="F792">
        <v>246.474538</v>
      </c>
      <c r="G792" s="3">
        <v>3</v>
      </c>
      <c r="H792">
        <v>250.22459499999999</v>
      </c>
      <c r="I792" s="4">
        <v>4</v>
      </c>
      <c r="P792">
        <v>3</v>
      </c>
      <c r="Q792" t="str">
        <f>CONCATENATE(C792,E792,G792,I792)</f>
        <v>134</v>
      </c>
    </row>
    <row r="793" spans="1:17" x14ac:dyDescent="0.25">
      <c r="A793">
        <v>792</v>
      </c>
      <c r="B793">
        <v>262.731584</v>
      </c>
      <c r="C793" s="5">
        <v>1</v>
      </c>
      <c r="F793">
        <v>246.46175099999999</v>
      </c>
      <c r="G793" s="3">
        <v>3</v>
      </c>
      <c r="H793">
        <v>250.214494</v>
      </c>
      <c r="I793" s="4">
        <v>4</v>
      </c>
      <c r="P793">
        <v>3</v>
      </c>
      <c r="Q793" t="str">
        <f>CONCATENATE(C793,E793,G793,I793)</f>
        <v>134</v>
      </c>
    </row>
    <row r="794" spans="1:17" x14ac:dyDescent="0.25">
      <c r="A794">
        <v>793</v>
      </c>
      <c r="B794">
        <v>262.698171</v>
      </c>
      <c r="C794" s="5">
        <v>1</v>
      </c>
      <c r="F794">
        <v>246.48212100000001</v>
      </c>
      <c r="G794" s="3">
        <v>3</v>
      </c>
      <c r="H794">
        <v>250.19833499999999</v>
      </c>
      <c r="I794" s="4">
        <v>4</v>
      </c>
      <c r="P794">
        <v>3</v>
      </c>
      <c r="Q794" t="str">
        <f>CONCATENATE(C794,E794,G794,I794)</f>
        <v>134</v>
      </c>
    </row>
    <row r="795" spans="1:17" x14ac:dyDescent="0.25">
      <c r="A795">
        <v>794</v>
      </c>
      <c r="B795">
        <v>262.68679900000001</v>
      </c>
      <c r="C795" s="5">
        <v>1</v>
      </c>
      <c r="F795">
        <v>246.41428099999999</v>
      </c>
      <c r="G795" s="3">
        <v>3</v>
      </c>
      <c r="H795">
        <v>250.21633199999999</v>
      </c>
      <c r="I795" s="4">
        <v>4</v>
      </c>
      <c r="P795">
        <v>3</v>
      </c>
      <c r="Q795" t="str">
        <f>CONCATENATE(C795,E795,G795,I795)</f>
        <v>134</v>
      </c>
    </row>
    <row r="796" spans="1:17" x14ac:dyDescent="0.25">
      <c r="A796">
        <v>795</v>
      </c>
      <c r="B796">
        <v>262.67616699999996</v>
      </c>
      <c r="C796" s="5">
        <v>1</v>
      </c>
      <c r="F796">
        <v>246.416596</v>
      </c>
      <c r="G796" s="3">
        <v>3</v>
      </c>
      <c r="H796">
        <v>250.18186299999999</v>
      </c>
      <c r="I796" s="4">
        <v>4</v>
      </c>
      <c r="P796">
        <v>3</v>
      </c>
      <c r="Q796" t="str">
        <f>CONCATENATE(C796,E796,G796,I796)</f>
        <v>134</v>
      </c>
    </row>
    <row r="797" spans="1:17" x14ac:dyDescent="0.25">
      <c r="A797">
        <v>796</v>
      </c>
      <c r="B797">
        <v>262.67711700000001</v>
      </c>
      <c r="C797" s="5">
        <v>1</v>
      </c>
      <c r="H797">
        <v>250.168229</v>
      </c>
      <c r="I797" s="4">
        <v>4</v>
      </c>
      <c r="P797">
        <v>2</v>
      </c>
      <c r="Q797" t="str">
        <f>CONCATENATE(C797,E797,G797,I797)</f>
        <v>14</v>
      </c>
    </row>
    <row r="798" spans="1:17" x14ac:dyDescent="0.25">
      <c r="A798">
        <v>797</v>
      </c>
      <c r="B798">
        <v>262.68490700000001</v>
      </c>
      <c r="C798" s="5">
        <v>1</v>
      </c>
      <c r="H798">
        <v>250.201966</v>
      </c>
      <c r="I798" s="4">
        <v>4</v>
      </c>
      <c r="P798">
        <v>2</v>
      </c>
      <c r="Q798" t="str">
        <f>CONCATENATE(C798,E798,G798,I798)</f>
        <v>14</v>
      </c>
    </row>
    <row r="799" spans="1:17" x14ac:dyDescent="0.25">
      <c r="A799">
        <v>798</v>
      </c>
      <c r="B799">
        <v>262.69532500000003</v>
      </c>
      <c r="C799" s="5">
        <v>1</v>
      </c>
      <c r="H799">
        <v>250.23101500000001</v>
      </c>
      <c r="I799" s="4">
        <v>4</v>
      </c>
      <c r="P799">
        <v>2</v>
      </c>
      <c r="Q799" t="str">
        <f>CONCATENATE(C799,E799,G799,I799)</f>
        <v>14</v>
      </c>
    </row>
    <row r="800" spans="1:17" x14ac:dyDescent="0.25">
      <c r="A800">
        <v>799</v>
      </c>
      <c r="B800">
        <v>262.704747</v>
      </c>
      <c r="C800" s="5">
        <v>1</v>
      </c>
      <c r="H800">
        <v>250.24364600000001</v>
      </c>
      <c r="I800" s="4">
        <v>4</v>
      </c>
      <c r="P800">
        <v>2</v>
      </c>
      <c r="Q800" t="str">
        <f>CONCATENATE(C800,E800,G800,I800)</f>
        <v>14</v>
      </c>
    </row>
    <row r="801" spans="1:17" x14ac:dyDescent="0.25">
      <c r="A801">
        <v>800</v>
      </c>
      <c r="B801">
        <v>262.71085099999999</v>
      </c>
      <c r="C801" s="5">
        <v>1</v>
      </c>
      <c r="H801">
        <v>250.17981</v>
      </c>
      <c r="I801" s="4">
        <v>4</v>
      </c>
      <c r="P801">
        <v>2</v>
      </c>
      <c r="Q801" t="str">
        <f>CONCATENATE(C801,E801,G801,I801)</f>
        <v>14</v>
      </c>
    </row>
    <row r="802" spans="1:17" x14ac:dyDescent="0.25">
      <c r="A802">
        <v>801</v>
      </c>
      <c r="B802">
        <v>262.726586</v>
      </c>
      <c r="C802" s="5">
        <v>1</v>
      </c>
      <c r="H802">
        <v>250.18438800000001</v>
      </c>
      <c r="I802" s="4">
        <v>4</v>
      </c>
      <c r="P802">
        <v>2</v>
      </c>
      <c r="Q802" t="str">
        <f>CONCATENATE(C802,E802,G802,I802)</f>
        <v>14</v>
      </c>
    </row>
    <row r="803" spans="1:17" x14ac:dyDescent="0.25">
      <c r="A803">
        <v>802</v>
      </c>
      <c r="B803">
        <v>262.75132100000002</v>
      </c>
      <c r="C803" s="5">
        <v>1</v>
      </c>
      <c r="H803">
        <v>250.18438800000001</v>
      </c>
      <c r="I803" s="4">
        <v>4</v>
      </c>
      <c r="P803">
        <v>2</v>
      </c>
      <c r="Q803" t="str">
        <f>CONCATENATE(C803,E803,G803,I803)</f>
        <v>14</v>
      </c>
    </row>
    <row r="804" spans="1:17" x14ac:dyDescent="0.25">
      <c r="A804">
        <v>803</v>
      </c>
      <c r="B804">
        <v>262.75553200000002</v>
      </c>
      <c r="C804" s="5">
        <v>1</v>
      </c>
      <c r="H804">
        <v>250.18438800000001</v>
      </c>
      <c r="I804" s="4">
        <v>4</v>
      </c>
      <c r="P804">
        <v>2</v>
      </c>
      <c r="Q804" t="str">
        <f>CONCATENATE(C804,E804,G804,I804)</f>
        <v>14</v>
      </c>
    </row>
    <row r="805" spans="1:17" x14ac:dyDescent="0.25">
      <c r="A805">
        <v>804</v>
      </c>
      <c r="B805">
        <v>262.77884799999998</v>
      </c>
      <c r="C805" s="5">
        <v>1</v>
      </c>
      <c r="D805">
        <v>269.67915099999999</v>
      </c>
      <c r="E805" s="2">
        <v>2</v>
      </c>
      <c r="H805">
        <v>250.18438800000001</v>
      </c>
      <c r="I805" s="4">
        <v>4</v>
      </c>
      <c r="P805">
        <v>3</v>
      </c>
      <c r="Q805" t="str">
        <f>CONCATENATE(C805,E805,G805,I805)</f>
        <v>124</v>
      </c>
    </row>
    <row r="806" spans="1:17" x14ac:dyDescent="0.25">
      <c r="A806">
        <v>805</v>
      </c>
      <c r="B806">
        <v>262.785687</v>
      </c>
      <c r="C806" s="5">
        <v>1</v>
      </c>
      <c r="D806">
        <v>269.68635699999999</v>
      </c>
      <c r="E806" s="2">
        <v>2</v>
      </c>
      <c r="P806">
        <v>2</v>
      </c>
      <c r="Q806" t="str">
        <f>CONCATENATE(C806,E806,G806,I806)</f>
        <v>12</v>
      </c>
    </row>
    <row r="807" spans="1:17" x14ac:dyDescent="0.25">
      <c r="A807">
        <v>806</v>
      </c>
      <c r="B807">
        <v>262.78163599999999</v>
      </c>
      <c r="C807" s="5">
        <v>1</v>
      </c>
      <c r="D807">
        <v>269.67467999999997</v>
      </c>
      <c r="E807" s="2">
        <v>2</v>
      </c>
      <c r="P807">
        <v>2</v>
      </c>
      <c r="Q807" t="str">
        <f>CONCATENATE(C807,E807,G807,I807)</f>
        <v>12</v>
      </c>
    </row>
    <row r="808" spans="1:17" x14ac:dyDescent="0.25">
      <c r="A808">
        <v>807</v>
      </c>
      <c r="B808">
        <v>262.70621999999997</v>
      </c>
      <c r="C808" s="5">
        <v>1</v>
      </c>
      <c r="D808">
        <v>269.70119899999997</v>
      </c>
      <c r="E808" s="2">
        <v>2</v>
      </c>
      <c r="P808">
        <v>2</v>
      </c>
      <c r="Q808" t="str">
        <f>CONCATENATE(C808,E808,G808,I808)</f>
        <v>12</v>
      </c>
    </row>
    <row r="809" spans="1:17" x14ac:dyDescent="0.25">
      <c r="A809">
        <v>808</v>
      </c>
      <c r="B809">
        <v>262.70764300000002</v>
      </c>
      <c r="C809" s="5">
        <v>1</v>
      </c>
      <c r="D809">
        <v>269.70340799999997</v>
      </c>
      <c r="E809" s="2">
        <v>2</v>
      </c>
      <c r="P809">
        <v>2</v>
      </c>
      <c r="Q809" t="str">
        <f>CONCATENATE(C809,E809,G809,I809)</f>
        <v>12</v>
      </c>
    </row>
    <row r="810" spans="1:17" x14ac:dyDescent="0.25">
      <c r="A810">
        <v>809</v>
      </c>
      <c r="B810">
        <v>262.741849</v>
      </c>
      <c r="C810" s="5">
        <v>1</v>
      </c>
      <c r="D810">
        <v>269.72509100000002</v>
      </c>
      <c r="E810" s="2">
        <v>2</v>
      </c>
      <c r="P810">
        <v>2</v>
      </c>
      <c r="Q810" t="str">
        <f>CONCATENATE(C810,E810,G810,I810)</f>
        <v>12</v>
      </c>
    </row>
    <row r="811" spans="1:17" x14ac:dyDescent="0.25">
      <c r="A811">
        <v>810</v>
      </c>
      <c r="D811">
        <v>269.68698599999999</v>
      </c>
      <c r="E811" s="2">
        <v>2</v>
      </c>
      <c r="P811">
        <v>1</v>
      </c>
      <c r="Q811" t="str">
        <f>CONCATENATE(C811,E811,G811,I811)</f>
        <v>2</v>
      </c>
    </row>
    <row r="812" spans="1:17" x14ac:dyDescent="0.25">
      <c r="A812">
        <v>811</v>
      </c>
      <c r="D812">
        <v>269.65862399999997</v>
      </c>
      <c r="E812" s="2">
        <v>2</v>
      </c>
      <c r="F812">
        <v>262.53828099999998</v>
      </c>
      <c r="G812" s="3">
        <v>3</v>
      </c>
      <c r="J812">
        <v>235.90796900000001</v>
      </c>
      <c r="K812" t="s">
        <v>22</v>
      </c>
      <c r="Q812" t="str">
        <f>CONCATENATE(C812,E812,G812,I812)</f>
        <v>23</v>
      </c>
    </row>
    <row r="813" spans="1:17" x14ac:dyDescent="0.25">
      <c r="A813">
        <v>812</v>
      </c>
      <c r="Q813" t="str">
        <f>CONCATENATE(C813,E813,G813,I813)</f>
        <v/>
      </c>
    </row>
    <row r="814" spans="1:17" x14ac:dyDescent="0.25">
      <c r="A814">
        <v>813</v>
      </c>
      <c r="J814">
        <v>38.15257600000001</v>
      </c>
      <c r="K814" t="s">
        <v>22</v>
      </c>
      <c r="Q814" t="str">
        <f>CONCATENATE(C814,E814,G814,I814)</f>
        <v/>
      </c>
    </row>
    <row r="815" spans="1:17" x14ac:dyDescent="0.25">
      <c r="A815">
        <v>814</v>
      </c>
      <c r="B815">
        <v>37.03994500000001</v>
      </c>
      <c r="C815" s="5">
        <v>1</v>
      </c>
      <c r="H815">
        <v>26.376472000000007</v>
      </c>
      <c r="I815" s="4">
        <v>4</v>
      </c>
      <c r="P815">
        <v>2</v>
      </c>
      <c r="Q815" t="str">
        <f>CONCATENATE(C815,E815,G815,I815)</f>
        <v>14</v>
      </c>
    </row>
    <row r="816" spans="1:17" x14ac:dyDescent="0.25">
      <c r="A816">
        <v>815</v>
      </c>
      <c r="B816">
        <v>37.056577000000011</v>
      </c>
      <c r="C816" s="5">
        <v>1</v>
      </c>
      <c r="H816">
        <v>26.400207000000009</v>
      </c>
      <c r="I816" s="4">
        <v>4</v>
      </c>
      <c r="P816">
        <v>2</v>
      </c>
      <c r="Q816" t="str">
        <f>CONCATENATE(C816,E816,G816,I816)</f>
        <v>14</v>
      </c>
    </row>
    <row r="817" spans="1:17" x14ac:dyDescent="0.25">
      <c r="A817">
        <v>816</v>
      </c>
      <c r="B817">
        <v>37.051627000000011</v>
      </c>
      <c r="C817" s="5">
        <v>1</v>
      </c>
      <c r="H817">
        <v>26.403419000000014</v>
      </c>
      <c r="I817" s="4">
        <v>4</v>
      </c>
      <c r="P817">
        <v>2</v>
      </c>
      <c r="Q817" t="str">
        <f>CONCATENATE(C817,E817,G817,I817)</f>
        <v>14</v>
      </c>
    </row>
    <row r="818" spans="1:17" x14ac:dyDescent="0.25">
      <c r="A818">
        <v>817</v>
      </c>
      <c r="B818">
        <v>37.018418000000011</v>
      </c>
      <c r="C818" s="5">
        <v>1</v>
      </c>
      <c r="H818">
        <v>26.337524000000009</v>
      </c>
      <c r="I818" s="4">
        <v>4</v>
      </c>
      <c r="P818">
        <v>2</v>
      </c>
      <c r="Q818" t="str">
        <f>CONCATENATE(C818,E818,G818,I818)</f>
        <v>14</v>
      </c>
    </row>
    <row r="819" spans="1:17" x14ac:dyDescent="0.25">
      <c r="A819">
        <v>818</v>
      </c>
      <c r="B819">
        <v>37.017997000000008</v>
      </c>
      <c r="C819" s="5">
        <v>1</v>
      </c>
      <c r="H819">
        <v>26.33957800000001</v>
      </c>
      <c r="I819" s="4">
        <v>4</v>
      </c>
      <c r="P819">
        <v>2</v>
      </c>
      <c r="Q819" t="str">
        <f>CONCATENATE(C819,E819,G819,I819)</f>
        <v>14</v>
      </c>
    </row>
    <row r="820" spans="1:17" x14ac:dyDescent="0.25">
      <c r="A820">
        <v>819</v>
      </c>
      <c r="B820">
        <v>37.011523000000011</v>
      </c>
      <c r="C820" s="5">
        <v>1</v>
      </c>
      <c r="H820">
        <v>26.333472000000015</v>
      </c>
      <c r="I820" s="4">
        <v>4</v>
      </c>
      <c r="P820">
        <v>2</v>
      </c>
      <c r="Q820" t="str">
        <f>CONCATENATE(C820,E820,G820,I820)</f>
        <v>14</v>
      </c>
    </row>
    <row r="821" spans="1:17" x14ac:dyDescent="0.25">
      <c r="A821">
        <v>820</v>
      </c>
      <c r="B821">
        <v>37.033208000000009</v>
      </c>
      <c r="C821" s="5">
        <v>1</v>
      </c>
      <c r="H821">
        <v>26.34194500000001</v>
      </c>
      <c r="I821" s="4">
        <v>4</v>
      </c>
      <c r="P821">
        <v>2</v>
      </c>
      <c r="Q821" t="str">
        <f>CONCATENATE(C821,E821,G821,I821)</f>
        <v>14</v>
      </c>
    </row>
    <row r="822" spans="1:17" x14ac:dyDescent="0.25">
      <c r="A822">
        <v>821</v>
      </c>
      <c r="B822">
        <v>37.068206000000011</v>
      </c>
      <c r="C822" s="5">
        <v>1</v>
      </c>
      <c r="H822">
        <v>26.346313000000009</v>
      </c>
      <c r="I822" s="4">
        <v>4</v>
      </c>
      <c r="P822">
        <v>2</v>
      </c>
      <c r="Q822" t="str">
        <f>CONCATENATE(C822,E822,G822,I822)</f>
        <v>14</v>
      </c>
    </row>
    <row r="823" spans="1:17" x14ac:dyDescent="0.25">
      <c r="A823">
        <v>822</v>
      </c>
      <c r="B823">
        <v>37.01099700000001</v>
      </c>
      <c r="C823" s="5">
        <v>1</v>
      </c>
      <c r="H823">
        <v>26.376472000000007</v>
      </c>
      <c r="I823" s="4">
        <v>4</v>
      </c>
      <c r="P823">
        <v>2</v>
      </c>
      <c r="Q823" t="str">
        <f>CONCATENATE(C823,E823,G823,I823)</f>
        <v>14</v>
      </c>
    </row>
    <row r="824" spans="1:17" x14ac:dyDescent="0.25">
      <c r="A824">
        <v>823</v>
      </c>
      <c r="H824">
        <v>26.376472000000007</v>
      </c>
      <c r="I824" s="4">
        <v>4</v>
      </c>
      <c r="P824">
        <v>1</v>
      </c>
      <c r="Q824" t="str">
        <f>CONCATENATE(C824,E824,G824,I824)</f>
        <v>4</v>
      </c>
    </row>
    <row r="825" spans="1:17" x14ac:dyDescent="0.25">
      <c r="A825">
        <v>824</v>
      </c>
      <c r="P825">
        <v>0</v>
      </c>
      <c r="Q825" t="str">
        <f>CONCATENATE(C825,E825,G825,I825)</f>
        <v/>
      </c>
    </row>
    <row r="826" spans="1:17" x14ac:dyDescent="0.25">
      <c r="A826">
        <v>825</v>
      </c>
      <c r="D826">
        <v>49.021262000000007</v>
      </c>
      <c r="E826" s="2">
        <v>2</v>
      </c>
      <c r="P826">
        <v>1</v>
      </c>
      <c r="Q826" t="str">
        <f>CONCATENATE(C826,E826,G826,I826)</f>
        <v>2</v>
      </c>
    </row>
    <row r="827" spans="1:17" x14ac:dyDescent="0.25">
      <c r="A827">
        <v>826</v>
      </c>
      <c r="D827">
        <v>49.113734000000008</v>
      </c>
      <c r="E827" s="2">
        <v>2</v>
      </c>
      <c r="P827">
        <v>1</v>
      </c>
      <c r="Q827" t="str">
        <f>CONCATENATE(C827,E827,G827,I827)</f>
        <v>2</v>
      </c>
    </row>
    <row r="828" spans="1:17" x14ac:dyDescent="0.25">
      <c r="A828">
        <v>827</v>
      </c>
      <c r="D828">
        <v>49.017207000000013</v>
      </c>
      <c r="E828" s="2">
        <v>2</v>
      </c>
      <c r="F828">
        <v>39.160789000000008</v>
      </c>
      <c r="G828" s="3">
        <v>3</v>
      </c>
      <c r="P828">
        <v>2</v>
      </c>
      <c r="Q828" t="str">
        <f>CONCATENATE(C828,E828,G828,I828)</f>
        <v>23</v>
      </c>
    </row>
    <row r="829" spans="1:17" x14ac:dyDescent="0.25">
      <c r="A829">
        <v>828</v>
      </c>
      <c r="D829">
        <v>49.047362000000007</v>
      </c>
      <c r="E829" s="2">
        <v>2</v>
      </c>
      <c r="F829">
        <v>39.16673200000001</v>
      </c>
      <c r="G829" s="3">
        <v>3</v>
      </c>
      <c r="P829">
        <v>2</v>
      </c>
      <c r="Q829" t="str">
        <f>CONCATENATE(C829,E829,G829,I829)</f>
        <v>23</v>
      </c>
    </row>
    <row r="830" spans="1:17" x14ac:dyDescent="0.25">
      <c r="A830">
        <v>829</v>
      </c>
      <c r="D830">
        <v>49.10173300000001</v>
      </c>
      <c r="E830" s="2">
        <v>2</v>
      </c>
      <c r="F830">
        <v>39.144736000000009</v>
      </c>
      <c r="G830" s="3">
        <v>3</v>
      </c>
      <c r="P830">
        <v>2</v>
      </c>
      <c r="Q830" t="str">
        <f>CONCATENATE(C830,E830,G830,I830)</f>
        <v>23</v>
      </c>
    </row>
    <row r="831" spans="1:17" x14ac:dyDescent="0.25">
      <c r="A831">
        <v>830</v>
      </c>
      <c r="D831">
        <v>49.11052200000001</v>
      </c>
      <c r="E831" s="2">
        <v>2</v>
      </c>
      <c r="F831">
        <v>39.124313000000008</v>
      </c>
      <c r="G831" s="3">
        <v>3</v>
      </c>
      <c r="P831">
        <v>2</v>
      </c>
      <c r="Q831" t="str">
        <f>CONCATENATE(C831,E831,G831,I831)</f>
        <v>23</v>
      </c>
    </row>
    <row r="832" spans="1:17" x14ac:dyDescent="0.25">
      <c r="A832">
        <v>831</v>
      </c>
      <c r="D832">
        <v>49.100101000000009</v>
      </c>
      <c r="E832" s="2">
        <v>2</v>
      </c>
      <c r="F832">
        <v>39.115577000000009</v>
      </c>
      <c r="G832" s="3">
        <v>3</v>
      </c>
      <c r="P832">
        <v>2</v>
      </c>
      <c r="Q832" t="str">
        <f>CONCATENATE(C832,E832,G832,I832)</f>
        <v>23</v>
      </c>
    </row>
    <row r="833" spans="1:17" x14ac:dyDescent="0.25">
      <c r="A833">
        <v>832</v>
      </c>
      <c r="D833">
        <v>49.202628000000011</v>
      </c>
      <c r="E833" s="2">
        <v>2</v>
      </c>
      <c r="F833">
        <v>39.140052000000011</v>
      </c>
      <c r="G833" s="3">
        <v>3</v>
      </c>
      <c r="P833">
        <v>2</v>
      </c>
      <c r="Q833" t="str">
        <f>CONCATENATE(C833,E833,G833,I833)</f>
        <v>23</v>
      </c>
    </row>
    <row r="834" spans="1:17" x14ac:dyDescent="0.25">
      <c r="A834">
        <v>833</v>
      </c>
      <c r="D834">
        <v>49.021262000000007</v>
      </c>
      <c r="E834" s="2">
        <v>2</v>
      </c>
      <c r="F834">
        <v>39.15794300000001</v>
      </c>
      <c r="G834" s="3">
        <v>3</v>
      </c>
      <c r="P834">
        <v>2</v>
      </c>
      <c r="Q834" t="str">
        <f>CONCATENATE(C834,E834,G834,I834)</f>
        <v>23</v>
      </c>
    </row>
    <row r="835" spans="1:17" x14ac:dyDescent="0.25">
      <c r="A835">
        <v>834</v>
      </c>
      <c r="F835">
        <v>39.160789000000008</v>
      </c>
      <c r="G835" s="3">
        <v>3</v>
      </c>
      <c r="P835">
        <v>1</v>
      </c>
      <c r="Q835" t="str">
        <f>CONCATENATE(C835,E835,G835,I835)</f>
        <v>3</v>
      </c>
    </row>
    <row r="836" spans="1:17" x14ac:dyDescent="0.25">
      <c r="A836">
        <v>835</v>
      </c>
      <c r="P836">
        <v>0</v>
      </c>
      <c r="Q836" t="str">
        <f>CONCATENATE(C836,E836,G836,I836)</f>
        <v/>
      </c>
    </row>
    <row r="837" spans="1:17" x14ac:dyDescent="0.25">
      <c r="A837">
        <v>836</v>
      </c>
      <c r="H837">
        <v>49.138366000000012</v>
      </c>
      <c r="I837" s="4">
        <v>4</v>
      </c>
      <c r="P837">
        <v>1</v>
      </c>
      <c r="Q837" t="str">
        <f>CONCATENATE(C837,E837,G837,I837)</f>
        <v>4</v>
      </c>
    </row>
    <row r="838" spans="1:17" x14ac:dyDescent="0.25">
      <c r="A838">
        <v>837</v>
      </c>
      <c r="H838">
        <v>49.278732000000012</v>
      </c>
      <c r="I838" s="4">
        <v>4</v>
      </c>
      <c r="P838">
        <v>1</v>
      </c>
      <c r="Q838" t="str">
        <f>CONCATENATE(C838,E838,G838,I838)</f>
        <v>4</v>
      </c>
    </row>
    <row r="839" spans="1:17" x14ac:dyDescent="0.25">
      <c r="A839">
        <v>838</v>
      </c>
      <c r="H839">
        <v>49.186420000000012</v>
      </c>
      <c r="I839" s="4">
        <v>4</v>
      </c>
      <c r="P839">
        <v>1</v>
      </c>
      <c r="Q839" t="str">
        <f>CONCATENATE(C839,E839,G839,I839)</f>
        <v>4</v>
      </c>
    </row>
    <row r="840" spans="1:17" x14ac:dyDescent="0.25">
      <c r="A840">
        <v>839</v>
      </c>
      <c r="H840">
        <v>49.175418000000008</v>
      </c>
      <c r="I840" s="4">
        <v>4</v>
      </c>
      <c r="P840">
        <v>1</v>
      </c>
      <c r="Q840" t="str">
        <f>CONCATENATE(C840,E840,G840,I840)</f>
        <v>4</v>
      </c>
    </row>
    <row r="841" spans="1:17" x14ac:dyDescent="0.25">
      <c r="A841">
        <v>840</v>
      </c>
      <c r="B841">
        <v>64.268737000000016</v>
      </c>
      <c r="C841" s="5">
        <v>1</v>
      </c>
      <c r="H841">
        <v>49.201316000000013</v>
      </c>
      <c r="I841" s="4">
        <v>4</v>
      </c>
      <c r="P841">
        <v>2</v>
      </c>
      <c r="Q841" t="str">
        <f>CONCATENATE(C841,E841,G841,I841)</f>
        <v>14</v>
      </c>
    </row>
    <row r="842" spans="1:17" x14ac:dyDescent="0.25">
      <c r="A842">
        <v>841</v>
      </c>
      <c r="B842">
        <v>64.271522000000004</v>
      </c>
      <c r="C842" s="5">
        <v>1</v>
      </c>
      <c r="H842">
        <v>49.16620600000001</v>
      </c>
      <c r="I842" s="4">
        <v>4</v>
      </c>
      <c r="P842">
        <v>2</v>
      </c>
      <c r="Q842" t="str">
        <f>CONCATENATE(C842,E842,G842,I842)</f>
        <v>14</v>
      </c>
    </row>
    <row r="843" spans="1:17" x14ac:dyDescent="0.25">
      <c r="A843">
        <v>842</v>
      </c>
      <c r="B843">
        <v>64.231048000000015</v>
      </c>
      <c r="C843" s="5">
        <v>1</v>
      </c>
      <c r="H843">
        <v>49.138366000000012</v>
      </c>
      <c r="I843" s="4">
        <v>4</v>
      </c>
      <c r="P843">
        <v>2</v>
      </c>
      <c r="Q843" t="str">
        <f>CONCATENATE(C843,E843,G843,I843)</f>
        <v>14</v>
      </c>
    </row>
    <row r="844" spans="1:17" x14ac:dyDescent="0.25">
      <c r="A844">
        <v>843</v>
      </c>
      <c r="B844">
        <v>64.242786000000009</v>
      </c>
      <c r="C844" s="5">
        <v>1</v>
      </c>
      <c r="P844">
        <v>1</v>
      </c>
      <c r="Q844" t="str">
        <f>CONCATENATE(C844,E844,G844,I844)</f>
        <v>1</v>
      </c>
    </row>
    <row r="845" spans="1:17" x14ac:dyDescent="0.25">
      <c r="A845">
        <v>844</v>
      </c>
      <c r="B845">
        <v>64.25246700000001</v>
      </c>
      <c r="C845" s="5">
        <v>1</v>
      </c>
      <c r="P845">
        <v>1</v>
      </c>
      <c r="Q845" t="str">
        <f>CONCATENATE(C845,E845,G845,I845)</f>
        <v>1</v>
      </c>
    </row>
    <row r="846" spans="1:17" x14ac:dyDescent="0.25">
      <c r="A846">
        <v>845</v>
      </c>
      <c r="B846">
        <v>64.353473000000008</v>
      </c>
      <c r="C846" s="5">
        <v>1</v>
      </c>
      <c r="P846">
        <v>1</v>
      </c>
      <c r="Q846" t="str">
        <f>CONCATENATE(C846,E846,G846,I846)</f>
        <v>1</v>
      </c>
    </row>
    <row r="847" spans="1:17" x14ac:dyDescent="0.25">
      <c r="A847">
        <v>846</v>
      </c>
      <c r="B847">
        <v>64.188106000000005</v>
      </c>
      <c r="C847" s="5">
        <v>1</v>
      </c>
      <c r="D847">
        <v>72.557473000000002</v>
      </c>
      <c r="E847" s="2">
        <v>2</v>
      </c>
      <c r="P847">
        <v>2</v>
      </c>
      <c r="Q847" t="str">
        <f>CONCATENATE(C847,E847,G847,I847)</f>
        <v>12</v>
      </c>
    </row>
    <row r="848" spans="1:17" x14ac:dyDescent="0.25">
      <c r="A848">
        <v>847</v>
      </c>
      <c r="B848">
        <v>64.188106000000005</v>
      </c>
      <c r="C848" s="5">
        <v>1</v>
      </c>
      <c r="D848">
        <v>72.557473000000002</v>
      </c>
      <c r="E848" s="2">
        <v>2</v>
      </c>
      <c r="P848">
        <v>2</v>
      </c>
      <c r="Q848" t="str">
        <f>CONCATENATE(C848,E848,G848,I848)</f>
        <v>12</v>
      </c>
    </row>
    <row r="849" spans="1:17" x14ac:dyDescent="0.25">
      <c r="A849">
        <v>848</v>
      </c>
      <c r="D849">
        <v>72.557473000000002</v>
      </c>
      <c r="E849" s="2">
        <v>2</v>
      </c>
      <c r="P849">
        <v>1</v>
      </c>
      <c r="Q849" t="str">
        <f>CONCATENATE(C849,E849,G849,I849)</f>
        <v>2</v>
      </c>
    </row>
    <row r="850" spans="1:17" x14ac:dyDescent="0.25">
      <c r="A850">
        <v>849</v>
      </c>
      <c r="D850">
        <v>72.557473000000002</v>
      </c>
      <c r="E850" s="2">
        <v>2</v>
      </c>
      <c r="P850">
        <v>1</v>
      </c>
      <c r="Q850" t="str">
        <f>CONCATENATE(C850,E850,G850,I850)</f>
        <v>2</v>
      </c>
    </row>
    <row r="851" spans="1:17" x14ac:dyDescent="0.25">
      <c r="A851">
        <v>850</v>
      </c>
      <c r="D851">
        <v>72.557473000000002</v>
      </c>
      <c r="E851" s="2">
        <v>2</v>
      </c>
      <c r="P851">
        <v>1</v>
      </c>
      <c r="Q851" t="str">
        <f>CONCATENATE(C851,E851,G851,I851)</f>
        <v>2</v>
      </c>
    </row>
    <row r="852" spans="1:17" x14ac:dyDescent="0.25">
      <c r="A852">
        <v>851</v>
      </c>
      <c r="D852">
        <v>72.557473000000002</v>
      </c>
      <c r="E852" s="2">
        <v>2</v>
      </c>
      <c r="P852">
        <v>1</v>
      </c>
      <c r="Q852" t="str">
        <f>CONCATENATE(C852,E852,G852,I852)</f>
        <v>2</v>
      </c>
    </row>
    <row r="853" spans="1:17" x14ac:dyDescent="0.25">
      <c r="A853">
        <v>852</v>
      </c>
      <c r="D853">
        <v>72.557473000000002</v>
      </c>
      <c r="E853" s="2">
        <v>2</v>
      </c>
      <c r="P853">
        <v>1</v>
      </c>
      <c r="Q853" t="str">
        <f>CONCATENATE(C853,E853,G853,I853)</f>
        <v>2</v>
      </c>
    </row>
    <row r="854" spans="1:17" x14ac:dyDescent="0.25">
      <c r="A854">
        <v>853</v>
      </c>
      <c r="D854">
        <v>72.557473000000002</v>
      </c>
      <c r="E854" s="2">
        <v>2</v>
      </c>
      <c r="F854">
        <v>71.577842000000004</v>
      </c>
      <c r="G854" s="3">
        <v>3</v>
      </c>
      <c r="P854">
        <v>2</v>
      </c>
      <c r="Q854" t="str">
        <f>CONCATENATE(C854,E854,G854,I854)</f>
        <v>23</v>
      </c>
    </row>
    <row r="855" spans="1:17" x14ac:dyDescent="0.25">
      <c r="A855">
        <v>854</v>
      </c>
      <c r="F855">
        <v>71.554052000000013</v>
      </c>
      <c r="G855" s="3">
        <v>3</v>
      </c>
      <c r="P855">
        <v>1</v>
      </c>
      <c r="Q855" t="str">
        <f>CONCATENATE(C855,E855,G855,I855)</f>
        <v>3</v>
      </c>
    </row>
    <row r="856" spans="1:17" x14ac:dyDescent="0.25">
      <c r="A856">
        <v>855</v>
      </c>
      <c r="F856">
        <v>71.574105000000003</v>
      </c>
      <c r="G856" s="3">
        <v>3</v>
      </c>
      <c r="H856">
        <v>72.18852600000001</v>
      </c>
      <c r="I856" s="4">
        <v>4</v>
      </c>
      <c r="P856">
        <v>2</v>
      </c>
      <c r="Q856" t="str">
        <f>CONCATENATE(C856,E856,G856,I856)</f>
        <v>34</v>
      </c>
    </row>
    <row r="857" spans="1:17" x14ac:dyDescent="0.25">
      <c r="A857">
        <v>856</v>
      </c>
      <c r="F857">
        <v>71.590579000000005</v>
      </c>
      <c r="G857" s="3">
        <v>3</v>
      </c>
      <c r="H857">
        <v>72.193736000000001</v>
      </c>
      <c r="I857" s="4">
        <v>4</v>
      </c>
      <c r="P857">
        <v>2</v>
      </c>
      <c r="Q857" t="str">
        <f>CONCATENATE(C857,E857,G857,I857)</f>
        <v>34</v>
      </c>
    </row>
    <row r="858" spans="1:17" x14ac:dyDescent="0.25">
      <c r="A858">
        <v>857</v>
      </c>
      <c r="F858">
        <v>71.562789000000009</v>
      </c>
      <c r="G858" s="3">
        <v>3</v>
      </c>
      <c r="H858">
        <v>72.22005200000001</v>
      </c>
      <c r="I858" s="4">
        <v>4</v>
      </c>
      <c r="P858">
        <v>2</v>
      </c>
      <c r="Q858" t="str">
        <f>CONCATENATE(C858,E858,G858,I858)</f>
        <v>34</v>
      </c>
    </row>
    <row r="859" spans="1:17" x14ac:dyDescent="0.25">
      <c r="A859">
        <v>858</v>
      </c>
      <c r="F859">
        <v>71.52047300000001</v>
      </c>
      <c r="G859" s="3">
        <v>3</v>
      </c>
      <c r="H859">
        <v>72.184947000000008</v>
      </c>
      <c r="I859" s="4">
        <v>4</v>
      </c>
      <c r="P859">
        <v>2</v>
      </c>
      <c r="Q859" t="str">
        <f>CONCATENATE(C859,E859,G859,I859)</f>
        <v>34</v>
      </c>
    </row>
    <row r="860" spans="1:17" x14ac:dyDescent="0.25">
      <c r="A860">
        <v>859</v>
      </c>
      <c r="F860">
        <v>71.494684000000007</v>
      </c>
      <c r="G860" s="3">
        <v>3</v>
      </c>
      <c r="H860">
        <v>72.173210000000012</v>
      </c>
      <c r="I860" s="4">
        <v>4</v>
      </c>
      <c r="P860">
        <v>2</v>
      </c>
      <c r="Q860" t="str">
        <f>CONCATENATE(C860,E860,G860,I860)</f>
        <v>34</v>
      </c>
    </row>
    <row r="861" spans="1:17" x14ac:dyDescent="0.25">
      <c r="A861">
        <v>860</v>
      </c>
      <c r="B861">
        <v>85.529894000000013</v>
      </c>
      <c r="C861" s="5">
        <v>1</v>
      </c>
      <c r="F861">
        <v>71.418421000000009</v>
      </c>
      <c r="G861" s="3">
        <v>3</v>
      </c>
      <c r="H861">
        <v>72.171631000000005</v>
      </c>
      <c r="I861" s="4">
        <v>4</v>
      </c>
      <c r="P861">
        <v>3</v>
      </c>
      <c r="Q861" t="str">
        <f>CONCATENATE(C861,E861,G861,I861)</f>
        <v>134</v>
      </c>
    </row>
    <row r="862" spans="1:17" x14ac:dyDescent="0.25">
      <c r="A862">
        <v>861</v>
      </c>
      <c r="B862">
        <v>85.533052000000012</v>
      </c>
      <c r="C862" s="5">
        <v>1</v>
      </c>
      <c r="H862">
        <v>72.147052000000002</v>
      </c>
      <c r="I862" s="4">
        <v>4</v>
      </c>
      <c r="P862">
        <v>2</v>
      </c>
      <c r="Q862" t="str">
        <f>CONCATENATE(C862,E862,G862,I862)</f>
        <v>14</v>
      </c>
    </row>
    <row r="863" spans="1:17" x14ac:dyDescent="0.25">
      <c r="A863">
        <v>862</v>
      </c>
      <c r="B863">
        <v>85.552367000000004</v>
      </c>
      <c r="C863" s="5">
        <v>1</v>
      </c>
      <c r="H863">
        <v>72.168842000000012</v>
      </c>
      <c r="I863" s="4">
        <v>4</v>
      </c>
      <c r="P863">
        <v>2</v>
      </c>
      <c r="Q863" t="str">
        <f>CONCATENATE(C863,E863,G863,I863)</f>
        <v>14</v>
      </c>
    </row>
    <row r="864" spans="1:17" x14ac:dyDescent="0.25">
      <c r="A864">
        <v>863</v>
      </c>
      <c r="B864">
        <v>85.539843000000005</v>
      </c>
      <c r="C864" s="5">
        <v>1</v>
      </c>
      <c r="P864">
        <v>1</v>
      </c>
      <c r="Q864" t="str">
        <f>CONCATENATE(C864,E864,G864,I864)</f>
        <v>1</v>
      </c>
    </row>
    <row r="865" spans="1:17" x14ac:dyDescent="0.25">
      <c r="A865">
        <v>864</v>
      </c>
      <c r="B865">
        <v>85.53457800000001</v>
      </c>
      <c r="C865" s="5">
        <v>1</v>
      </c>
      <c r="P865">
        <v>1</v>
      </c>
      <c r="Q865" t="str">
        <f>CONCATENATE(C865,E865,G865,I865)</f>
        <v>1</v>
      </c>
    </row>
    <row r="866" spans="1:17" x14ac:dyDescent="0.25">
      <c r="A866">
        <v>865</v>
      </c>
      <c r="B866">
        <v>85.536895000000001</v>
      </c>
      <c r="C866" s="5">
        <v>1</v>
      </c>
      <c r="P866">
        <v>1</v>
      </c>
      <c r="Q866" t="str">
        <f>CONCATENATE(C866,E866,G866,I866)</f>
        <v>1</v>
      </c>
    </row>
    <row r="867" spans="1:17" x14ac:dyDescent="0.25">
      <c r="A867">
        <v>866</v>
      </c>
      <c r="B867">
        <v>85.627105</v>
      </c>
      <c r="C867" s="5">
        <v>1</v>
      </c>
      <c r="D867">
        <v>91.019421000000008</v>
      </c>
      <c r="E867" s="2">
        <v>2</v>
      </c>
      <c r="P867">
        <v>2</v>
      </c>
      <c r="Q867" t="str">
        <f>CONCATENATE(C867,E867,G867,I867)</f>
        <v>12</v>
      </c>
    </row>
    <row r="868" spans="1:17" x14ac:dyDescent="0.25">
      <c r="A868">
        <v>867</v>
      </c>
      <c r="B868">
        <v>85.639631000000008</v>
      </c>
      <c r="C868" s="5">
        <v>1</v>
      </c>
      <c r="D868">
        <v>91.087842000000009</v>
      </c>
      <c r="E868" s="2">
        <v>2</v>
      </c>
      <c r="P868">
        <v>2</v>
      </c>
      <c r="Q868" t="str">
        <f>CONCATENATE(C868,E868,G868,I868)</f>
        <v>12</v>
      </c>
    </row>
    <row r="869" spans="1:17" x14ac:dyDescent="0.25">
      <c r="A869">
        <v>868</v>
      </c>
      <c r="B869">
        <v>85.529894000000013</v>
      </c>
      <c r="C869" s="5">
        <v>1</v>
      </c>
      <c r="D869">
        <v>91.047841000000005</v>
      </c>
      <c r="E869" s="2">
        <v>2</v>
      </c>
      <c r="P869">
        <v>2</v>
      </c>
      <c r="Q869" t="str">
        <f>CONCATENATE(C869,E869,G869,I869)</f>
        <v>12</v>
      </c>
    </row>
    <row r="870" spans="1:17" x14ac:dyDescent="0.25">
      <c r="A870">
        <v>869</v>
      </c>
      <c r="B870">
        <v>85.532052000000007</v>
      </c>
      <c r="C870" s="5">
        <v>1</v>
      </c>
      <c r="D870">
        <v>91.043631000000005</v>
      </c>
      <c r="E870" s="2">
        <v>2</v>
      </c>
      <c r="P870">
        <v>2</v>
      </c>
      <c r="Q870" t="str">
        <f>CONCATENATE(C870,E870,G870,I870)</f>
        <v>12</v>
      </c>
    </row>
    <row r="871" spans="1:17" x14ac:dyDescent="0.25">
      <c r="A871">
        <v>870</v>
      </c>
      <c r="D871">
        <v>91.049420000000012</v>
      </c>
      <c r="E871" s="2">
        <v>2</v>
      </c>
      <c r="P871">
        <v>1</v>
      </c>
      <c r="Q871" t="str">
        <f>CONCATENATE(C871,E871,G871,I871)</f>
        <v>2</v>
      </c>
    </row>
    <row r="872" spans="1:17" x14ac:dyDescent="0.25">
      <c r="A872">
        <v>871</v>
      </c>
      <c r="D872">
        <v>91.002892000000003</v>
      </c>
      <c r="E872" s="2">
        <v>2</v>
      </c>
      <c r="P872">
        <v>1</v>
      </c>
      <c r="Q872" t="str">
        <f>CONCATENATE(C872,E872,G872,I872)</f>
        <v>2</v>
      </c>
    </row>
    <row r="873" spans="1:17" x14ac:dyDescent="0.25">
      <c r="A873">
        <v>872</v>
      </c>
      <c r="D873">
        <v>91.074736999999999</v>
      </c>
      <c r="E873" s="2">
        <v>2</v>
      </c>
      <c r="P873">
        <v>1</v>
      </c>
      <c r="Q873" t="str">
        <f>CONCATENATE(C873,E873,G873,I873)</f>
        <v>2</v>
      </c>
    </row>
    <row r="874" spans="1:17" x14ac:dyDescent="0.25">
      <c r="A874">
        <v>873</v>
      </c>
      <c r="D874">
        <v>91.019421000000008</v>
      </c>
      <c r="E874" s="2">
        <v>2</v>
      </c>
      <c r="P874">
        <v>1</v>
      </c>
      <c r="Q874" t="str">
        <f>CONCATENATE(C874,E874,G874,I874)</f>
        <v>2</v>
      </c>
    </row>
    <row r="875" spans="1:17" x14ac:dyDescent="0.25">
      <c r="A875">
        <v>874</v>
      </c>
      <c r="P875">
        <v>0</v>
      </c>
      <c r="Q875" t="str">
        <f>CONCATENATE(C875,E875,G875,I875)</f>
        <v/>
      </c>
    </row>
    <row r="876" spans="1:17" x14ac:dyDescent="0.25">
      <c r="A876">
        <v>875</v>
      </c>
      <c r="F876">
        <v>91.548473999999999</v>
      </c>
      <c r="G876" s="3">
        <v>3</v>
      </c>
      <c r="H876">
        <v>91.281630000000007</v>
      </c>
      <c r="I876" s="4">
        <v>4</v>
      </c>
      <c r="P876">
        <v>2</v>
      </c>
      <c r="Q876" t="str">
        <f>CONCATENATE(C876,E876,G876,I876)</f>
        <v>34</v>
      </c>
    </row>
    <row r="877" spans="1:17" x14ac:dyDescent="0.25">
      <c r="A877">
        <v>876</v>
      </c>
      <c r="F877">
        <v>91.471894000000006</v>
      </c>
      <c r="G877" s="3">
        <v>3</v>
      </c>
      <c r="H877">
        <v>91.276156000000015</v>
      </c>
      <c r="I877" s="4">
        <v>4</v>
      </c>
      <c r="P877">
        <v>2</v>
      </c>
      <c r="Q877" t="str">
        <f>CONCATENATE(C877,E877,G877,I877)</f>
        <v>34</v>
      </c>
    </row>
    <row r="878" spans="1:17" x14ac:dyDescent="0.25">
      <c r="A878">
        <v>877</v>
      </c>
      <c r="F878">
        <v>91.471209000000016</v>
      </c>
      <c r="G878" s="3">
        <v>3</v>
      </c>
      <c r="H878">
        <v>91.327737000000013</v>
      </c>
      <c r="I878" s="4">
        <v>4</v>
      </c>
      <c r="P878">
        <v>2</v>
      </c>
      <c r="Q878" t="str">
        <f>CONCATENATE(C878,E878,G878,I878)</f>
        <v>34</v>
      </c>
    </row>
    <row r="879" spans="1:17" x14ac:dyDescent="0.25">
      <c r="A879">
        <v>878</v>
      </c>
      <c r="F879">
        <v>91.457421000000011</v>
      </c>
      <c r="G879" s="3">
        <v>3</v>
      </c>
      <c r="H879">
        <v>91.368472000000011</v>
      </c>
      <c r="I879" s="4">
        <v>4</v>
      </c>
      <c r="P879">
        <v>2</v>
      </c>
      <c r="Q879" t="str">
        <f>CONCATENATE(C879,E879,G879,I879)</f>
        <v>34</v>
      </c>
    </row>
    <row r="880" spans="1:17" x14ac:dyDescent="0.25">
      <c r="A880">
        <v>879</v>
      </c>
      <c r="F880">
        <v>91.519473000000005</v>
      </c>
      <c r="G880" s="3">
        <v>3</v>
      </c>
      <c r="H880">
        <v>91.341315000000009</v>
      </c>
      <c r="I880" s="4">
        <v>4</v>
      </c>
      <c r="P880">
        <v>2</v>
      </c>
      <c r="Q880" t="str">
        <f>CONCATENATE(C880,E880,G880,I880)</f>
        <v>34</v>
      </c>
    </row>
    <row r="881" spans="1:17" x14ac:dyDescent="0.25">
      <c r="A881">
        <v>880</v>
      </c>
      <c r="F881">
        <v>91.46268400000001</v>
      </c>
      <c r="G881" s="3">
        <v>3</v>
      </c>
      <c r="H881">
        <v>91.275737000000007</v>
      </c>
      <c r="I881" s="4">
        <v>4</v>
      </c>
      <c r="P881">
        <v>2</v>
      </c>
      <c r="Q881" t="str">
        <f>CONCATENATE(C881,E881,G881,I881)</f>
        <v>34</v>
      </c>
    </row>
    <row r="882" spans="1:17" x14ac:dyDescent="0.25">
      <c r="A882">
        <v>881</v>
      </c>
      <c r="F882">
        <v>91.460000000000008</v>
      </c>
      <c r="G882" s="3">
        <v>3</v>
      </c>
      <c r="H882">
        <v>91.325841000000011</v>
      </c>
      <c r="I882" s="4">
        <v>4</v>
      </c>
      <c r="P882">
        <v>2</v>
      </c>
      <c r="Q882" t="str">
        <f>CONCATENATE(C882,E882,G882,I882)</f>
        <v>34</v>
      </c>
    </row>
    <row r="883" spans="1:17" x14ac:dyDescent="0.25">
      <c r="A883">
        <v>882</v>
      </c>
      <c r="F883">
        <v>91.492051000000004</v>
      </c>
      <c r="G883" s="3">
        <v>3</v>
      </c>
      <c r="H883">
        <v>91.281630000000007</v>
      </c>
      <c r="I883" s="4">
        <v>4</v>
      </c>
      <c r="P883">
        <v>2</v>
      </c>
      <c r="Q883" t="str">
        <f>CONCATENATE(C883,E883,G883,I883)</f>
        <v>34</v>
      </c>
    </row>
    <row r="884" spans="1:17" x14ac:dyDescent="0.25">
      <c r="A884">
        <v>883</v>
      </c>
      <c r="B884">
        <v>111.83710400000001</v>
      </c>
      <c r="C884" s="5">
        <v>1</v>
      </c>
      <c r="H884">
        <v>91.34805200000001</v>
      </c>
      <c r="I884" s="4">
        <v>4</v>
      </c>
      <c r="P884">
        <v>2</v>
      </c>
      <c r="Q884" t="str">
        <f>CONCATENATE(C884,E884,G884,I884)</f>
        <v>14</v>
      </c>
    </row>
    <row r="885" spans="1:17" x14ac:dyDescent="0.25">
      <c r="A885">
        <v>884</v>
      </c>
      <c r="B885">
        <v>111.80815800000001</v>
      </c>
      <c r="C885" s="5">
        <v>1</v>
      </c>
      <c r="P885">
        <v>1</v>
      </c>
      <c r="Q885" t="str">
        <f>CONCATENATE(C885,E885,G885,I885)</f>
        <v>1</v>
      </c>
    </row>
    <row r="886" spans="1:17" x14ac:dyDescent="0.25">
      <c r="A886">
        <v>885</v>
      </c>
      <c r="B886">
        <v>111.830054</v>
      </c>
      <c r="C886" s="5">
        <v>1</v>
      </c>
      <c r="P886">
        <v>1</v>
      </c>
      <c r="Q886" t="str">
        <f>CONCATENATE(C886,E886,G886,I886)</f>
        <v>1</v>
      </c>
    </row>
    <row r="887" spans="1:17" x14ac:dyDescent="0.25">
      <c r="A887">
        <v>886</v>
      </c>
      <c r="B887">
        <v>111.85915700000001</v>
      </c>
      <c r="C887" s="5">
        <v>1</v>
      </c>
      <c r="P887">
        <v>1</v>
      </c>
      <c r="Q887" t="str">
        <f>CONCATENATE(C887,E887,G887,I887)</f>
        <v>1</v>
      </c>
    </row>
    <row r="888" spans="1:17" x14ac:dyDescent="0.25">
      <c r="A888">
        <v>887</v>
      </c>
      <c r="B888">
        <v>111.846</v>
      </c>
      <c r="C888" s="5">
        <v>1</v>
      </c>
      <c r="P888">
        <v>1</v>
      </c>
      <c r="Q888" t="str">
        <f>CONCATENATE(C888,E888,G888,I888)</f>
        <v>1</v>
      </c>
    </row>
    <row r="889" spans="1:17" x14ac:dyDescent="0.25">
      <c r="A889">
        <v>888</v>
      </c>
      <c r="B889">
        <v>111.83721100000001</v>
      </c>
      <c r="C889" s="5">
        <v>1</v>
      </c>
      <c r="P889">
        <v>1</v>
      </c>
      <c r="Q889" t="str">
        <f>CONCATENATE(C889,E889,G889,I889)</f>
        <v>1</v>
      </c>
    </row>
    <row r="890" spans="1:17" x14ac:dyDescent="0.25">
      <c r="A890">
        <v>889</v>
      </c>
      <c r="B890">
        <v>111.88673300000001</v>
      </c>
      <c r="C890" s="5">
        <v>1</v>
      </c>
      <c r="P890">
        <v>1</v>
      </c>
      <c r="Q890" t="str">
        <f>CONCATENATE(C890,E890,G890,I890)</f>
        <v>1</v>
      </c>
    </row>
    <row r="891" spans="1:17" x14ac:dyDescent="0.25">
      <c r="A891">
        <v>890</v>
      </c>
      <c r="B891">
        <v>111.83710400000001</v>
      </c>
      <c r="C891" s="5">
        <v>1</v>
      </c>
      <c r="D891">
        <v>120.085364</v>
      </c>
      <c r="E891" s="2">
        <v>2</v>
      </c>
      <c r="P891">
        <v>2</v>
      </c>
      <c r="Q891" t="str">
        <f>CONCATENATE(C891,E891,G891,I891)</f>
        <v>12</v>
      </c>
    </row>
    <row r="892" spans="1:17" x14ac:dyDescent="0.25">
      <c r="A892">
        <v>891</v>
      </c>
      <c r="B892">
        <v>111.83710400000001</v>
      </c>
      <c r="C892" s="5">
        <v>1</v>
      </c>
      <c r="D892">
        <v>120.12610500000001</v>
      </c>
      <c r="E892" s="2">
        <v>2</v>
      </c>
      <c r="P892">
        <v>2</v>
      </c>
      <c r="Q892" t="str">
        <f>CONCATENATE(C892,E892,G892,I892)</f>
        <v>12</v>
      </c>
    </row>
    <row r="893" spans="1:17" x14ac:dyDescent="0.25">
      <c r="A893">
        <v>892</v>
      </c>
      <c r="D893">
        <v>120.12215700000002</v>
      </c>
      <c r="E893" s="2">
        <v>2</v>
      </c>
      <c r="P893">
        <v>1</v>
      </c>
      <c r="Q893" t="str">
        <f>CONCATENATE(C893,E893,G893,I893)</f>
        <v>2</v>
      </c>
    </row>
    <row r="894" spans="1:17" x14ac:dyDescent="0.25">
      <c r="A894">
        <v>893</v>
      </c>
      <c r="D894">
        <v>120.113105</v>
      </c>
      <c r="E894" s="2">
        <v>2</v>
      </c>
      <c r="P894">
        <v>1</v>
      </c>
      <c r="Q894" t="str">
        <f>CONCATENATE(C894,E894,G894,I894)</f>
        <v>2</v>
      </c>
    </row>
    <row r="895" spans="1:17" x14ac:dyDescent="0.25">
      <c r="A895">
        <v>894</v>
      </c>
      <c r="D895">
        <v>120.153369</v>
      </c>
      <c r="E895" s="2">
        <v>2</v>
      </c>
      <c r="P895">
        <v>1</v>
      </c>
      <c r="Q895" t="str">
        <f>CONCATENATE(C895,E895,G895,I895)</f>
        <v>2</v>
      </c>
    </row>
    <row r="896" spans="1:17" x14ac:dyDescent="0.25">
      <c r="A896">
        <v>895</v>
      </c>
      <c r="D896">
        <v>120.12562800000001</v>
      </c>
      <c r="E896" s="2">
        <v>2</v>
      </c>
      <c r="P896">
        <v>1</v>
      </c>
      <c r="Q896" t="str">
        <f>CONCATENATE(C896,E896,G896,I896)</f>
        <v>2</v>
      </c>
    </row>
    <row r="897" spans="1:17" x14ac:dyDescent="0.25">
      <c r="A897">
        <v>896</v>
      </c>
      <c r="D897">
        <v>120.173945</v>
      </c>
      <c r="E897" s="2">
        <v>2</v>
      </c>
      <c r="P897">
        <v>1</v>
      </c>
      <c r="Q897" t="str">
        <f>CONCATENATE(C897,E897,G897,I897)</f>
        <v>2</v>
      </c>
    </row>
    <row r="898" spans="1:17" x14ac:dyDescent="0.25">
      <c r="A898">
        <v>897</v>
      </c>
      <c r="D898">
        <v>120.15121000000001</v>
      </c>
      <c r="E898" s="2">
        <v>2</v>
      </c>
      <c r="F898">
        <v>119.77084200000002</v>
      </c>
      <c r="G898" s="3">
        <v>3</v>
      </c>
      <c r="P898">
        <v>2</v>
      </c>
      <c r="Q898" t="str">
        <f>CONCATENATE(C898,E898,G898,I898)</f>
        <v>23</v>
      </c>
    </row>
    <row r="899" spans="1:17" x14ac:dyDescent="0.25">
      <c r="A899">
        <v>898</v>
      </c>
      <c r="F899">
        <v>119.70415800000001</v>
      </c>
      <c r="G899" s="3">
        <v>3</v>
      </c>
      <c r="H899">
        <v>119.96568200000002</v>
      </c>
      <c r="I899" s="4">
        <v>4</v>
      </c>
      <c r="P899">
        <v>2</v>
      </c>
      <c r="Q899" t="str">
        <f>CONCATENATE(C899,E899,G899,I899)</f>
        <v>34</v>
      </c>
    </row>
    <row r="900" spans="1:17" x14ac:dyDescent="0.25">
      <c r="A900">
        <v>899</v>
      </c>
      <c r="F900">
        <v>119.737685</v>
      </c>
      <c r="G900" s="3">
        <v>3</v>
      </c>
      <c r="H900">
        <v>119.98210400000001</v>
      </c>
      <c r="I900" s="4">
        <v>4</v>
      </c>
      <c r="P900">
        <v>2</v>
      </c>
      <c r="Q900" t="str">
        <f>CONCATENATE(C900,E900,G900,I900)</f>
        <v>34</v>
      </c>
    </row>
    <row r="901" spans="1:17" x14ac:dyDescent="0.25">
      <c r="A901">
        <v>900</v>
      </c>
      <c r="F901">
        <v>119.67547100000002</v>
      </c>
      <c r="G901" s="3">
        <v>3</v>
      </c>
      <c r="H901">
        <v>119.93699900000001</v>
      </c>
      <c r="I901" s="4">
        <v>4</v>
      </c>
      <c r="P901">
        <v>2</v>
      </c>
      <c r="Q901" t="str">
        <f>CONCATENATE(C901,E901,G901,I901)</f>
        <v>34</v>
      </c>
    </row>
    <row r="902" spans="1:17" x14ac:dyDescent="0.25">
      <c r="A902">
        <v>901</v>
      </c>
      <c r="F902">
        <v>119.74405200000001</v>
      </c>
      <c r="G902" s="3">
        <v>3</v>
      </c>
      <c r="H902">
        <v>119.95541700000001</v>
      </c>
      <c r="I902" s="4">
        <v>4</v>
      </c>
      <c r="P902">
        <v>2</v>
      </c>
      <c r="Q902" t="str">
        <f>CONCATENATE(C902,E902,G902,I902)</f>
        <v>34</v>
      </c>
    </row>
    <row r="903" spans="1:17" x14ac:dyDescent="0.25">
      <c r="A903">
        <v>902</v>
      </c>
      <c r="F903">
        <v>119.752578</v>
      </c>
      <c r="G903" s="3">
        <v>3</v>
      </c>
      <c r="H903">
        <v>119.97626000000001</v>
      </c>
      <c r="I903" s="4">
        <v>4</v>
      </c>
      <c r="P903">
        <v>2</v>
      </c>
      <c r="Q903" t="str">
        <f>CONCATENATE(C903,E903,G903,I903)</f>
        <v>34</v>
      </c>
    </row>
    <row r="904" spans="1:17" x14ac:dyDescent="0.25">
      <c r="A904">
        <v>903</v>
      </c>
      <c r="F904">
        <v>119.743628</v>
      </c>
      <c r="G904" s="3">
        <v>3</v>
      </c>
      <c r="H904">
        <v>120.00947500000001</v>
      </c>
      <c r="I904" s="4">
        <v>4</v>
      </c>
      <c r="P904">
        <v>2</v>
      </c>
      <c r="Q904" t="str">
        <f>CONCATENATE(C904,E904,G904,I904)</f>
        <v>34</v>
      </c>
    </row>
    <row r="905" spans="1:17" x14ac:dyDescent="0.25">
      <c r="A905">
        <v>904</v>
      </c>
      <c r="B905">
        <v>137.09878400000002</v>
      </c>
      <c r="C905" s="5">
        <v>1</v>
      </c>
      <c r="F905">
        <v>119.70431400000001</v>
      </c>
      <c r="G905" s="3">
        <v>3</v>
      </c>
      <c r="H905">
        <v>119.96568200000002</v>
      </c>
      <c r="I905" s="4">
        <v>4</v>
      </c>
      <c r="P905">
        <v>3</v>
      </c>
      <c r="Q905" t="str">
        <f>CONCATENATE(C905,E905,G905,I905)</f>
        <v>134</v>
      </c>
    </row>
    <row r="906" spans="1:17" x14ac:dyDescent="0.25">
      <c r="A906">
        <v>905</v>
      </c>
      <c r="B906">
        <v>137.04415800000001</v>
      </c>
      <c r="C906" s="5">
        <v>1</v>
      </c>
      <c r="F906">
        <v>119.70431400000001</v>
      </c>
      <c r="G906" s="3">
        <v>3</v>
      </c>
      <c r="P906">
        <v>2</v>
      </c>
      <c r="Q906" t="str">
        <f>CONCATENATE(C906,E906,G906,I906)</f>
        <v>13</v>
      </c>
    </row>
    <row r="907" spans="1:17" x14ac:dyDescent="0.25">
      <c r="A907">
        <v>906</v>
      </c>
      <c r="B907">
        <v>137.044578</v>
      </c>
      <c r="C907" s="5">
        <v>1</v>
      </c>
      <c r="P907">
        <v>1</v>
      </c>
      <c r="Q907" t="str">
        <f>CONCATENATE(C907,E907,G907,I907)</f>
        <v>1</v>
      </c>
    </row>
    <row r="908" spans="1:17" x14ac:dyDescent="0.25">
      <c r="A908">
        <v>907</v>
      </c>
      <c r="B908">
        <v>137.11589700000002</v>
      </c>
      <c r="C908" s="5">
        <v>1</v>
      </c>
      <c r="P908">
        <v>1</v>
      </c>
      <c r="Q908" t="str">
        <f>CONCATENATE(C908,E908,G908,I908)</f>
        <v>1</v>
      </c>
    </row>
    <row r="909" spans="1:17" x14ac:dyDescent="0.25">
      <c r="A909">
        <v>908</v>
      </c>
      <c r="B909">
        <v>137.07604900000001</v>
      </c>
      <c r="C909" s="5">
        <v>1</v>
      </c>
      <c r="P909">
        <v>1</v>
      </c>
      <c r="Q909" t="str">
        <f>CONCATENATE(C909,E909,G909,I909)</f>
        <v>1</v>
      </c>
    </row>
    <row r="910" spans="1:17" x14ac:dyDescent="0.25">
      <c r="A910">
        <v>909</v>
      </c>
      <c r="B910">
        <v>137.08258000000001</v>
      </c>
      <c r="C910" s="5">
        <v>1</v>
      </c>
      <c r="D910">
        <v>151.014792</v>
      </c>
      <c r="E910" s="2">
        <v>2</v>
      </c>
      <c r="P910">
        <v>2</v>
      </c>
      <c r="Q910" t="str">
        <f>CONCATENATE(C910,E910,G910,I910)</f>
        <v>12</v>
      </c>
    </row>
    <row r="911" spans="1:17" x14ac:dyDescent="0.25">
      <c r="A911">
        <v>910</v>
      </c>
      <c r="B911">
        <v>137.07252399999999</v>
      </c>
      <c r="C911" s="5">
        <v>1</v>
      </c>
      <c r="D911">
        <v>151.01358099999999</v>
      </c>
      <c r="E911" s="2">
        <v>2</v>
      </c>
      <c r="P911">
        <v>2</v>
      </c>
      <c r="Q911" t="str">
        <f>CONCATENATE(C911,E911,G911,I911)</f>
        <v>12</v>
      </c>
    </row>
    <row r="912" spans="1:17" x14ac:dyDescent="0.25">
      <c r="A912">
        <v>911</v>
      </c>
      <c r="B912">
        <v>137.15036700000002</v>
      </c>
      <c r="C912" s="5">
        <v>1</v>
      </c>
      <c r="D912">
        <v>151.06315999999998</v>
      </c>
      <c r="E912" s="2">
        <v>2</v>
      </c>
      <c r="P912">
        <v>2</v>
      </c>
      <c r="Q912" t="str">
        <f>CONCATENATE(C912,E912,G912,I912)</f>
        <v>12</v>
      </c>
    </row>
    <row r="913" spans="1:17" x14ac:dyDescent="0.25">
      <c r="A913">
        <v>912</v>
      </c>
      <c r="B913">
        <v>137.09878400000002</v>
      </c>
      <c r="C913" s="5">
        <v>1</v>
      </c>
      <c r="D913">
        <v>151.096844</v>
      </c>
      <c r="E913" s="2">
        <v>2</v>
      </c>
      <c r="P913">
        <v>2</v>
      </c>
      <c r="Q913" t="str">
        <f>CONCATENATE(C913,E913,G913,I913)</f>
        <v>12</v>
      </c>
    </row>
    <row r="914" spans="1:17" x14ac:dyDescent="0.25">
      <c r="A914">
        <v>913</v>
      </c>
      <c r="D914">
        <v>151.058423</v>
      </c>
      <c r="E914" s="2">
        <v>2</v>
      </c>
      <c r="P914">
        <v>1</v>
      </c>
      <c r="Q914" t="str">
        <f>CONCATENATE(C914,E914,G914,I914)</f>
        <v>2</v>
      </c>
    </row>
    <row r="915" spans="1:17" x14ac:dyDescent="0.25">
      <c r="A915">
        <v>914</v>
      </c>
      <c r="D915">
        <v>151.03237100000001</v>
      </c>
      <c r="E915" s="2">
        <v>2</v>
      </c>
      <c r="P915">
        <v>1</v>
      </c>
      <c r="Q915" t="str">
        <f>CONCATENATE(C915,E915,G915,I915)</f>
        <v>2</v>
      </c>
    </row>
    <row r="916" spans="1:17" x14ac:dyDescent="0.25">
      <c r="A916">
        <v>915</v>
      </c>
      <c r="D916">
        <v>151.01358099999999</v>
      </c>
      <c r="E916" s="2">
        <v>2</v>
      </c>
      <c r="P916">
        <v>1</v>
      </c>
      <c r="Q916" t="str">
        <f>CONCATENATE(C916,E916,G916,I916)</f>
        <v>2</v>
      </c>
    </row>
    <row r="917" spans="1:17" x14ac:dyDescent="0.25">
      <c r="A917">
        <v>916</v>
      </c>
      <c r="P917">
        <v>0</v>
      </c>
      <c r="Q917" t="str">
        <f>CONCATENATE(C917,E917,G917,I917)</f>
        <v/>
      </c>
    </row>
    <row r="918" spans="1:17" x14ac:dyDescent="0.25">
      <c r="A918">
        <v>917</v>
      </c>
      <c r="P918">
        <v>0</v>
      </c>
      <c r="Q918" t="str">
        <f>CONCATENATE(C918,E918,G918,I918)</f>
        <v/>
      </c>
    </row>
    <row r="919" spans="1:17" x14ac:dyDescent="0.25">
      <c r="A919">
        <v>918</v>
      </c>
      <c r="P919">
        <v>0</v>
      </c>
      <c r="Q919" t="str">
        <f>CONCATENATE(C919,E919,G919,I919)</f>
        <v/>
      </c>
    </row>
    <row r="920" spans="1:17" x14ac:dyDescent="0.25">
      <c r="A920">
        <v>919</v>
      </c>
      <c r="F920">
        <v>151.84305499999999</v>
      </c>
      <c r="G920" s="3">
        <v>3</v>
      </c>
      <c r="H920">
        <v>151.34368599999999</v>
      </c>
      <c r="I920" s="4">
        <v>4</v>
      </c>
      <c r="P920">
        <v>2</v>
      </c>
      <c r="Q920" t="str">
        <f>CONCATENATE(C920,E920,G920,I920)</f>
        <v>34</v>
      </c>
    </row>
    <row r="921" spans="1:17" x14ac:dyDescent="0.25">
      <c r="A921">
        <v>920</v>
      </c>
      <c r="F921">
        <v>151.888476</v>
      </c>
      <c r="G921" s="3">
        <v>3</v>
      </c>
      <c r="H921">
        <v>151.303055</v>
      </c>
      <c r="I921" s="4">
        <v>4</v>
      </c>
      <c r="P921">
        <v>2</v>
      </c>
      <c r="Q921" t="str">
        <f>CONCATENATE(C921,E921,G921,I921)</f>
        <v>34</v>
      </c>
    </row>
    <row r="922" spans="1:17" x14ac:dyDescent="0.25">
      <c r="A922">
        <v>921</v>
      </c>
      <c r="F922">
        <v>151.86705499999999</v>
      </c>
      <c r="G922" s="3">
        <v>3</v>
      </c>
      <c r="H922">
        <v>151.22173900000001</v>
      </c>
      <c r="I922" s="4">
        <v>4</v>
      </c>
      <c r="P922">
        <v>2</v>
      </c>
      <c r="Q922" t="str">
        <f>CONCATENATE(C922,E922,G922,I922)</f>
        <v>34</v>
      </c>
    </row>
    <row r="923" spans="1:17" x14ac:dyDescent="0.25">
      <c r="A923">
        <v>922</v>
      </c>
      <c r="F923">
        <v>151.767844</v>
      </c>
      <c r="G923" s="3">
        <v>3</v>
      </c>
      <c r="H923">
        <v>151.08168599999999</v>
      </c>
      <c r="I923" s="4">
        <v>4</v>
      </c>
      <c r="P923">
        <v>2</v>
      </c>
      <c r="Q923" t="str">
        <f>CONCATENATE(C923,E923,G923,I923)</f>
        <v>34</v>
      </c>
    </row>
    <row r="924" spans="1:17" x14ac:dyDescent="0.25">
      <c r="A924">
        <v>923</v>
      </c>
      <c r="F924">
        <v>151.76763399999999</v>
      </c>
      <c r="G924" s="3">
        <v>3</v>
      </c>
      <c r="H924">
        <v>151.12005500000001</v>
      </c>
      <c r="I924" s="4">
        <v>4</v>
      </c>
      <c r="P924">
        <v>2</v>
      </c>
      <c r="Q924" t="str">
        <f>CONCATENATE(C924,E924,G924,I924)</f>
        <v>34</v>
      </c>
    </row>
    <row r="925" spans="1:17" x14ac:dyDescent="0.25">
      <c r="A925">
        <v>924</v>
      </c>
      <c r="F925">
        <v>151.62642299999999</v>
      </c>
      <c r="G925" s="3">
        <v>3</v>
      </c>
      <c r="H925">
        <v>151.20242300000001</v>
      </c>
      <c r="I925" s="4">
        <v>4</v>
      </c>
      <c r="P925">
        <v>2</v>
      </c>
      <c r="Q925" t="str">
        <f>CONCATENATE(C925,E925,G925,I925)</f>
        <v>34</v>
      </c>
    </row>
    <row r="926" spans="1:17" x14ac:dyDescent="0.25">
      <c r="A926">
        <v>925</v>
      </c>
      <c r="F926">
        <v>151.84305499999999</v>
      </c>
      <c r="G926" s="3">
        <v>3</v>
      </c>
      <c r="H926">
        <v>151.34368599999999</v>
      </c>
      <c r="I926" s="4">
        <v>4</v>
      </c>
      <c r="P926">
        <v>2</v>
      </c>
      <c r="Q926" t="str">
        <f>CONCATENATE(C926,E926,G926,I926)</f>
        <v>34</v>
      </c>
    </row>
    <row r="927" spans="1:17" x14ac:dyDescent="0.25">
      <c r="A927">
        <v>926</v>
      </c>
      <c r="B927">
        <v>164.91658100000001</v>
      </c>
      <c r="C927" s="5">
        <v>1</v>
      </c>
      <c r="F927">
        <v>151.84305499999999</v>
      </c>
      <c r="G927" s="3">
        <v>3</v>
      </c>
      <c r="P927">
        <v>2</v>
      </c>
      <c r="Q927" t="str">
        <f>CONCATENATE(C927,E927,G927,I927)</f>
        <v>13</v>
      </c>
    </row>
    <row r="928" spans="1:17" x14ac:dyDescent="0.25">
      <c r="A928">
        <v>927</v>
      </c>
      <c r="B928">
        <v>164.90437</v>
      </c>
      <c r="C928" s="5">
        <v>1</v>
      </c>
      <c r="P928">
        <v>1</v>
      </c>
      <c r="Q928" t="str">
        <f>CONCATENATE(C928,E928,G928,I928)</f>
        <v>1</v>
      </c>
    </row>
    <row r="929" spans="1:17" x14ac:dyDescent="0.25">
      <c r="A929">
        <v>928</v>
      </c>
      <c r="B929">
        <v>164.896739</v>
      </c>
      <c r="C929" s="5">
        <v>1</v>
      </c>
      <c r="P929">
        <v>1</v>
      </c>
      <c r="Q929" t="str">
        <f>CONCATENATE(C929,E929,G929,I929)</f>
        <v>1</v>
      </c>
    </row>
    <row r="930" spans="1:17" x14ac:dyDescent="0.25">
      <c r="A930">
        <v>929</v>
      </c>
      <c r="B930">
        <v>164.90447699999999</v>
      </c>
      <c r="C930" s="5">
        <v>1</v>
      </c>
      <c r="P930">
        <v>1</v>
      </c>
      <c r="Q930" t="str">
        <f>CONCATENATE(C930,E930,G930,I930)</f>
        <v>1</v>
      </c>
    </row>
    <row r="931" spans="1:17" x14ac:dyDescent="0.25">
      <c r="A931">
        <v>930</v>
      </c>
      <c r="B931">
        <v>164.911055</v>
      </c>
      <c r="C931" s="5">
        <v>1</v>
      </c>
      <c r="P931">
        <v>1</v>
      </c>
      <c r="Q931" t="str">
        <f>CONCATENATE(C931,E931,G931,I931)</f>
        <v>1</v>
      </c>
    </row>
    <row r="932" spans="1:17" x14ac:dyDescent="0.25">
      <c r="A932">
        <v>931</v>
      </c>
      <c r="B932">
        <v>164.86910699999999</v>
      </c>
      <c r="C932" s="5">
        <v>1</v>
      </c>
      <c r="P932">
        <v>1</v>
      </c>
      <c r="Q932" t="str">
        <f>CONCATENATE(C932,E932,G932,I932)</f>
        <v>1</v>
      </c>
    </row>
    <row r="933" spans="1:17" x14ac:dyDescent="0.25">
      <c r="A933">
        <v>932</v>
      </c>
      <c r="B933">
        <v>164.937423</v>
      </c>
      <c r="C933" s="5">
        <v>1</v>
      </c>
      <c r="P933">
        <v>1</v>
      </c>
      <c r="Q933" t="str">
        <f>CONCATENATE(C933,E933,G933,I933)</f>
        <v>1</v>
      </c>
    </row>
    <row r="934" spans="1:17" x14ac:dyDescent="0.25">
      <c r="A934">
        <v>933</v>
      </c>
      <c r="B934">
        <v>164.93805600000002</v>
      </c>
      <c r="C934" s="5">
        <v>1</v>
      </c>
      <c r="D934">
        <v>172.15136999999999</v>
      </c>
      <c r="E934" s="2">
        <v>2</v>
      </c>
      <c r="P934">
        <v>2</v>
      </c>
      <c r="Q934" t="str">
        <f>CONCATENATE(C934,E934,G934,I934)</f>
        <v>12</v>
      </c>
    </row>
    <row r="935" spans="1:17" x14ac:dyDescent="0.25">
      <c r="A935">
        <v>934</v>
      </c>
      <c r="B935">
        <v>164.93805600000002</v>
      </c>
      <c r="C935" s="5">
        <v>1</v>
      </c>
      <c r="D935">
        <v>172.13184200000001</v>
      </c>
      <c r="E935" s="2">
        <v>2</v>
      </c>
      <c r="P935">
        <v>2</v>
      </c>
      <c r="Q935" t="str">
        <f>CONCATENATE(C935,E935,G935,I935)</f>
        <v>12</v>
      </c>
    </row>
    <row r="936" spans="1:17" x14ac:dyDescent="0.25">
      <c r="A936">
        <v>935</v>
      </c>
      <c r="D936">
        <v>172.16663299999999</v>
      </c>
      <c r="E936" s="2">
        <v>2</v>
      </c>
      <c r="P936">
        <v>1</v>
      </c>
      <c r="Q936" t="str">
        <f>CONCATENATE(C936,E936,G936,I936)</f>
        <v>2</v>
      </c>
    </row>
    <row r="937" spans="1:17" x14ac:dyDescent="0.25">
      <c r="A937">
        <v>936</v>
      </c>
      <c r="D937">
        <v>172.18510700000002</v>
      </c>
      <c r="E937" s="2">
        <v>2</v>
      </c>
      <c r="P937">
        <v>1</v>
      </c>
      <c r="Q937" t="str">
        <f>CONCATENATE(C937,E937,G937,I937)</f>
        <v>2</v>
      </c>
    </row>
    <row r="938" spans="1:17" x14ac:dyDescent="0.25">
      <c r="A938">
        <v>937</v>
      </c>
      <c r="D938">
        <v>172.15579099999999</v>
      </c>
      <c r="E938" s="2">
        <v>2</v>
      </c>
      <c r="P938">
        <v>1</v>
      </c>
      <c r="Q938" t="str">
        <f>CONCATENATE(C938,E938,G938,I938)</f>
        <v>2</v>
      </c>
    </row>
    <row r="939" spans="1:17" x14ac:dyDescent="0.25">
      <c r="A939">
        <v>938</v>
      </c>
      <c r="D939">
        <v>172.14589599999999</v>
      </c>
      <c r="E939" s="2">
        <v>2</v>
      </c>
      <c r="P939">
        <v>1</v>
      </c>
      <c r="Q939" t="str">
        <f>CONCATENATE(C939,E939,G939,I939)</f>
        <v>2</v>
      </c>
    </row>
    <row r="940" spans="1:17" x14ac:dyDescent="0.25">
      <c r="A940">
        <v>939</v>
      </c>
      <c r="D940">
        <v>172.10753</v>
      </c>
      <c r="E940" s="2">
        <v>2</v>
      </c>
      <c r="P940">
        <v>1</v>
      </c>
      <c r="Q940" t="str">
        <f>CONCATENATE(C940,E940,G940,I940)</f>
        <v>2</v>
      </c>
    </row>
    <row r="941" spans="1:17" x14ac:dyDescent="0.25">
      <c r="A941">
        <v>940</v>
      </c>
      <c r="P941">
        <v>0</v>
      </c>
      <c r="Q941" t="str">
        <f>CONCATENATE(C941,E941,G941,I941)</f>
        <v/>
      </c>
    </row>
    <row r="942" spans="1:17" x14ac:dyDescent="0.25">
      <c r="A942">
        <v>941</v>
      </c>
      <c r="F942">
        <v>172.562423</v>
      </c>
      <c r="G942" s="3">
        <v>3</v>
      </c>
      <c r="P942">
        <v>1</v>
      </c>
      <c r="Q942" t="str">
        <f>CONCATENATE(C942,E942,G942,I942)</f>
        <v>3</v>
      </c>
    </row>
    <row r="943" spans="1:17" x14ac:dyDescent="0.25">
      <c r="A943">
        <v>942</v>
      </c>
      <c r="F943">
        <v>172.540055</v>
      </c>
      <c r="G943" s="3">
        <v>3</v>
      </c>
      <c r="H943">
        <v>172.285685</v>
      </c>
      <c r="I943" s="4">
        <v>4</v>
      </c>
      <c r="P943">
        <v>2</v>
      </c>
      <c r="Q943" t="str">
        <f>CONCATENATE(C943,E943,G943,I943)</f>
        <v>34</v>
      </c>
    </row>
    <row r="944" spans="1:17" x14ac:dyDescent="0.25">
      <c r="A944">
        <v>943</v>
      </c>
      <c r="F944">
        <v>172.51073700000001</v>
      </c>
      <c r="G944" s="3">
        <v>3</v>
      </c>
      <c r="H944">
        <v>172.263633</v>
      </c>
      <c r="I944" s="4">
        <v>4</v>
      </c>
      <c r="P944">
        <v>2</v>
      </c>
      <c r="Q944" t="str">
        <f>CONCATENATE(C944,E944,G944,I944)</f>
        <v>34</v>
      </c>
    </row>
    <row r="945" spans="1:17" x14ac:dyDescent="0.25">
      <c r="A945">
        <v>944</v>
      </c>
      <c r="F945">
        <v>172.53168600000001</v>
      </c>
      <c r="G945" s="3">
        <v>3</v>
      </c>
      <c r="H945">
        <v>172.25837000000001</v>
      </c>
      <c r="I945" s="4">
        <v>4</v>
      </c>
      <c r="P945">
        <v>2</v>
      </c>
      <c r="Q945" t="str">
        <f>CONCATENATE(C945,E945,G945,I945)</f>
        <v>34</v>
      </c>
    </row>
    <row r="946" spans="1:17" x14ac:dyDescent="0.25">
      <c r="A946">
        <v>945</v>
      </c>
      <c r="F946">
        <v>172.54847599999999</v>
      </c>
      <c r="G946" s="3">
        <v>3</v>
      </c>
      <c r="H946">
        <v>172.20337000000001</v>
      </c>
      <c r="I946" s="4">
        <v>4</v>
      </c>
      <c r="P946">
        <v>2</v>
      </c>
      <c r="Q946" t="str">
        <f>CONCATENATE(C946,E946,G946,I946)</f>
        <v>34</v>
      </c>
    </row>
    <row r="947" spans="1:17" x14ac:dyDescent="0.25">
      <c r="A947">
        <v>946</v>
      </c>
      <c r="F947">
        <v>172.566371</v>
      </c>
      <c r="G947" s="3">
        <v>3</v>
      </c>
      <c r="H947">
        <v>172.18584300000001</v>
      </c>
      <c r="I947" s="4">
        <v>4</v>
      </c>
      <c r="P947">
        <v>2</v>
      </c>
      <c r="Q947" t="str">
        <f>CONCATENATE(C947,E947,G947,I947)</f>
        <v>34</v>
      </c>
    </row>
    <row r="948" spans="1:17" x14ac:dyDescent="0.25">
      <c r="A948">
        <v>947</v>
      </c>
      <c r="B948">
        <v>189.460475</v>
      </c>
      <c r="C948" s="5">
        <v>1</v>
      </c>
      <c r="F948">
        <v>172.53447599999998</v>
      </c>
      <c r="G948" s="3">
        <v>3</v>
      </c>
      <c r="H948">
        <v>172.215003</v>
      </c>
      <c r="I948" s="4">
        <v>4</v>
      </c>
      <c r="P948">
        <v>3</v>
      </c>
      <c r="Q948" t="str">
        <f>CONCATENATE(C948,E948,G948,I948)</f>
        <v>134</v>
      </c>
    </row>
    <row r="949" spans="1:17" x14ac:dyDescent="0.25">
      <c r="A949">
        <v>948</v>
      </c>
      <c r="B949">
        <v>189.46168800000001</v>
      </c>
      <c r="C949" s="5">
        <v>1</v>
      </c>
      <c r="F949">
        <v>172.47752800000001</v>
      </c>
      <c r="G949" s="3">
        <v>3</v>
      </c>
      <c r="H949">
        <v>172.203317</v>
      </c>
      <c r="I949" s="4">
        <v>4</v>
      </c>
      <c r="P949">
        <v>3</v>
      </c>
      <c r="Q949" t="str">
        <f>CONCATENATE(C949,E949,G949,I949)</f>
        <v>134</v>
      </c>
    </row>
    <row r="950" spans="1:17" x14ac:dyDescent="0.25">
      <c r="A950">
        <v>949</v>
      </c>
      <c r="B950">
        <v>189.47779</v>
      </c>
      <c r="C950" s="5">
        <v>1</v>
      </c>
      <c r="F950">
        <v>172.562423</v>
      </c>
      <c r="G950" s="3">
        <v>3</v>
      </c>
      <c r="H950">
        <v>172.285685</v>
      </c>
      <c r="I950" s="4">
        <v>4</v>
      </c>
      <c r="P950">
        <v>3</v>
      </c>
      <c r="Q950" t="str">
        <f>CONCATENATE(C950,E950,G950,I950)</f>
        <v>134</v>
      </c>
    </row>
    <row r="951" spans="1:17" x14ac:dyDescent="0.25">
      <c r="A951">
        <v>950</v>
      </c>
      <c r="B951">
        <v>189.460894</v>
      </c>
      <c r="C951" s="5">
        <v>1</v>
      </c>
      <c r="P951">
        <v>1</v>
      </c>
      <c r="Q951" t="str">
        <f>CONCATENATE(C951,E951,G951,I951)</f>
        <v>1</v>
      </c>
    </row>
    <row r="952" spans="1:17" x14ac:dyDescent="0.25">
      <c r="A952">
        <v>951</v>
      </c>
      <c r="B952">
        <v>189.44537199999999</v>
      </c>
      <c r="C952" s="5">
        <v>1</v>
      </c>
      <c r="P952">
        <v>1</v>
      </c>
      <c r="Q952" t="str">
        <f>CONCATENATE(C952,E952,G952,I952)</f>
        <v>1</v>
      </c>
    </row>
    <row r="953" spans="1:17" x14ac:dyDescent="0.25">
      <c r="A953">
        <v>952</v>
      </c>
      <c r="B953">
        <v>189.472106</v>
      </c>
      <c r="C953" s="5">
        <v>1</v>
      </c>
      <c r="P953">
        <v>1</v>
      </c>
      <c r="Q953" t="str">
        <f>CONCATENATE(C953,E953,G953,I953)</f>
        <v>1</v>
      </c>
    </row>
    <row r="954" spans="1:17" x14ac:dyDescent="0.25">
      <c r="A954">
        <v>953</v>
      </c>
      <c r="B954">
        <v>189.48526699999999</v>
      </c>
      <c r="C954" s="5">
        <v>1</v>
      </c>
      <c r="P954">
        <v>1</v>
      </c>
      <c r="Q954" t="str">
        <f>CONCATENATE(C954,E954,G954,I954)</f>
        <v>1</v>
      </c>
    </row>
    <row r="955" spans="1:17" x14ac:dyDescent="0.25">
      <c r="A955">
        <v>954</v>
      </c>
      <c r="B955">
        <v>189.48615899999999</v>
      </c>
      <c r="C955" s="5">
        <v>1</v>
      </c>
      <c r="P955">
        <v>1</v>
      </c>
      <c r="Q955" t="str">
        <f>CONCATENATE(C955,E955,G955,I955)</f>
        <v>1</v>
      </c>
    </row>
    <row r="956" spans="1:17" x14ac:dyDescent="0.25">
      <c r="A956">
        <v>955</v>
      </c>
      <c r="B956">
        <v>189.46347700000001</v>
      </c>
      <c r="C956" s="5">
        <v>1</v>
      </c>
      <c r="D956">
        <v>197.53657799999999</v>
      </c>
      <c r="E956" s="2">
        <v>2</v>
      </c>
      <c r="P956">
        <v>2</v>
      </c>
      <c r="Q956" t="str">
        <f>CONCATENATE(C956,E956,G956,I956)</f>
        <v>12</v>
      </c>
    </row>
    <row r="957" spans="1:17" x14ac:dyDescent="0.25">
      <c r="A957">
        <v>956</v>
      </c>
      <c r="B957">
        <v>189.46168800000001</v>
      </c>
      <c r="C957" s="5">
        <v>1</v>
      </c>
      <c r="D957">
        <v>197.52631700000001</v>
      </c>
      <c r="E957" s="2">
        <v>2</v>
      </c>
      <c r="P957">
        <v>2</v>
      </c>
      <c r="Q957" t="str">
        <f>CONCATENATE(C957,E957,G957,I957)</f>
        <v>12</v>
      </c>
    </row>
    <row r="958" spans="1:17" x14ac:dyDescent="0.25">
      <c r="A958">
        <v>957</v>
      </c>
      <c r="D958">
        <v>197.51405599999998</v>
      </c>
      <c r="E958" s="2">
        <v>2</v>
      </c>
      <c r="P958">
        <v>1</v>
      </c>
      <c r="Q958" t="str">
        <f>CONCATENATE(C958,E958,G958,I958)</f>
        <v>2</v>
      </c>
    </row>
    <row r="959" spans="1:17" x14ac:dyDescent="0.25">
      <c r="A959">
        <v>958</v>
      </c>
      <c r="D959">
        <v>197.50263100000001</v>
      </c>
      <c r="E959" s="2">
        <v>2</v>
      </c>
      <c r="P959">
        <v>1</v>
      </c>
      <c r="Q959" t="str">
        <f>CONCATENATE(C959,E959,G959,I959)</f>
        <v>2</v>
      </c>
    </row>
    <row r="960" spans="1:17" x14ac:dyDescent="0.25">
      <c r="A960">
        <v>959</v>
      </c>
      <c r="D960">
        <v>197.557265</v>
      </c>
      <c r="E960" s="2">
        <v>2</v>
      </c>
      <c r="P960">
        <v>1</v>
      </c>
      <c r="Q960" t="str">
        <f>CONCATENATE(C960,E960,G960,I960)</f>
        <v>2</v>
      </c>
    </row>
    <row r="961" spans="1:17" x14ac:dyDescent="0.25">
      <c r="A961">
        <v>960</v>
      </c>
      <c r="D961">
        <v>197.59057899999999</v>
      </c>
      <c r="E961" s="2">
        <v>2</v>
      </c>
      <c r="P961">
        <v>1</v>
      </c>
      <c r="Q961" t="str">
        <f>CONCATENATE(C961,E961,G961,I961)</f>
        <v>2</v>
      </c>
    </row>
    <row r="962" spans="1:17" x14ac:dyDescent="0.25">
      <c r="A962">
        <v>961</v>
      </c>
      <c r="D962">
        <v>197.56621100000001</v>
      </c>
      <c r="E962" s="2">
        <v>2</v>
      </c>
      <c r="P962">
        <v>1</v>
      </c>
      <c r="Q962" t="str">
        <f>CONCATENATE(C962,E962,G962,I962)</f>
        <v>2</v>
      </c>
    </row>
    <row r="963" spans="1:17" x14ac:dyDescent="0.25">
      <c r="A963">
        <v>962</v>
      </c>
      <c r="D963">
        <v>197.51568499999999</v>
      </c>
      <c r="E963" s="2">
        <v>2</v>
      </c>
      <c r="P963">
        <v>1</v>
      </c>
      <c r="Q963" t="str">
        <f>CONCATENATE(C963,E963,G963,I963)</f>
        <v>2</v>
      </c>
    </row>
    <row r="964" spans="1:17" x14ac:dyDescent="0.25">
      <c r="A964">
        <v>963</v>
      </c>
      <c r="D964">
        <v>197.51568499999999</v>
      </c>
      <c r="E964" s="2">
        <v>2</v>
      </c>
      <c r="P964">
        <v>1</v>
      </c>
      <c r="Q964" t="str">
        <f>CONCATENATE(C964,E964,G964,I964)</f>
        <v>2</v>
      </c>
    </row>
    <row r="965" spans="1:17" x14ac:dyDescent="0.25">
      <c r="A965">
        <v>964</v>
      </c>
      <c r="F965">
        <v>198.381213</v>
      </c>
      <c r="G965" s="3">
        <v>3</v>
      </c>
      <c r="H965">
        <v>197.62652500000002</v>
      </c>
      <c r="I965" s="4">
        <v>4</v>
      </c>
      <c r="P965">
        <v>2</v>
      </c>
      <c r="Q965" t="str">
        <f>CONCATENATE(C965,E965,G965,I965)</f>
        <v>34</v>
      </c>
    </row>
    <row r="966" spans="1:17" x14ac:dyDescent="0.25">
      <c r="A966">
        <v>965</v>
      </c>
      <c r="F966">
        <v>198.35342299999999</v>
      </c>
      <c r="G966" s="3">
        <v>3</v>
      </c>
      <c r="H966">
        <v>197.671527</v>
      </c>
      <c r="I966" s="4">
        <v>4</v>
      </c>
      <c r="P966">
        <v>2</v>
      </c>
      <c r="Q966" t="str">
        <f>CONCATENATE(C966,E966,G966,I966)</f>
        <v>34</v>
      </c>
    </row>
    <row r="967" spans="1:17" x14ac:dyDescent="0.25">
      <c r="A967">
        <v>966</v>
      </c>
      <c r="F967">
        <v>198.45084299999999</v>
      </c>
      <c r="G967" s="3">
        <v>3</v>
      </c>
      <c r="H967">
        <v>197.71374</v>
      </c>
      <c r="I967" s="4">
        <v>4</v>
      </c>
      <c r="P967">
        <v>2</v>
      </c>
      <c r="Q967" t="str">
        <f>CONCATENATE(C967,E967,G967,I967)</f>
        <v>34</v>
      </c>
    </row>
    <row r="968" spans="1:17" x14ac:dyDescent="0.25">
      <c r="A968">
        <v>967</v>
      </c>
      <c r="F968">
        <v>198.43547699999999</v>
      </c>
      <c r="G968" s="3">
        <v>3</v>
      </c>
      <c r="H968">
        <v>197.663737</v>
      </c>
      <c r="I968" s="4">
        <v>4</v>
      </c>
      <c r="P968">
        <v>2</v>
      </c>
      <c r="Q968" t="str">
        <f>CONCATENATE(C968,E968,G968,I968)</f>
        <v>34</v>
      </c>
    </row>
    <row r="969" spans="1:17" x14ac:dyDescent="0.25">
      <c r="A969">
        <v>968</v>
      </c>
      <c r="B969">
        <v>213.65620200000001</v>
      </c>
      <c r="C969" s="5">
        <v>1</v>
      </c>
      <c r="F969">
        <v>198.39031499999999</v>
      </c>
      <c r="G969" s="3">
        <v>3</v>
      </c>
      <c r="H969">
        <v>197.694209</v>
      </c>
      <c r="I969" s="4">
        <v>4</v>
      </c>
      <c r="P969">
        <v>3</v>
      </c>
      <c r="Q969" t="str">
        <f>CONCATENATE(C969,E969,G969,I969)</f>
        <v>134</v>
      </c>
    </row>
    <row r="970" spans="1:17" x14ac:dyDescent="0.25">
      <c r="A970">
        <v>969</v>
      </c>
      <c r="B970">
        <v>213.71719899999999</v>
      </c>
      <c r="C970" s="5">
        <v>1</v>
      </c>
      <c r="F970">
        <v>198.38705300000001</v>
      </c>
      <c r="G970" s="3">
        <v>3</v>
      </c>
      <c r="H970">
        <v>197.63447500000001</v>
      </c>
      <c r="I970" s="4">
        <v>4</v>
      </c>
      <c r="P970">
        <v>3</v>
      </c>
      <c r="Q970" t="str">
        <f>CONCATENATE(C970,E970,G970,I970)</f>
        <v>134</v>
      </c>
    </row>
    <row r="971" spans="1:17" x14ac:dyDescent="0.25">
      <c r="A971">
        <v>970</v>
      </c>
      <c r="B971">
        <v>213.665255</v>
      </c>
      <c r="C971" s="5">
        <v>1</v>
      </c>
      <c r="F971">
        <v>198.43768599999999</v>
      </c>
      <c r="G971" s="3">
        <v>3</v>
      </c>
      <c r="H971">
        <v>197.58784399999999</v>
      </c>
      <c r="I971" s="4">
        <v>4</v>
      </c>
      <c r="P971">
        <v>3</v>
      </c>
      <c r="Q971" t="str">
        <f>CONCATENATE(C971,E971,G971,I971)</f>
        <v>134</v>
      </c>
    </row>
    <row r="972" spans="1:17" x14ac:dyDescent="0.25">
      <c r="A972">
        <v>971</v>
      </c>
      <c r="B972">
        <v>213.68778</v>
      </c>
      <c r="C972" s="5">
        <v>1</v>
      </c>
      <c r="F972">
        <v>198.481212</v>
      </c>
      <c r="G972" s="3">
        <v>3</v>
      </c>
      <c r="H972">
        <v>197.647052</v>
      </c>
      <c r="I972" s="4">
        <v>4</v>
      </c>
      <c r="P972">
        <v>3</v>
      </c>
      <c r="Q972" t="str">
        <f>CONCATENATE(C972,E972,G972,I972)</f>
        <v>134</v>
      </c>
    </row>
    <row r="973" spans="1:17" x14ac:dyDescent="0.25">
      <c r="A973">
        <v>972</v>
      </c>
      <c r="B973">
        <v>213.666202</v>
      </c>
      <c r="C973" s="5">
        <v>1</v>
      </c>
      <c r="F973">
        <v>198.381213</v>
      </c>
      <c r="G973" s="3">
        <v>3</v>
      </c>
      <c r="H973">
        <v>197.62652500000002</v>
      </c>
      <c r="I973" s="4">
        <v>4</v>
      </c>
      <c r="P973">
        <v>3</v>
      </c>
      <c r="Q973" t="str">
        <f>CONCATENATE(C973,E973,G973,I973)</f>
        <v>134</v>
      </c>
    </row>
    <row r="974" spans="1:17" x14ac:dyDescent="0.25">
      <c r="A974">
        <v>973</v>
      </c>
      <c r="B974">
        <v>213.70046299999998</v>
      </c>
      <c r="C974" s="5">
        <v>1</v>
      </c>
      <c r="H974">
        <v>197.62652500000002</v>
      </c>
      <c r="I974" s="4">
        <v>4</v>
      </c>
      <c r="P974">
        <v>2</v>
      </c>
      <c r="Q974" t="str">
        <f>CONCATENATE(C974,E974,G974,I974)</f>
        <v>14</v>
      </c>
    </row>
    <row r="975" spans="1:17" x14ac:dyDescent="0.25">
      <c r="A975">
        <v>974</v>
      </c>
      <c r="B975">
        <v>213.711884</v>
      </c>
      <c r="C975" s="5">
        <v>1</v>
      </c>
      <c r="P975">
        <v>1</v>
      </c>
      <c r="Q975" t="str">
        <f>CONCATENATE(C975,E975,G975,I975)</f>
        <v>1</v>
      </c>
    </row>
    <row r="976" spans="1:17" x14ac:dyDescent="0.25">
      <c r="A976">
        <v>975</v>
      </c>
      <c r="B976">
        <v>213.696305</v>
      </c>
      <c r="C976" s="5">
        <v>1</v>
      </c>
      <c r="D976">
        <v>218.18447800000001</v>
      </c>
      <c r="E976" s="2">
        <v>2</v>
      </c>
      <c r="P976">
        <v>2</v>
      </c>
      <c r="Q976" t="str">
        <f>CONCATENATE(C976,E976,G976,I976)</f>
        <v>12</v>
      </c>
    </row>
    <row r="977" spans="1:17" x14ac:dyDescent="0.25">
      <c r="A977">
        <v>976</v>
      </c>
      <c r="B977">
        <v>213.71735699999999</v>
      </c>
      <c r="C977" s="5">
        <v>1</v>
      </c>
      <c r="D977">
        <v>218.19373999999999</v>
      </c>
      <c r="E977" s="2">
        <v>2</v>
      </c>
      <c r="P977">
        <v>2</v>
      </c>
      <c r="Q977" t="str">
        <f>CONCATENATE(C977,E977,G977,I977)</f>
        <v>12</v>
      </c>
    </row>
    <row r="978" spans="1:17" x14ac:dyDescent="0.25">
      <c r="A978">
        <v>977</v>
      </c>
      <c r="B978">
        <v>213.667044</v>
      </c>
      <c r="C978" s="5">
        <v>1</v>
      </c>
      <c r="D978">
        <v>218.21279200000001</v>
      </c>
      <c r="E978" s="2">
        <v>2</v>
      </c>
      <c r="P978">
        <v>2</v>
      </c>
      <c r="Q978" t="str">
        <f>CONCATENATE(C978,E978,G978,I978)</f>
        <v>12</v>
      </c>
    </row>
    <row r="979" spans="1:17" x14ac:dyDescent="0.25">
      <c r="A979">
        <v>978</v>
      </c>
      <c r="B979">
        <v>212.511527</v>
      </c>
      <c r="C979" s="5">
        <v>1</v>
      </c>
      <c r="D979">
        <v>218.179688</v>
      </c>
      <c r="E979" s="2">
        <v>2</v>
      </c>
      <c r="P979">
        <v>2</v>
      </c>
      <c r="Q979" t="str">
        <f>CONCATENATE(C979,E979,G979,I979)</f>
        <v>12</v>
      </c>
    </row>
    <row r="980" spans="1:17" x14ac:dyDescent="0.25">
      <c r="A980">
        <v>979</v>
      </c>
      <c r="D980">
        <v>218.14248000000001</v>
      </c>
      <c r="E980" s="2">
        <v>2</v>
      </c>
      <c r="P980">
        <v>1</v>
      </c>
      <c r="Q980" t="str">
        <f>CONCATENATE(C980,E980,G980,I980)</f>
        <v>2</v>
      </c>
    </row>
    <row r="981" spans="1:17" x14ac:dyDescent="0.25">
      <c r="A981">
        <v>980</v>
      </c>
      <c r="D981">
        <v>218.15921599999999</v>
      </c>
      <c r="E981" s="2">
        <v>2</v>
      </c>
      <c r="P981">
        <v>1</v>
      </c>
      <c r="Q981" t="str">
        <f>CONCATENATE(C981,E981,G981,I981)</f>
        <v>2</v>
      </c>
    </row>
    <row r="982" spans="1:17" x14ac:dyDescent="0.25">
      <c r="A982">
        <v>981</v>
      </c>
      <c r="D982">
        <v>218.13105999999999</v>
      </c>
      <c r="E982" s="2">
        <v>2</v>
      </c>
      <c r="P982">
        <v>1</v>
      </c>
      <c r="Q982" t="str">
        <f>CONCATENATE(C982,E982,G982,I982)</f>
        <v>2</v>
      </c>
    </row>
    <row r="983" spans="1:17" x14ac:dyDescent="0.25">
      <c r="A983">
        <v>982</v>
      </c>
      <c r="D983">
        <v>218.13153299999999</v>
      </c>
      <c r="E983" s="2">
        <v>2</v>
      </c>
      <c r="P983">
        <v>1</v>
      </c>
      <c r="Q983" t="str">
        <f>CONCATENATE(C983,E983,G983,I983)</f>
        <v>2</v>
      </c>
    </row>
    <row r="984" spans="1:17" x14ac:dyDescent="0.25">
      <c r="A984">
        <v>983</v>
      </c>
      <c r="D984">
        <v>218.17058399999999</v>
      </c>
      <c r="E984" s="2">
        <v>2</v>
      </c>
      <c r="P984">
        <v>1</v>
      </c>
      <c r="Q984" t="str">
        <f>CONCATENATE(C984,E984,G984,I984)</f>
        <v>2</v>
      </c>
    </row>
    <row r="985" spans="1:17" x14ac:dyDescent="0.25">
      <c r="A985">
        <v>984</v>
      </c>
      <c r="D985">
        <v>218.18447800000001</v>
      </c>
      <c r="E985" s="2">
        <v>2</v>
      </c>
      <c r="P985">
        <v>1</v>
      </c>
      <c r="Q985" t="str">
        <f>CONCATENATE(C985,E985,G985,I985)</f>
        <v>2</v>
      </c>
    </row>
    <row r="986" spans="1:17" x14ac:dyDescent="0.25">
      <c r="A986">
        <v>985</v>
      </c>
      <c r="P986">
        <v>0</v>
      </c>
      <c r="Q986" t="str">
        <f>CONCATENATE(C986,E986,G986,I986)</f>
        <v/>
      </c>
    </row>
    <row r="987" spans="1:17" x14ac:dyDescent="0.25">
      <c r="A987">
        <v>986</v>
      </c>
      <c r="H987">
        <v>218.19989799999999</v>
      </c>
      <c r="I987" s="4">
        <v>4</v>
      </c>
      <c r="P987">
        <v>1</v>
      </c>
      <c r="Q987" t="str">
        <f>CONCATENATE(C987,E987,G987,I987)</f>
        <v>4</v>
      </c>
    </row>
    <row r="988" spans="1:17" x14ac:dyDescent="0.25">
      <c r="A988">
        <v>987</v>
      </c>
      <c r="H988">
        <v>218.27336700000001</v>
      </c>
      <c r="I988" s="4">
        <v>4</v>
      </c>
      <c r="P988">
        <v>1</v>
      </c>
      <c r="Q988" t="str">
        <f>CONCATENATE(C988,E988,G988,I988)</f>
        <v>4</v>
      </c>
    </row>
    <row r="989" spans="1:17" x14ac:dyDescent="0.25">
      <c r="A989">
        <v>988</v>
      </c>
      <c r="H989">
        <v>218.29562899999999</v>
      </c>
      <c r="I989" s="4">
        <v>4</v>
      </c>
      <c r="P989">
        <v>1</v>
      </c>
      <c r="Q989" t="str">
        <f>CONCATENATE(C989,E989,G989,I989)</f>
        <v>4</v>
      </c>
    </row>
    <row r="990" spans="1:17" x14ac:dyDescent="0.25">
      <c r="A990">
        <v>989</v>
      </c>
      <c r="B990">
        <v>229.195605</v>
      </c>
      <c r="C990" s="5">
        <v>1</v>
      </c>
      <c r="H990">
        <v>218.27257800000001</v>
      </c>
      <c r="I990" s="4">
        <v>4</v>
      </c>
      <c r="P990">
        <v>2</v>
      </c>
      <c r="Q990" t="str">
        <f>CONCATENATE(C990,E990,G990,I990)</f>
        <v>14</v>
      </c>
    </row>
    <row r="991" spans="1:17" x14ac:dyDescent="0.25">
      <c r="A991">
        <v>990</v>
      </c>
      <c r="B991">
        <v>229.189605</v>
      </c>
      <c r="C991" s="5">
        <v>1</v>
      </c>
      <c r="H991">
        <v>218.27063100000001</v>
      </c>
      <c r="I991" s="4">
        <v>4</v>
      </c>
      <c r="P991">
        <v>2</v>
      </c>
      <c r="Q991" t="str">
        <f>CONCATENATE(C991,E991,G991,I991)</f>
        <v>14</v>
      </c>
    </row>
    <row r="992" spans="1:17" x14ac:dyDescent="0.25">
      <c r="A992">
        <v>991</v>
      </c>
      <c r="B992">
        <v>229.14855499999999</v>
      </c>
      <c r="C992" s="5">
        <v>1</v>
      </c>
      <c r="F992">
        <v>220.67765499999999</v>
      </c>
      <c r="G992" s="3">
        <v>3</v>
      </c>
      <c r="H992">
        <v>218.20616100000001</v>
      </c>
      <c r="I992" s="4">
        <v>4</v>
      </c>
      <c r="P992">
        <v>3</v>
      </c>
      <c r="Q992" t="str">
        <f>CONCATENATE(C992,E992,G992,I992)</f>
        <v>134</v>
      </c>
    </row>
    <row r="993" spans="1:17" x14ac:dyDescent="0.25">
      <c r="A993">
        <v>992</v>
      </c>
      <c r="B993">
        <v>229.153447</v>
      </c>
      <c r="C993" s="5">
        <v>1</v>
      </c>
      <c r="F993">
        <v>220.68070800000001</v>
      </c>
      <c r="G993" s="3">
        <v>3</v>
      </c>
      <c r="H993">
        <v>218.199635</v>
      </c>
      <c r="I993" s="4">
        <v>4</v>
      </c>
      <c r="P993">
        <v>3</v>
      </c>
      <c r="Q993" t="str">
        <f>CONCATENATE(C993,E993,G993,I993)</f>
        <v>134</v>
      </c>
    </row>
    <row r="994" spans="1:17" x14ac:dyDescent="0.25">
      <c r="A994">
        <v>993</v>
      </c>
      <c r="B994">
        <v>229.213077</v>
      </c>
      <c r="C994" s="5">
        <v>1</v>
      </c>
      <c r="H994">
        <v>218.21510699999999</v>
      </c>
      <c r="I994" s="4">
        <v>4</v>
      </c>
      <c r="P994">
        <v>2</v>
      </c>
      <c r="Q994" t="str">
        <f>CONCATENATE(C994,E994,G994,I994)</f>
        <v>14</v>
      </c>
    </row>
    <row r="995" spans="1:17" x14ac:dyDescent="0.25">
      <c r="A995">
        <v>994</v>
      </c>
      <c r="B995">
        <v>229.170815</v>
      </c>
      <c r="C995" s="5">
        <v>1</v>
      </c>
      <c r="H995">
        <v>218.21415999999999</v>
      </c>
      <c r="I995" s="4">
        <v>4</v>
      </c>
      <c r="P995">
        <v>2</v>
      </c>
      <c r="Q995" t="str">
        <f>CONCATENATE(C995,E995,G995,I995)</f>
        <v>14</v>
      </c>
    </row>
    <row r="996" spans="1:17" x14ac:dyDescent="0.25">
      <c r="A996">
        <v>995</v>
      </c>
      <c r="B996">
        <v>229.174869</v>
      </c>
      <c r="C996" s="5">
        <v>1</v>
      </c>
      <c r="H996">
        <v>218.26826199999999</v>
      </c>
      <c r="I996" s="4">
        <v>4</v>
      </c>
      <c r="P996">
        <v>2</v>
      </c>
      <c r="Q996" t="str">
        <f>CONCATENATE(C996,E996,G996,I996)</f>
        <v>14</v>
      </c>
    </row>
    <row r="997" spans="1:17" x14ac:dyDescent="0.25">
      <c r="A997">
        <v>996</v>
      </c>
      <c r="B997">
        <v>229.22323499999999</v>
      </c>
      <c r="C997" s="5">
        <v>1</v>
      </c>
      <c r="H997">
        <v>218.19989799999999</v>
      </c>
      <c r="I997" s="4">
        <v>4</v>
      </c>
      <c r="P997">
        <v>2</v>
      </c>
      <c r="Q997" t="str">
        <f>CONCATENATE(C997,E997,G997,I997)</f>
        <v>14</v>
      </c>
    </row>
    <row r="998" spans="1:17" x14ac:dyDescent="0.25">
      <c r="A998">
        <v>997</v>
      </c>
      <c r="B998">
        <v>229.22976</v>
      </c>
      <c r="C998" s="5">
        <v>1</v>
      </c>
      <c r="H998">
        <v>218.19989799999999</v>
      </c>
      <c r="I998" s="4">
        <v>4</v>
      </c>
      <c r="P998">
        <v>2</v>
      </c>
      <c r="Q998" t="str">
        <f>CONCATENATE(C998,E998,G998,I998)</f>
        <v>14</v>
      </c>
    </row>
    <row r="999" spans="1:17" x14ac:dyDescent="0.25">
      <c r="A999">
        <v>998</v>
      </c>
      <c r="B999">
        <v>229.217917</v>
      </c>
      <c r="C999" s="5">
        <v>1</v>
      </c>
      <c r="D999">
        <v>235.07396199999999</v>
      </c>
      <c r="E999" s="2">
        <v>2</v>
      </c>
      <c r="H999">
        <v>218.19989799999999</v>
      </c>
      <c r="I999" s="4">
        <v>4</v>
      </c>
      <c r="P999">
        <v>3</v>
      </c>
      <c r="Q999" t="str">
        <f>CONCATENATE(C999,E999,G999,I999)</f>
        <v>124</v>
      </c>
    </row>
    <row r="1000" spans="1:17" x14ac:dyDescent="0.25">
      <c r="A1000">
        <v>999</v>
      </c>
      <c r="B1000">
        <v>229.22323499999999</v>
      </c>
      <c r="C1000" s="5">
        <v>1</v>
      </c>
      <c r="D1000">
        <v>235.05790999999999</v>
      </c>
      <c r="E1000" s="2">
        <v>2</v>
      </c>
      <c r="H1000">
        <v>218.19989799999999</v>
      </c>
      <c r="I1000" s="4">
        <v>4</v>
      </c>
      <c r="P1000">
        <v>3</v>
      </c>
      <c r="Q1000" t="str">
        <f>CONCATENATE(C1000,E1000,G1000,I1000)</f>
        <v>124</v>
      </c>
    </row>
    <row r="1001" spans="1:17" x14ac:dyDescent="0.25">
      <c r="A1001">
        <v>1000</v>
      </c>
      <c r="B1001">
        <v>229.12307999999999</v>
      </c>
      <c r="C1001" s="5">
        <v>1</v>
      </c>
      <c r="D1001">
        <v>235.069436</v>
      </c>
      <c r="E1001" s="2">
        <v>2</v>
      </c>
      <c r="H1001">
        <v>218.19989799999999</v>
      </c>
      <c r="I1001" s="4">
        <v>4</v>
      </c>
      <c r="P1001">
        <v>3</v>
      </c>
      <c r="Q1001" t="str">
        <f>CONCATENATE(C1001,E1001,G1001,I1001)</f>
        <v>124</v>
      </c>
    </row>
    <row r="1002" spans="1:17" x14ac:dyDescent="0.25">
      <c r="A1002">
        <v>1001</v>
      </c>
      <c r="B1002">
        <v>229.18834200000001</v>
      </c>
      <c r="C1002" s="5">
        <v>1</v>
      </c>
      <c r="D1002">
        <v>235.07875200000001</v>
      </c>
      <c r="E1002" s="2">
        <v>2</v>
      </c>
      <c r="P1002">
        <v>2</v>
      </c>
      <c r="Q1002" t="str">
        <f>CONCATENATE(C1002,E1002,G1002,I1002)</f>
        <v>12</v>
      </c>
    </row>
    <row r="1003" spans="1:17" x14ac:dyDescent="0.25">
      <c r="A1003">
        <v>1002</v>
      </c>
      <c r="B1003">
        <v>229.195605</v>
      </c>
      <c r="C1003" s="5">
        <v>1</v>
      </c>
      <c r="D1003">
        <v>235.08412100000001</v>
      </c>
      <c r="E1003" s="2">
        <v>2</v>
      </c>
      <c r="P1003">
        <v>2</v>
      </c>
      <c r="Q1003" t="str">
        <f>CONCATENATE(C1003,E1003,G1003,I1003)</f>
        <v>12</v>
      </c>
    </row>
    <row r="1004" spans="1:17" x14ac:dyDescent="0.25">
      <c r="A1004">
        <v>1003</v>
      </c>
      <c r="D1004">
        <v>235.077226</v>
      </c>
      <c r="E1004" s="2">
        <v>2</v>
      </c>
      <c r="F1004">
        <v>227.20713499999999</v>
      </c>
      <c r="G1004" s="3">
        <v>3</v>
      </c>
      <c r="P1004">
        <v>2</v>
      </c>
      <c r="Q1004" t="str">
        <f>CONCATENATE(C1004,E1004,G1004,I1004)</f>
        <v>23</v>
      </c>
    </row>
    <row r="1005" spans="1:17" x14ac:dyDescent="0.25">
      <c r="A1005">
        <v>1004</v>
      </c>
      <c r="D1005">
        <v>235.04359500000001</v>
      </c>
      <c r="E1005" s="2">
        <v>2</v>
      </c>
      <c r="F1005">
        <v>227.172505</v>
      </c>
      <c r="G1005" s="3">
        <v>3</v>
      </c>
      <c r="J1005">
        <v>235.78913399999999</v>
      </c>
      <c r="K1005" t="s">
        <v>22</v>
      </c>
      <c r="Q1005" t="str">
        <f>CONCATENATE(C1005,E1005,G1005,I1005)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1063-8692-414F-9285-F215F5CE9C45}">
  <dimension ref="A1:F1005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  <c r="D6" s="3">
        <v>3</v>
      </c>
    </row>
    <row r="7" spans="1:6" x14ac:dyDescent="0.25">
      <c r="A7">
        <v>6</v>
      </c>
      <c r="C7" s="2">
        <v>2</v>
      </c>
      <c r="D7" s="3">
        <v>3</v>
      </c>
    </row>
    <row r="8" spans="1:6" x14ac:dyDescent="0.25">
      <c r="A8">
        <v>7</v>
      </c>
      <c r="C8" s="2">
        <v>2</v>
      </c>
      <c r="D8" s="3">
        <v>3</v>
      </c>
    </row>
    <row r="9" spans="1:6" x14ac:dyDescent="0.25">
      <c r="A9">
        <v>8</v>
      </c>
      <c r="C9" s="2">
        <v>2</v>
      </c>
      <c r="D9" s="3">
        <v>3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D15" s="3">
        <v>3</v>
      </c>
    </row>
    <row r="16" spans="1:6" x14ac:dyDescent="0.25">
      <c r="A16">
        <v>15</v>
      </c>
    </row>
    <row r="17" spans="1:5" x14ac:dyDescent="0.25">
      <c r="A17">
        <v>16</v>
      </c>
      <c r="E17" s="4">
        <v>4</v>
      </c>
    </row>
    <row r="18" spans="1:5" x14ac:dyDescent="0.25">
      <c r="A18">
        <v>17</v>
      </c>
      <c r="E18" s="4">
        <v>4</v>
      </c>
    </row>
    <row r="19" spans="1:5" x14ac:dyDescent="0.25">
      <c r="A19">
        <v>18</v>
      </c>
      <c r="B19" s="5">
        <v>1</v>
      </c>
      <c r="E19" s="4">
        <v>4</v>
      </c>
    </row>
    <row r="20" spans="1:5" x14ac:dyDescent="0.25">
      <c r="A20">
        <v>19</v>
      </c>
      <c r="B20" s="5">
        <v>1</v>
      </c>
      <c r="E20" s="4">
        <v>4</v>
      </c>
    </row>
    <row r="21" spans="1:5" x14ac:dyDescent="0.25">
      <c r="A21">
        <v>20</v>
      </c>
      <c r="B21" s="5">
        <v>1</v>
      </c>
      <c r="E21" s="4">
        <v>4</v>
      </c>
    </row>
    <row r="22" spans="1:5" x14ac:dyDescent="0.25">
      <c r="A22">
        <v>21</v>
      </c>
      <c r="B22" s="5">
        <v>1</v>
      </c>
      <c r="E22" s="4">
        <v>4</v>
      </c>
    </row>
    <row r="23" spans="1:5" x14ac:dyDescent="0.25">
      <c r="A23">
        <v>22</v>
      </c>
      <c r="B23" s="5">
        <v>1</v>
      </c>
      <c r="E23" s="4">
        <v>4</v>
      </c>
    </row>
    <row r="24" spans="1:5" x14ac:dyDescent="0.25">
      <c r="A24">
        <v>23</v>
      </c>
      <c r="B24" s="5">
        <v>1</v>
      </c>
    </row>
    <row r="25" spans="1:5" x14ac:dyDescent="0.25">
      <c r="A25">
        <v>24</v>
      </c>
      <c r="B25" s="5">
        <v>1</v>
      </c>
    </row>
    <row r="26" spans="1:5" x14ac:dyDescent="0.25">
      <c r="A26">
        <v>25</v>
      </c>
      <c r="B26" s="5">
        <v>1</v>
      </c>
      <c r="C26" s="2">
        <v>2</v>
      </c>
    </row>
    <row r="27" spans="1:5" x14ac:dyDescent="0.25">
      <c r="A27">
        <v>26</v>
      </c>
      <c r="B27" s="5">
        <v>1</v>
      </c>
      <c r="C27" s="2">
        <v>2</v>
      </c>
    </row>
    <row r="28" spans="1:5" x14ac:dyDescent="0.25">
      <c r="A28">
        <v>27</v>
      </c>
      <c r="C28" s="2">
        <v>2</v>
      </c>
    </row>
    <row r="29" spans="1:5" x14ac:dyDescent="0.25">
      <c r="A29">
        <v>28</v>
      </c>
      <c r="C29" s="2">
        <v>2</v>
      </c>
    </row>
    <row r="30" spans="1:5" x14ac:dyDescent="0.25">
      <c r="A30">
        <v>29</v>
      </c>
      <c r="C30" s="2">
        <v>2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  <c r="D32" s="3">
        <v>3</v>
      </c>
    </row>
    <row r="33" spans="1:5" x14ac:dyDescent="0.25">
      <c r="A33">
        <v>32</v>
      </c>
      <c r="D33" s="3">
        <v>3</v>
      </c>
      <c r="E33" s="4">
        <v>4</v>
      </c>
    </row>
    <row r="34" spans="1:5" x14ac:dyDescent="0.25">
      <c r="A34">
        <v>33</v>
      </c>
      <c r="D34" s="3">
        <v>3</v>
      </c>
      <c r="E34" s="4">
        <v>4</v>
      </c>
    </row>
    <row r="35" spans="1:5" x14ac:dyDescent="0.25">
      <c r="A35">
        <v>34</v>
      </c>
      <c r="D35" s="3">
        <v>3</v>
      </c>
      <c r="E35" s="4">
        <v>4</v>
      </c>
    </row>
    <row r="36" spans="1:5" x14ac:dyDescent="0.25">
      <c r="A36">
        <v>35</v>
      </c>
      <c r="D36" s="3">
        <v>3</v>
      </c>
      <c r="E36" s="4">
        <v>4</v>
      </c>
    </row>
    <row r="37" spans="1:5" x14ac:dyDescent="0.25">
      <c r="A37">
        <v>36</v>
      </c>
      <c r="D37" s="3">
        <v>3</v>
      </c>
      <c r="E37" s="4">
        <v>4</v>
      </c>
    </row>
    <row r="38" spans="1:5" x14ac:dyDescent="0.25">
      <c r="A38">
        <v>37</v>
      </c>
      <c r="D38" s="3">
        <v>3</v>
      </c>
      <c r="E38" s="4">
        <v>4</v>
      </c>
    </row>
    <row r="39" spans="1:5" x14ac:dyDescent="0.25">
      <c r="A39">
        <v>38</v>
      </c>
      <c r="E39" s="4">
        <v>4</v>
      </c>
    </row>
    <row r="40" spans="1:5" x14ac:dyDescent="0.25">
      <c r="A40">
        <v>39</v>
      </c>
    </row>
    <row r="41" spans="1:5" x14ac:dyDescent="0.25">
      <c r="A41">
        <v>40</v>
      </c>
    </row>
    <row r="42" spans="1:5" x14ac:dyDescent="0.25">
      <c r="A42">
        <v>41</v>
      </c>
    </row>
    <row r="43" spans="1:5" x14ac:dyDescent="0.25">
      <c r="A43">
        <v>42</v>
      </c>
      <c r="B43" s="5">
        <v>1</v>
      </c>
    </row>
    <row r="44" spans="1:5" x14ac:dyDescent="0.25">
      <c r="A44">
        <v>43</v>
      </c>
      <c r="B44" s="5">
        <v>1</v>
      </c>
    </row>
    <row r="45" spans="1:5" x14ac:dyDescent="0.25">
      <c r="A45">
        <v>44</v>
      </c>
      <c r="B45" s="5">
        <v>1</v>
      </c>
    </row>
    <row r="46" spans="1:5" x14ac:dyDescent="0.25">
      <c r="A46">
        <v>45</v>
      </c>
      <c r="B46" s="5">
        <v>1</v>
      </c>
      <c r="C46" s="2">
        <v>2</v>
      </c>
    </row>
    <row r="47" spans="1:5" x14ac:dyDescent="0.25">
      <c r="A47">
        <v>46</v>
      </c>
      <c r="B47" s="5">
        <v>1</v>
      </c>
      <c r="C47" s="2">
        <v>2</v>
      </c>
    </row>
    <row r="48" spans="1:5" x14ac:dyDescent="0.25">
      <c r="A48">
        <v>47</v>
      </c>
      <c r="B48" s="5">
        <v>1</v>
      </c>
      <c r="C48" s="2">
        <v>2</v>
      </c>
    </row>
    <row r="49" spans="1:5" x14ac:dyDescent="0.25">
      <c r="A49">
        <v>48</v>
      </c>
      <c r="B49" s="5">
        <v>1</v>
      </c>
      <c r="C49" s="2">
        <v>2</v>
      </c>
    </row>
    <row r="50" spans="1:5" x14ac:dyDescent="0.25">
      <c r="A50">
        <v>49</v>
      </c>
      <c r="C50" s="2">
        <v>2</v>
      </c>
    </row>
    <row r="51" spans="1:5" x14ac:dyDescent="0.25">
      <c r="A51">
        <v>50</v>
      </c>
      <c r="C51" s="2">
        <v>2</v>
      </c>
    </row>
    <row r="52" spans="1:5" x14ac:dyDescent="0.25">
      <c r="A52">
        <v>51</v>
      </c>
      <c r="E52" s="4">
        <v>4</v>
      </c>
    </row>
    <row r="53" spans="1:5" x14ac:dyDescent="0.25">
      <c r="A53">
        <v>52</v>
      </c>
      <c r="D53" s="3">
        <v>3</v>
      </c>
      <c r="E53" s="4">
        <v>4</v>
      </c>
    </row>
    <row r="54" spans="1:5" x14ac:dyDescent="0.25">
      <c r="A54">
        <v>53</v>
      </c>
      <c r="D54" s="3">
        <v>3</v>
      </c>
      <c r="E54" s="4">
        <v>4</v>
      </c>
    </row>
    <row r="55" spans="1:5" x14ac:dyDescent="0.25">
      <c r="A55">
        <v>54</v>
      </c>
      <c r="D55" s="3">
        <v>3</v>
      </c>
      <c r="E55" s="4">
        <v>4</v>
      </c>
    </row>
    <row r="56" spans="1:5" x14ac:dyDescent="0.25">
      <c r="A56">
        <v>55</v>
      </c>
      <c r="D56" s="3">
        <v>3</v>
      </c>
      <c r="E56" s="4">
        <v>4</v>
      </c>
    </row>
    <row r="57" spans="1:5" x14ac:dyDescent="0.25">
      <c r="A57">
        <v>56</v>
      </c>
      <c r="D57" s="3">
        <v>3</v>
      </c>
      <c r="E57" s="4">
        <v>4</v>
      </c>
    </row>
    <row r="58" spans="1:5" x14ac:dyDescent="0.25">
      <c r="A58">
        <v>57</v>
      </c>
      <c r="D58" s="3">
        <v>3</v>
      </c>
      <c r="E58" s="4">
        <v>4</v>
      </c>
    </row>
    <row r="59" spans="1:5" x14ac:dyDescent="0.25">
      <c r="A59">
        <v>58</v>
      </c>
      <c r="D59" s="3">
        <v>3</v>
      </c>
    </row>
    <row r="60" spans="1:5" x14ac:dyDescent="0.25">
      <c r="A60">
        <v>59</v>
      </c>
    </row>
    <row r="61" spans="1:5" x14ac:dyDescent="0.25">
      <c r="A61">
        <v>60</v>
      </c>
    </row>
    <row r="62" spans="1:5" x14ac:dyDescent="0.25">
      <c r="A62">
        <v>61</v>
      </c>
      <c r="B62" s="5">
        <v>1</v>
      </c>
    </row>
    <row r="63" spans="1:5" x14ac:dyDescent="0.25">
      <c r="A63">
        <v>62</v>
      </c>
      <c r="B63" s="5">
        <v>1</v>
      </c>
    </row>
    <row r="64" spans="1:5" x14ac:dyDescent="0.25">
      <c r="A64">
        <v>63</v>
      </c>
      <c r="B64" s="5">
        <v>1</v>
      </c>
    </row>
    <row r="65" spans="1:5" x14ac:dyDescent="0.25">
      <c r="A65">
        <v>64</v>
      </c>
      <c r="B65" s="5">
        <v>1</v>
      </c>
    </row>
    <row r="66" spans="1:5" x14ac:dyDescent="0.25">
      <c r="A66">
        <v>65</v>
      </c>
      <c r="B66" s="5">
        <v>1</v>
      </c>
      <c r="C66" s="2">
        <v>2</v>
      </c>
    </row>
    <row r="67" spans="1:5" x14ac:dyDescent="0.25">
      <c r="A67">
        <v>66</v>
      </c>
      <c r="B67" s="5">
        <v>1</v>
      </c>
      <c r="C67" s="2">
        <v>2</v>
      </c>
    </row>
    <row r="68" spans="1:5" x14ac:dyDescent="0.25">
      <c r="A68">
        <v>67</v>
      </c>
      <c r="B68" s="5">
        <v>1</v>
      </c>
      <c r="C68" s="2">
        <v>2</v>
      </c>
    </row>
    <row r="69" spans="1:5" x14ac:dyDescent="0.25">
      <c r="A69">
        <v>68</v>
      </c>
      <c r="B69" s="5">
        <v>1</v>
      </c>
      <c r="C69" s="2">
        <v>2</v>
      </c>
    </row>
    <row r="70" spans="1:5" x14ac:dyDescent="0.25">
      <c r="A70">
        <v>69</v>
      </c>
      <c r="C70" s="2">
        <v>2</v>
      </c>
    </row>
    <row r="71" spans="1:5" x14ac:dyDescent="0.25">
      <c r="A71">
        <v>70</v>
      </c>
      <c r="C71" s="2">
        <v>2</v>
      </c>
    </row>
    <row r="72" spans="1:5" x14ac:dyDescent="0.25">
      <c r="A72">
        <v>71</v>
      </c>
      <c r="C72" s="2">
        <v>2</v>
      </c>
    </row>
    <row r="73" spans="1:5" x14ac:dyDescent="0.25">
      <c r="A73">
        <v>72</v>
      </c>
      <c r="D73" s="3">
        <v>3</v>
      </c>
      <c r="E73" s="4">
        <v>4</v>
      </c>
    </row>
    <row r="74" spans="1:5" x14ac:dyDescent="0.25">
      <c r="A74">
        <v>73</v>
      </c>
      <c r="D74" s="3">
        <v>3</v>
      </c>
      <c r="E74" s="4">
        <v>4</v>
      </c>
    </row>
    <row r="75" spans="1:5" x14ac:dyDescent="0.25">
      <c r="A75">
        <v>74</v>
      </c>
      <c r="D75" s="3">
        <v>3</v>
      </c>
      <c r="E75" s="4">
        <v>4</v>
      </c>
    </row>
    <row r="76" spans="1:5" x14ac:dyDescent="0.25">
      <c r="A76">
        <v>75</v>
      </c>
      <c r="D76" s="3">
        <v>3</v>
      </c>
      <c r="E76" s="4">
        <v>4</v>
      </c>
    </row>
    <row r="77" spans="1:5" x14ac:dyDescent="0.25">
      <c r="A77">
        <v>76</v>
      </c>
      <c r="D77" s="3">
        <v>3</v>
      </c>
      <c r="E77" s="4">
        <v>4</v>
      </c>
    </row>
    <row r="78" spans="1:5" x14ac:dyDescent="0.25">
      <c r="A78">
        <v>77</v>
      </c>
      <c r="D78" s="3">
        <v>3</v>
      </c>
      <c r="E78" s="4">
        <v>4</v>
      </c>
    </row>
    <row r="79" spans="1:5" x14ac:dyDescent="0.25">
      <c r="A79">
        <v>78</v>
      </c>
      <c r="D79" s="3">
        <v>3</v>
      </c>
      <c r="E79" s="4">
        <v>4</v>
      </c>
    </row>
    <row r="80" spans="1:5" x14ac:dyDescent="0.25">
      <c r="A80">
        <v>79</v>
      </c>
      <c r="D80" s="3">
        <v>3</v>
      </c>
    </row>
    <row r="81" spans="1:5" x14ac:dyDescent="0.25">
      <c r="A81">
        <v>80</v>
      </c>
      <c r="B81" s="5">
        <v>1</v>
      </c>
    </row>
    <row r="82" spans="1:5" x14ac:dyDescent="0.25">
      <c r="A82">
        <v>81</v>
      </c>
      <c r="B82" s="5">
        <v>1</v>
      </c>
    </row>
    <row r="83" spans="1:5" x14ac:dyDescent="0.25">
      <c r="A83">
        <v>82</v>
      </c>
      <c r="B83" s="5">
        <v>1</v>
      </c>
    </row>
    <row r="84" spans="1:5" x14ac:dyDescent="0.25">
      <c r="A84">
        <v>83</v>
      </c>
      <c r="B84" s="5">
        <v>1</v>
      </c>
    </row>
    <row r="85" spans="1:5" x14ac:dyDescent="0.25">
      <c r="A85">
        <v>84</v>
      </c>
      <c r="B85" s="5">
        <v>1</v>
      </c>
      <c r="C85" s="2">
        <v>2</v>
      </c>
    </row>
    <row r="86" spans="1:5" x14ac:dyDescent="0.25">
      <c r="A86">
        <v>85</v>
      </c>
      <c r="B86" s="5">
        <v>1</v>
      </c>
      <c r="C86" s="2">
        <v>2</v>
      </c>
    </row>
    <row r="87" spans="1:5" x14ac:dyDescent="0.25">
      <c r="A87">
        <v>86</v>
      </c>
      <c r="B87" s="5">
        <v>1</v>
      </c>
      <c r="C87" s="2">
        <v>2</v>
      </c>
    </row>
    <row r="88" spans="1:5" x14ac:dyDescent="0.25">
      <c r="A88">
        <v>87</v>
      </c>
      <c r="C88" s="2">
        <v>2</v>
      </c>
    </row>
    <row r="89" spans="1:5" x14ac:dyDescent="0.25">
      <c r="A89">
        <v>88</v>
      </c>
      <c r="C89" s="2">
        <v>2</v>
      </c>
    </row>
    <row r="90" spans="1:5" x14ac:dyDescent="0.25">
      <c r="A90">
        <v>89</v>
      </c>
      <c r="C90" s="2">
        <v>2</v>
      </c>
    </row>
    <row r="91" spans="1:5" x14ac:dyDescent="0.25">
      <c r="A91">
        <v>90</v>
      </c>
      <c r="C91" s="2">
        <v>2</v>
      </c>
    </row>
    <row r="92" spans="1:5" x14ac:dyDescent="0.25">
      <c r="A92">
        <v>91</v>
      </c>
      <c r="C92" s="2">
        <v>2</v>
      </c>
    </row>
    <row r="93" spans="1:5" x14ac:dyDescent="0.25">
      <c r="A93">
        <v>92</v>
      </c>
      <c r="D93" s="3">
        <v>3</v>
      </c>
    </row>
    <row r="94" spans="1:5" x14ac:dyDescent="0.25">
      <c r="A94">
        <v>93</v>
      </c>
      <c r="D94" s="3">
        <v>3</v>
      </c>
      <c r="E94" s="4">
        <v>4</v>
      </c>
    </row>
    <row r="95" spans="1:5" x14ac:dyDescent="0.25">
      <c r="A95">
        <v>94</v>
      </c>
      <c r="D95" s="3">
        <v>3</v>
      </c>
      <c r="E95" s="4">
        <v>4</v>
      </c>
    </row>
    <row r="96" spans="1:5" x14ac:dyDescent="0.25">
      <c r="A96">
        <v>95</v>
      </c>
      <c r="D96" s="3">
        <v>3</v>
      </c>
      <c r="E96" s="4">
        <v>4</v>
      </c>
    </row>
    <row r="97" spans="1:5" x14ac:dyDescent="0.25">
      <c r="A97">
        <v>96</v>
      </c>
      <c r="D97" s="3">
        <v>3</v>
      </c>
      <c r="E97" s="4">
        <v>4</v>
      </c>
    </row>
    <row r="98" spans="1:5" x14ac:dyDescent="0.25">
      <c r="A98">
        <v>97</v>
      </c>
      <c r="D98" s="3">
        <v>3</v>
      </c>
      <c r="E98" s="4">
        <v>4</v>
      </c>
    </row>
    <row r="99" spans="1:5" x14ac:dyDescent="0.25">
      <c r="A99">
        <v>98</v>
      </c>
      <c r="D99" s="3">
        <v>3</v>
      </c>
      <c r="E99" s="4">
        <v>4</v>
      </c>
    </row>
    <row r="100" spans="1:5" x14ac:dyDescent="0.25">
      <c r="A100">
        <v>99</v>
      </c>
      <c r="E100" s="4">
        <v>4</v>
      </c>
    </row>
    <row r="101" spans="1:5" x14ac:dyDescent="0.25">
      <c r="A101">
        <v>100</v>
      </c>
    </row>
    <row r="102" spans="1:5" x14ac:dyDescent="0.25">
      <c r="A102">
        <v>101</v>
      </c>
    </row>
    <row r="103" spans="1:5" x14ac:dyDescent="0.25">
      <c r="A103">
        <v>102</v>
      </c>
      <c r="B103" s="5">
        <v>1</v>
      </c>
    </row>
    <row r="104" spans="1:5" x14ac:dyDescent="0.25">
      <c r="A104">
        <v>103</v>
      </c>
      <c r="B104" s="5">
        <v>1</v>
      </c>
      <c r="C104" s="2">
        <v>2</v>
      </c>
    </row>
    <row r="105" spans="1:5" x14ac:dyDescent="0.25">
      <c r="A105">
        <v>104</v>
      </c>
      <c r="B105" s="5">
        <v>1</v>
      </c>
      <c r="C105" s="2">
        <v>2</v>
      </c>
    </row>
    <row r="106" spans="1:5" x14ac:dyDescent="0.25">
      <c r="A106">
        <v>105</v>
      </c>
      <c r="B106" s="5">
        <v>1</v>
      </c>
      <c r="C106" s="2">
        <v>2</v>
      </c>
    </row>
    <row r="107" spans="1:5" x14ac:dyDescent="0.25">
      <c r="A107">
        <v>106</v>
      </c>
      <c r="B107" s="5">
        <v>1</v>
      </c>
      <c r="C107" s="2">
        <v>2</v>
      </c>
    </row>
    <row r="108" spans="1:5" x14ac:dyDescent="0.25">
      <c r="A108">
        <v>107</v>
      </c>
      <c r="B108" s="5">
        <v>1</v>
      </c>
      <c r="C108" s="2">
        <v>2</v>
      </c>
    </row>
    <row r="109" spans="1:5" x14ac:dyDescent="0.25">
      <c r="A109">
        <v>108</v>
      </c>
      <c r="B109" s="5">
        <v>1</v>
      </c>
      <c r="C109" s="2">
        <v>2</v>
      </c>
    </row>
    <row r="110" spans="1:5" x14ac:dyDescent="0.25">
      <c r="A110">
        <v>109</v>
      </c>
      <c r="C110" s="2">
        <v>2</v>
      </c>
    </row>
    <row r="111" spans="1:5" x14ac:dyDescent="0.25">
      <c r="A111">
        <v>110</v>
      </c>
      <c r="C111" s="2">
        <v>2</v>
      </c>
    </row>
    <row r="112" spans="1:5" x14ac:dyDescent="0.25">
      <c r="A112">
        <v>111</v>
      </c>
    </row>
    <row r="113" spans="1:5" x14ac:dyDescent="0.25">
      <c r="A113">
        <v>112</v>
      </c>
    </row>
    <row r="114" spans="1:5" x14ac:dyDescent="0.25">
      <c r="A114">
        <v>113</v>
      </c>
      <c r="D114" s="3">
        <v>3</v>
      </c>
      <c r="E114" s="4">
        <v>4</v>
      </c>
    </row>
    <row r="115" spans="1:5" x14ac:dyDescent="0.25">
      <c r="A115">
        <v>114</v>
      </c>
      <c r="D115" s="3">
        <v>3</v>
      </c>
      <c r="E115" s="4">
        <v>4</v>
      </c>
    </row>
    <row r="116" spans="1:5" x14ac:dyDescent="0.25">
      <c r="A116">
        <v>115</v>
      </c>
      <c r="D116" s="3">
        <v>3</v>
      </c>
      <c r="E116" s="4">
        <v>4</v>
      </c>
    </row>
    <row r="117" spans="1:5" x14ac:dyDescent="0.25">
      <c r="A117">
        <v>116</v>
      </c>
      <c r="D117" s="3">
        <v>3</v>
      </c>
      <c r="E117" s="4">
        <v>4</v>
      </c>
    </row>
    <row r="118" spans="1:5" x14ac:dyDescent="0.25">
      <c r="A118">
        <v>117</v>
      </c>
      <c r="D118" s="3">
        <v>3</v>
      </c>
      <c r="E118" s="4">
        <v>4</v>
      </c>
    </row>
    <row r="119" spans="1:5" x14ac:dyDescent="0.25">
      <c r="A119">
        <v>118</v>
      </c>
      <c r="D119" s="3">
        <v>3</v>
      </c>
      <c r="E119" s="4">
        <v>4</v>
      </c>
    </row>
    <row r="120" spans="1:5" x14ac:dyDescent="0.25">
      <c r="A120">
        <v>119</v>
      </c>
      <c r="B120" s="5">
        <v>1</v>
      </c>
      <c r="D120" s="3">
        <v>3</v>
      </c>
      <c r="E120" s="4">
        <v>4</v>
      </c>
    </row>
    <row r="121" spans="1:5" x14ac:dyDescent="0.25">
      <c r="A121">
        <v>120</v>
      </c>
      <c r="B121" s="5">
        <v>1</v>
      </c>
      <c r="D121" s="3">
        <v>3</v>
      </c>
      <c r="E121" s="4">
        <v>4</v>
      </c>
    </row>
    <row r="122" spans="1:5" x14ac:dyDescent="0.25">
      <c r="A122">
        <v>121</v>
      </c>
      <c r="B122" s="5">
        <v>1</v>
      </c>
      <c r="E122" s="4">
        <v>4</v>
      </c>
    </row>
    <row r="123" spans="1:5" x14ac:dyDescent="0.25">
      <c r="A123">
        <v>122</v>
      </c>
      <c r="B123" s="5">
        <v>1</v>
      </c>
    </row>
    <row r="124" spans="1:5" x14ac:dyDescent="0.25">
      <c r="A124">
        <v>123</v>
      </c>
      <c r="B124" s="5">
        <v>1</v>
      </c>
    </row>
    <row r="125" spans="1:5" x14ac:dyDescent="0.25">
      <c r="A125">
        <v>124</v>
      </c>
      <c r="B125" s="5">
        <v>1</v>
      </c>
      <c r="C125" s="2">
        <v>2</v>
      </c>
    </row>
    <row r="126" spans="1:5" x14ac:dyDescent="0.25">
      <c r="A126">
        <v>125</v>
      </c>
      <c r="B126" s="5">
        <v>1</v>
      </c>
      <c r="C126" s="2">
        <v>2</v>
      </c>
    </row>
    <row r="127" spans="1:5" x14ac:dyDescent="0.25">
      <c r="A127">
        <v>126</v>
      </c>
      <c r="B127" s="5">
        <v>1</v>
      </c>
      <c r="C127" s="2">
        <v>2</v>
      </c>
    </row>
    <row r="128" spans="1:5" x14ac:dyDescent="0.25">
      <c r="A128">
        <v>127</v>
      </c>
      <c r="B128" s="5">
        <v>1</v>
      </c>
      <c r="C128" s="2">
        <v>2</v>
      </c>
    </row>
    <row r="129" spans="1:5" x14ac:dyDescent="0.25">
      <c r="A129">
        <v>128</v>
      </c>
      <c r="C129" s="2">
        <v>2</v>
      </c>
    </row>
    <row r="130" spans="1:5" x14ac:dyDescent="0.25">
      <c r="A130">
        <v>129</v>
      </c>
      <c r="C130" s="2">
        <v>2</v>
      </c>
    </row>
    <row r="131" spans="1:5" x14ac:dyDescent="0.25">
      <c r="A131">
        <v>130</v>
      </c>
      <c r="C131" s="2">
        <v>2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</row>
    <row r="135" spans="1:5" x14ac:dyDescent="0.25">
      <c r="A135">
        <v>134</v>
      </c>
      <c r="D135" s="3">
        <v>3</v>
      </c>
      <c r="E135" s="4">
        <v>4</v>
      </c>
    </row>
    <row r="136" spans="1:5" x14ac:dyDescent="0.25">
      <c r="A136">
        <v>135</v>
      </c>
      <c r="D136" s="3">
        <v>3</v>
      </c>
      <c r="E136" s="4">
        <v>4</v>
      </c>
    </row>
    <row r="137" spans="1:5" x14ac:dyDescent="0.25">
      <c r="A137">
        <v>136</v>
      </c>
      <c r="D137" s="3">
        <v>3</v>
      </c>
      <c r="E137" s="4">
        <v>4</v>
      </c>
    </row>
    <row r="138" spans="1:5" x14ac:dyDescent="0.25">
      <c r="A138">
        <v>137</v>
      </c>
      <c r="D138" s="3">
        <v>3</v>
      </c>
      <c r="E138" s="4">
        <v>4</v>
      </c>
    </row>
    <row r="139" spans="1:5" x14ac:dyDescent="0.25">
      <c r="A139">
        <v>138</v>
      </c>
      <c r="D139" s="3">
        <v>3</v>
      </c>
      <c r="E139" s="4">
        <v>4</v>
      </c>
    </row>
    <row r="140" spans="1:5" x14ac:dyDescent="0.25">
      <c r="A140">
        <v>139</v>
      </c>
      <c r="D140" s="3">
        <v>3</v>
      </c>
      <c r="E140" s="4">
        <v>4</v>
      </c>
    </row>
    <row r="141" spans="1:5" x14ac:dyDescent="0.25">
      <c r="A141">
        <v>140</v>
      </c>
      <c r="B141" s="5">
        <v>1</v>
      </c>
      <c r="D141" s="3">
        <v>3</v>
      </c>
      <c r="E141" s="4">
        <v>4</v>
      </c>
    </row>
    <row r="142" spans="1:5" x14ac:dyDescent="0.25">
      <c r="A142">
        <v>141</v>
      </c>
      <c r="B142" s="5">
        <v>1</v>
      </c>
      <c r="E142" s="4">
        <v>4</v>
      </c>
    </row>
    <row r="143" spans="1:5" x14ac:dyDescent="0.25">
      <c r="A143">
        <v>142</v>
      </c>
      <c r="B143" s="5">
        <v>1</v>
      </c>
      <c r="E143" s="4">
        <v>4</v>
      </c>
    </row>
    <row r="144" spans="1:5" x14ac:dyDescent="0.25">
      <c r="A144">
        <v>143</v>
      </c>
      <c r="B144" s="5">
        <v>1</v>
      </c>
      <c r="E144" s="4">
        <v>4</v>
      </c>
    </row>
    <row r="145" spans="1:5" x14ac:dyDescent="0.25">
      <c r="A145">
        <v>144</v>
      </c>
      <c r="B145" s="5">
        <v>1</v>
      </c>
      <c r="E145" s="4">
        <v>4</v>
      </c>
    </row>
    <row r="146" spans="1:5" x14ac:dyDescent="0.25">
      <c r="A146">
        <v>145</v>
      </c>
      <c r="B146" s="5">
        <v>1</v>
      </c>
    </row>
    <row r="147" spans="1:5" x14ac:dyDescent="0.25">
      <c r="A147">
        <v>146</v>
      </c>
      <c r="B147" s="5">
        <v>1</v>
      </c>
    </row>
    <row r="148" spans="1:5" x14ac:dyDescent="0.25">
      <c r="A148">
        <v>147</v>
      </c>
      <c r="B148" s="5">
        <v>1</v>
      </c>
    </row>
    <row r="149" spans="1:5" x14ac:dyDescent="0.25">
      <c r="A149">
        <v>148</v>
      </c>
      <c r="B149" s="5">
        <v>1</v>
      </c>
      <c r="C149" s="2">
        <v>2</v>
      </c>
    </row>
    <row r="150" spans="1:5" x14ac:dyDescent="0.25">
      <c r="A150">
        <v>149</v>
      </c>
      <c r="B150" s="5">
        <v>1</v>
      </c>
      <c r="C150" s="2">
        <v>2</v>
      </c>
    </row>
    <row r="151" spans="1:5" x14ac:dyDescent="0.25">
      <c r="A151">
        <v>150</v>
      </c>
      <c r="B151" s="5">
        <v>1</v>
      </c>
      <c r="C151" s="2">
        <v>2</v>
      </c>
    </row>
    <row r="152" spans="1:5" x14ac:dyDescent="0.25">
      <c r="A152">
        <v>151</v>
      </c>
      <c r="C152" s="2">
        <v>2</v>
      </c>
    </row>
    <row r="153" spans="1:5" x14ac:dyDescent="0.25">
      <c r="A153">
        <v>152</v>
      </c>
      <c r="C153" s="2">
        <v>2</v>
      </c>
    </row>
    <row r="154" spans="1:5" x14ac:dyDescent="0.25">
      <c r="A154">
        <v>153</v>
      </c>
      <c r="C154" s="2">
        <v>2</v>
      </c>
    </row>
    <row r="155" spans="1:5" x14ac:dyDescent="0.25">
      <c r="A155">
        <v>154</v>
      </c>
      <c r="C155" s="2">
        <v>2</v>
      </c>
    </row>
    <row r="156" spans="1:5" x14ac:dyDescent="0.25">
      <c r="A156">
        <v>155</v>
      </c>
      <c r="C156" s="2">
        <v>2</v>
      </c>
      <c r="D156" s="3">
        <v>3</v>
      </c>
    </row>
    <row r="157" spans="1:5" x14ac:dyDescent="0.25">
      <c r="A157">
        <v>156</v>
      </c>
      <c r="C157" s="2">
        <v>2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D159" s="3">
        <v>3</v>
      </c>
      <c r="E159" s="4">
        <v>4</v>
      </c>
    </row>
    <row r="160" spans="1:5" x14ac:dyDescent="0.25">
      <c r="A160">
        <v>159</v>
      </c>
      <c r="D160" s="3">
        <v>3</v>
      </c>
      <c r="E160" s="4">
        <v>4</v>
      </c>
    </row>
    <row r="161" spans="1:5" x14ac:dyDescent="0.25">
      <c r="A161">
        <v>160</v>
      </c>
      <c r="D161" s="3">
        <v>3</v>
      </c>
      <c r="E161" s="4">
        <v>4</v>
      </c>
    </row>
    <row r="162" spans="1:5" x14ac:dyDescent="0.25">
      <c r="A162">
        <v>161</v>
      </c>
      <c r="D162" s="3">
        <v>3</v>
      </c>
      <c r="E162" s="4">
        <v>4</v>
      </c>
    </row>
    <row r="163" spans="1:5" x14ac:dyDescent="0.25">
      <c r="A163">
        <v>162</v>
      </c>
      <c r="D163" s="3">
        <v>3</v>
      </c>
      <c r="E163" s="4">
        <v>4</v>
      </c>
    </row>
    <row r="164" spans="1:5" x14ac:dyDescent="0.25">
      <c r="A164">
        <v>163</v>
      </c>
      <c r="B164" s="5">
        <v>1</v>
      </c>
      <c r="D164" s="3">
        <v>3</v>
      </c>
      <c r="E164" s="4">
        <v>4</v>
      </c>
    </row>
    <row r="165" spans="1:5" x14ac:dyDescent="0.25">
      <c r="A165">
        <v>164</v>
      </c>
      <c r="B165" s="5">
        <v>1</v>
      </c>
      <c r="D165" s="3">
        <v>3</v>
      </c>
      <c r="E165" s="4">
        <v>4</v>
      </c>
    </row>
    <row r="166" spans="1:5" x14ac:dyDescent="0.25">
      <c r="A166">
        <v>165</v>
      </c>
      <c r="B166" s="5">
        <v>1</v>
      </c>
      <c r="E166" s="4">
        <v>4</v>
      </c>
    </row>
    <row r="167" spans="1:5" x14ac:dyDescent="0.25">
      <c r="A167">
        <v>166</v>
      </c>
      <c r="B167" s="5">
        <v>1</v>
      </c>
      <c r="E167" s="4">
        <v>4</v>
      </c>
    </row>
    <row r="168" spans="1:5" x14ac:dyDescent="0.25">
      <c r="A168">
        <v>167</v>
      </c>
      <c r="B168" s="5">
        <v>1</v>
      </c>
      <c r="E168" s="4">
        <v>4</v>
      </c>
    </row>
    <row r="169" spans="1:5" x14ac:dyDescent="0.25">
      <c r="A169">
        <v>168</v>
      </c>
      <c r="B169" s="5">
        <v>1</v>
      </c>
    </row>
    <row r="170" spans="1:5" x14ac:dyDescent="0.25">
      <c r="A170">
        <v>169</v>
      </c>
      <c r="B170" s="5">
        <v>1</v>
      </c>
    </row>
    <row r="171" spans="1:5" x14ac:dyDescent="0.25">
      <c r="A171">
        <v>170</v>
      </c>
      <c r="B171" s="5">
        <v>1</v>
      </c>
    </row>
    <row r="172" spans="1:5" x14ac:dyDescent="0.25">
      <c r="A172">
        <v>171</v>
      </c>
      <c r="B172" s="5">
        <v>1</v>
      </c>
    </row>
    <row r="173" spans="1:5" x14ac:dyDescent="0.25">
      <c r="A173">
        <v>172</v>
      </c>
      <c r="B173" s="5">
        <v>1</v>
      </c>
      <c r="C173" s="2">
        <v>2</v>
      </c>
    </row>
    <row r="174" spans="1:5" x14ac:dyDescent="0.25">
      <c r="A174">
        <v>173</v>
      </c>
      <c r="B174" s="5">
        <v>1</v>
      </c>
      <c r="C174" s="2">
        <v>2</v>
      </c>
    </row>
    <row r="175" spans="1:5" x14ac:dyDescent="0.25">
      <c r="A175">
        <v>174</v>
      </c>
      <c r="B175" s="5">
        <v>1</v>
      </c>
      <c r="C175" s="2">
        <v>2</v>
      </c>
    </row>
    <row r="176" spans="1:5" x14ac:dyDescent="0.25">
      <c r="A176">
        <v>175</v>
      </c>
      <c r="C176" s="2">
        <v>2</v>
      </c>
    </row>
    <row r="177" spans="1:5" x14ac:dyDescent="0.25">
      <c r="A177">
        <v>176</v>
      </c>
      <c r="C177" s="2">
        <v>2</v>
      </c>
    </row>
    <row r="178" spans="1:5" x14ac:dyDescent="0.25">
      <c r="A178">
        <v>177</v>
      </c>
      <c r="C178" s="2">
        <v>2</v>
      </c>
    </row>
    <row r="179" spans="1:5" x14ac:dyDescent="0.25">
      <c r="A179">
        <v>178</v>
      </c>
      <c r="C179" s="2">
        <v>2</v>
      </c>
    </row>
    <row r="180" spans="1:5" x14ac:dyDescent="0.25">
      <c r="A180">
        <v>179</v>
      </c>
      <c r="C180" s="2">
        <v>2</v>
      </c>
    </row>
    <row r="181" spans="1:5" x14ac:dyDescent="0.25">
      <c r="A181">
        <v>180</v>
      </c>
      <c r="C181" s="2">
        <v>2</v>
      </c>
      <c r="D181" s="3">
        <v>3</v>
      </c>
    </row>
    <row r="182" spans="1:5" x14ac:dyDescent="0.25">
      <c r="A182">
        <v>181</v>
      </c>
      <c r="C182" s="2">
        <v>2</v>
      </c>
      <c r="D182" s="3">
        <v>3</v>
      </c>
    </row>
    <row r="183" spans="1:5" x14ac:dyDescent="0.25">
      <c r="A183">
        <v>182</v>
      </c>
      <c r="C183" s="2">
        <v>2</v>
      </c>
      <c r="D183" s="3">
        <v>3</v>
      </c>
    </row>
    <row r="184" spans="1:5" x14ac:dyDescent="0.25">
      <c r="A184">
        <v>183</v>
      </c>
      <c r="D184" s="3">
        <v>3</v>
      </c>
    </row>
    <row r="185" spans="1:5" x14ac:dyDescent="0.25">
      <c r="A185">
        <v>184</v>
      </c>
      <c r="D185" s="3">
        <v>3</v>
      </c>
    </row>
    <row r="186" spans="1:5" x14ac:dyDescent="0.25">
      <c r="A186">
        <v>185</v>
      </c>
      <c r="B186" s="5">
        <v>1</v>
      </c>
      <c r="D186" s="3">
        <v>3</v>
      </c>
      <c r="E186" s="4">
        <v>4</v>
      </c>
    </row>
    <row r="187" spans="1:5" x14ac:dyDescent="0.25">
      <c r="A187">
        <v>186</v>
      </c>
      <c r="B187" s="5">
        <v>1</v>
      </c>
      <c r="D187" s="3">
        <v>3</v>
      </c>
      <c r="E187" s="4">
        <v>4</v>
      </c>
    </row>
    <row r="188" spans="1:5" x14ac:dyDescent="0.25">
      <c r="A188">
        <v>187</v>
      </c>
      <c r="B188" s="5">
        <v>1</v>
      </c>
      <c r="D188" s="3">
        <v>3</v>
      </c>
      <c r="E188" s="4">
        <v>4</v>
      </c>
    </row>
    <row r="189" spans="1:5" x14ac:dyDescent="0.25">
      <c r="A189">
        <v>188</v>
      </c>
      <c r="B189" s="5">
        <v>1</v>
      </c>
      <c r="D189" s="3">
        <v>3</v>
      </c>
      <c r="E189" s="4">
        <v>4</v>
      </c>
    </row>
    <row r="190" spans="1:5" x14ac:dyDescent="0.25">
      <c r="A190">
        <v>189</v>
      </c>
      <c r="B190" s="5">
        <v>1</v>
      </c>
      <c r="E190" s="4">
        <v>4</v>
      </c>
    </row>
    <row r="191" spans="1:5" x14ac:dyDescent="0.25">
      <c r="A191">
        <v>190</v>
      </c>
      <c r="B191" s="5">
        <v>1</v>
      </c>
      <c r="E191" s="4">
        <v>4</v>
      </c>
    </row>
    <row r="192" spans="1:5" x14ac:dyDescent="0.25">
      <c r="A192">
        <v>191</v>
      </c>
      <c r="B192" s="5">
        <v>1</v>
      </c>
      <c r="E192" s="4">
        <v>4</v>
      </c>
    </row>
    <row r="193" spans="1:6" x14ac:dyDescent="0.25">
      <c r="A193">
        <v>192</v>
      </c>
      <c r="B193" s="5">
        <v>1</v>
      </c>
      <c r="E193" s="4">
        <v>4</v>
      </c>
    </row>
    <row r="194" spans="1:6" x14ac:dyDescent="0.25">
      <c r="A194">
        <v>193</v>
      </c>
      <c r="B194" s="5">
        <v>1</v>
      </c>
      <c r="E194" s="4">
        <v>4</v>
      </c>
    </row>
    <row r="195" spans="1:6" x14ac:dyDescent="0.25">
      <c r="A195">
        <v>194</v>
      </c>
      <c r="B195" s="5">
        <v>1</v>
      </c>
      <c r="E195" s="4">
        <v>4</v>
      </c>
    </row>
    <row r="196" spans="1:6" x14ac:dyDescent="0.25">
      <c r="A196">
        <v>195</v>
      </c>
      <c r="B196" s="5">
        <v>1</v>
      </c>
      <c r="E196" s="4">
        <v>4</v>
      </c>
    </row>
    <row r="197" spans="1:6" x14ac:dyDescent="0.25">
      <c r="A197">
        <v>196</v>
      </c>
      <c r="B197" s="5">
        <v>1</v>
      </c>
      <c r="C197" s="2">
        <v>2</v>
      </c>
    </row>
    <row r="198" spans="1:6" x14ac:dyDescent="0.25">
      <c r="A198">
        <v>197</v>
      </c>
      <c r="B198" s="5">
        <v>1</v>
      </c>
      <c r="C198" s="2">
        <v>2</v>
      </c>
    </row>
    <row r="199" spans="1:6" x14ac:dyDescent="0.25">
      <c r="A199">
        <v>198</v>
      </c>
      <c r="B199" s="5">
        <v>1</v>
      </c>
      <c r="C199" s="2">
        <v>2</v>
      </c>
    </row>
    <row r="200" spans="1:6" x14ac:dyDescent="0.25">
      <c r="A200">
        <v>199</v>
      </c>
      <c r="B200" s="5">
        <v>1</v>
      </c>
      <c r="C200" s="2">
        <v>2</v>
      </c>
    </row>
    <row r="201" spans="1:6" x14ac:dyDescent="0.25">
      <c r="A201">
        <v>200</v>
      </c>
      <c r="C201" s="2">
        <v>2</v>
      </c>
    </row>
    <row r="202" spans="1:6" x14ac:dyDescent="0.25">
      <c r="A202">
        <v>201</v>
      </c>
      <c r="C202" s="2">
        <v>2</v>
      </c>
      <c r="D202" s="3">
        <v>3</v>
      </c>
      <c r="F202" t="s">
        <v>22</v>
      </c>
    </row>
    <row r="203" spans="1:6" x14ac:dyDescent="0.25">
      <c r="A203">
        <v>202</v>
      </c>
    </row>
    <row r="204" spans="1:6" x14ac:dyDescent="0.25">
      <c r="A204">
        <v>203</v>
      </c>
      <c r="F204" t="s">
        <v>22</v>
      </c>
    </row>
    <row r="205" spans="1:6" x14ac:dyDescent="0.25">
      <c r="A205">
        <v>204</v>
      </c>
      <c r="C205" s="2">
        <v>2</v>
      </c>
    </row>
    <row r="206" spans="1:6" x14ac:dyDescent="0.25">
      <c r="A206">
        <v>205</v>
      </c>
      <c r="C206" s="2">
        <v>2</v>
      </c>
    </row>
    <row r="207" spans="1:6" x14ac:dyDescent="0.25">
      <c r="A207">
        <v>206</v>
      </c>
      <c r="B207" s="5">
        <v>1</v>
      </c>
      <c r="C207" s="2">
        <v>2</v>
      </c>
    </row>
    <row r="208" spans="1:6" x14ac:dyDescent="0.25">
      <c r="A208">
        <v>207</v>
      </c>
      <c r="B208" s="5">
        <v>1</v>
      </c>
      <c r="C208" s="2">
        <v>2</v>
      </c>
    </row>
    <row r="209" spans="1:5" x14ac:dyDescent="0.25">
      <c r="A209">
        <v>208</v>
      </c>
      <c r="B209" s="5">
        <v>1</v>
      </c>
      <c r="C209" s="2">
        <v>2</v>
      </c>
    </row>
    <row r="210" spans="1:5" x14ac:dyDescent="0.25">
      <c r="A210">
        <v>209</v>
      </c>
      <c r="B210" s="5">
        <v>1</v>
      </c>
      <c r="C210" s="2">
        <v>2</v>
      </c>
    </row>
    <row r="211" spans="1:5" x14ac:dyDescent="0.25">
      <c r="A211">
        <v>210</v>
      </c>
      <c r="B211" s="5">
        <v>1</v>
      </c>
      <c r="C211" s="2">
        <v>2</v>
      </c>
    </row>
    <row r="212" spans="1:5" x14ac:dyDescent="0.25">
      <c r="A212">
        <v>211</v>
      </c>
      <c r="B212" s="5">
        <v>1</v>
      </c>
      <c r="C212" s="2">
        <v>2</v>
      </c>
    </row>
    <row r="213" spans="1:5" x14ac:dyDescent="0.25">
      <c r="A213">
        <v>212</v>
      </c>
      <c r="B213" s="5">
        <v>1</v>
      </c>
    </row>
    <row r="214" spans="1:5" x14ac:dyDescent="0.25">
      <c r="A214">
        <v>213</v>
      </c>
      <c r="B214" s="5">
        <v>1</v>
      </c>
    </row>
    <row r="215" spans="1:5" x14ac:dyDescent="0.25">
      <c r="A215">
        <v>214</v>
      </c>
      <c r="D215" s="3">
        <v>3</v>
      </c>
    </row>
    <row r="216" spans="1:5" x14ac:dyDescent="0.25">
      <c r="A216">
        <v>215</v>
      </c>
      <c r="D216" s="3">
        <v>3</v>
      </c>
      <c r="E216" s="4">
        <v>4</v>
      </c>
    </row>
    <row r="217" spans="1:5" x14ac:dyDescent="0.25">
      <c r="A217">
        <v>216</v>
      </c>
      <c r="D217" s="3">
        <v>3</v>
      </c>
      <c r="E217" s="4">
        <v>4</v>
      </c>
    </row>
    <row r="218" spans="1:5" x14ac:dyDescent="0.25">
      <c r="A218">
        <v>217</v>
      </c>
      <c r="D218" s="3">
        <v>3</v>
      </c>
      <c r="E218" s="4">
        <v>4</v>
      </c>
    </row>
    <row r="219" spans="1:5" x14ac:dyDescent="0.25">
      <c r="A219">
        <v>218</v>
      </c>
      <c r="D219" s="3">
        <v>3</v>
      </c>
      <c r="E219" s="4">
        <v>4</v>
      </c>
    </row>
    <row r="220" spans="1:5" x14ac:dyDescent="0.25">
      <c r="A220">
        <v>219</v>
      </c>
      <c r="D220" s="3">
        <v>3</v>
      </c>
      <c r="E220" s="4">
        <v>4</v>
      </c>
    </row>
    <row r="221" spans="1:5" x14ac:dyDescent="0.25">
      <c r="A221">
        <v>220</v>
      </c>
      <c r="D221" s="3">
        <v>3</v>
      </c>
      <c r="E221" s="4">
        <v>4</v>
      </c>
    </row>
    <row r="222" spans="1:5" x14ac:dyDescent="0.25">
      <c r="A222">
        <v>221</v>
      </c>
      <c r="D222" s="3">
        <v>3</v>
      </c>
      <c r="E222" s="4">
        <v>4</v>
      </c>
    </row>
    <row r="223" spans="1:5" x14ac:dyDescent="0.25">
      <c r="A223">
        <v>222</v>
      </c>
      <c r="D223" s="3">
        <v>3</v>
      </c>
      <c r="E223" s="4">
        <v>4</v>
      </c>
    </row>
    <row r="224" spans="1:5" x14ac:dyDescent="0.25">
      <c r="A224">
        <v>223</v>
      </c>
    </row>
    <row r="225" spans="1:5" x14ac:dyDescent="0.25">
      <c r="A225">
        <v>224</v>
      </c>
    </row>
    <row r="226" spans="1:5" x14ac:dyDescent="0.25">
      <c r="A226">
        <v>225</v>
      </c>
    </row>
    <row r="227" spans="1:5" x14ac:dyDescent="0.25">
      <c r="A227">
        <v>226</v>
      </c>
      <c r="C227" s="2">
        <v>2</v>
      </c>
    </row>
    <row r="228" spans="1:5" x14ac:dyDescent="0.25">
      <c r="A228">
        <v>227</v>
      </c>
      <c r="C228" s="2">
        <v>2</v>
      </c>
    </row>
    <row r="229" spans="1:5" x14ac:dyDescent="0.25">
      <c r="A229">
        <v>228</v>
      </c>
      <c r="C229" s="2">
        <v>2</v>
      </c>
    </row>
    <row r="230" spans="1:5" x14ac:dyDescent="0.25">
      <c r="A230">
        <v>229</v>
      </c>
      <c r="B230" s="5">
        <v>1</v>
      </c>
      <c r="C230" s="2">
        <v>2</v>
      </c>
    </row>
    <row r="231" spans="1:5" x14ac:dyDescent="0.25">
      <c r="A231">
        <v>230</v>
      </c>
      <c r="B231" s="5">
        <v>1</v>
      </c>
      <c r="C231" s="2">
        <v>2</v>
      </c>
    </row>
    <row r="232" spans="1:5" x14ac:dyDescent="0.25">
      <c r="A232">
        <v>231</v>
      </c>
      <c r="B232" s="5">
        <v>1</v>
      </c>
      <c r="C232" s="2">
        <v>2</v>
      </c>
    </row>
    <row r="233" spans="1:5" x14ac:dyDescent="0.25">
      <c r="A233">
        <v>232</v>
      </c>
      <c r="B233" s="5">
        <v>1</v>
      </c>
      <c r="C233" s="2">
        <v>2</v>
      </c>
    </row>
    <row r="234" spans="1:5" x14ac:dyDescent="0.25">
      <c r="A234">
        <v>233</v>
      </c>
      <c r="B234" s="5">
        <v>1</v>
      </c>
    </row>
    <row r="235" spans="1:5" x14ac:dyDescent="0.25">
      <c r="A235">
        <v>234</v>
      </c>
      <c r="B235" s="5">
        <v>1</v>
      </c>
      <c r="D235" s="3">
        <v>3</v>
      </c>
    </row>
    <row r="236" spans="1:5" x14ac:dyDescent="0.25">
      <c r="A236">
        <v>235</v>
      </c>
      <c r="B236" s="5">
        <v>1</v>
      </c>
      <c r="D236" s="3">
        <v>3</v>
      </c>
      <c r="E236" s="4">
        <v>4</v>
      </c>
    </row>
    <row r="237" spans="1:5" x14ac:dyDescent="0.25">
      <c r="A237">
        <v>236</v>
      </c>
      <c r="D237" s="3">
        <v>3</v>
      </c>
      <c r="E237" s="4">
        <v>4</v>
      </c>
    </row>
    <row r="238" spans="1:5" x14ac:dyDescent="0.25">
      <c r="A238">
        <v>237</v>
      </c>
      <c r="D238" s="3">
        <v>3</v>
      </c>
      <c r="E238" s="4">
        <v>4</v>
      </c>
    </row>
    <row r="239" spans="1:5" x14ac:dyDescent="0.25">
      <c r="A239">
        <v>238</v>
      </c>
      <c r="D239" s="3">
        <v>3</v>
      </c>
      <c r="E239" s="4">
        <v>4</v>
      </c>
    </row>
    <row r="240" spans="1:5" x14ac:dyDescent="0.25">
      <c r="A240">
        <v>239</v>
      </c>
      <c r="D240" s="3">
        <v>3</v>
      </c>
      <c r="E240" s="4">
        <v>4</v>
      </c>
    </row>
    <row r="241" spans="1:5" x14ac:dyDescent="0.25">
      <c r="A241">
        <v>240</v>
      </c>
      <c r="D241" s="3">
        <v>3</v>
      </c>
      <c r="E241" s="4">
        <v>4</v>
      </c>
    </row>
    <row r="242" spans="1:5" x14ac:dyDescent="0.25">
      <c r="A242">
        <v>241</v>
      </c>
      <c r="D242" s="3">
        <v>3</v>
      </c>
      <c r="E242" s="4">
        <v>4</v>
      </c>
    </row>
    <row r="243" spans="1:5" x14ac:dyDescent="0.25">
      <c r="A243">
        <v>242</v>
      </c>
      <c r="D243" s="3">
        <v>3</v>
      </c>
      <c r="E243" s="4">
        <v>4</v>
      </c>
    </row>
    <row r="244" spans="1:5" x14ac:dyDescent="0.25">
      <c r="A244">
        <v>243</v>
      </c>
    </row>
    <row r="245" spans="1:5" x14ac:dyDescent="0.25">
      <c r="A245">
        <v>244</v>
      </c>
    </row>
    <row r="246" spans="1:5" x14ac:dyDescent="0.25">
      <c r="A246">
        <v>245</v>
      </c>
    </row>
    <row r="247" spans="1:5" x14ac:dyDescent="0.25">
      <c r="A247">
        <v>246</v>
      </c>
    </row>
    <row r="248" spans="1:5" x14ac:dyDescent="0.25">
      <c r="A248">
        <v>247</v>
      </c>
    </row>
    <row r="249" spans="1:5" x14ac:dyDescent="0.25">
      <c r="A249">
        <v>248</v>
      </c>
      <c r="B249" s="5">
        <v>1</v>
      </c>
      <c r="C249" s="2">
        <v>2</v>
      </c>
    </row>
    <row r="250" spans="1:5" x14ac:dyDescent="0.25">
      <c r="A250">
        <v>249</v>
      </c>
      <c r="B250" s="5">
        <v>1</v>
      </c>
      <c r="C250" s="2">
        <v>2</v>
      </c>
    </row>
    <row r="251" spans="1:5" x14ac:dyDescent="0.25">
      <c r="A251">
        <v>250</v>
      </c>
      <c r="B251" s="5">
        <v>1</v>
      </c>
      <c r="C251" s="2">
        <v>2</v>
      </c>
    </row>
    <row r="252" spans="1:5" x14ac:dyDescent="0.25">
      <c r="A252">
        <v>251</v>
      </c>
      <c r="B252" s="5">
        <v>1</v>
      </c>
      <c r="C252" s="2">
        <v>2</v>
      </c>
    </row>
    <row r="253" spans="1:5" x14ac:dyDescent="0.25">
      <c r="A253">
        <v>252</v>
      </c>
      <c r="B253" s="5">
        <v>1</v>
      </c>
      <c r="C253" s="2">
        <v>2</v>
      </c>
    </row>
    <row r="254" spans="1:5" x14ac:dyDescent="0.25">
      <c r="A254">
        <v>253</v>
      </c>
      <c r="B254" s="5">
        <v>1</v>
      </c>
      <c r="C254" s="2">
        <v>2</v>
      </c>
    </row>
    <row r="255" spans="1:5" x14ac:dyDescent="0.25">
      <c r="A255">
        <v>254</v>
      </c>
      <c r="C255" s="2">
        <v>2</v>
      </c>
    </row>
    <row r="256" spans="1:5" x14ac:dyDescent="0.25">
      <c r="A256">
        <v>255</v>
      </c>
    </row>
    <row r="257" spans="1:5" x14ac:dyDescent="0.25">
      <c r="A257">
        <v>256</v>
      </c>
      <c r="D257" s="3">
        <v>3</v>
      </c>
    </row>
    <row r="258" spans="1:5" x14ac:dyDescent="0.25">
      <c r="A258">
        <v>257</v>
      </c>
      <c r="D258" s="3">
        <v>3</v>
      </c>
      <c r="E258" s="4">
        <v>4</v>
      </c>
    </row>
    <row r="259" spans="1:5" x14ac:dyDescent="0.25">
      <c r="A259">
        <v>258</v>
      </c>
      <c r="D259" s="3">
        <v>3</v>
      </c>
      <c r="E259" s="4">
        <v>4</v>
      </c>
    </row>
    <row r="260" spans="1:5" x14ac:dyDescent="0.25">
      <c r="A260">
        <v>259</v>
      </c>
      <c r="D260" s="3">
        <v>3</v>
      </c>
      <c r="E260" s="4">
        <v>4</v>
      </c>
    </row>
    <row r="261" spans="1:5" x14ac:dyDescent="0.25">
      <c r="A261">
        <v>260</v>
      </c>
      <c r="D261" s="3">
        <v>3</v>
      </c>
      <c r="E261" s="4">
        <v>4</v>
      </c>
    </row>
    <row r="262" spans="1:5" x14ac:dyDescent="0.25">
      <c r="A262">
        <v>261</v>
      </c>
      <c r="D262" s="3">
        <v>3</v>
      </c>
      <c r="E262" s="4">
        <v>4</v>
      </c>
    </row>
    <row r="263" spans="1:5" x14ac:dyDescent="0.25">
      <c r="A263">
        <v>262</v>
      </c>
      <c r="D263" s="3">
        <v>3</v>
      </c>
      <c r="E263" s="4">
        <v>4</v>
      </c>
    </row>
    <row r="264" spans="1:5" x14ac:dyDescent="0.25">
      <c r="A264">
        <v>263</v>
      </c>
      <c r="D264" s="3">
        <v>3</v>
      </c>
      <c r="E264" s="4">
        <v>4</v>
      </c>
    </row>
    <row r="265" spans="1:5" x14ac:dyDescent="0.25">
      <c r="A265">
        <v>264</v>
      </c>
    </row>
    <row r="266" spans="1:5" x14ac:dyDescent="0.25">
      <c r="A266">
        <v>265</v>
      </c>
    </row>
    <row r="267" spans="1:5" x14ac:dyDescent="0.25">
      <c r="A267">
        <v>266</v>
      </c>
    </row>
    <row r="268" spans="1:5" x14ac:dyDescent="0.25">
      <c r="A268">
        <v>267</v>
      </c>
    </row>
    <row r="269" spans="1:5" x14ac:dyDescent="0.25">
      <c r="A269">
        <v>268</v>
      </c>
    </row>
    <row r="270" spans="1:5" x14ac:dyDescent="0.25">
      <c r="A270">
        <v>269</v>
      </c>
      <c r="B270" s="5">
        <v>1</v>
      </c>
    </row>
    <row r="271" spans="1:5" x14ac:dyDescent="0.25">
      <c r="A271">
        <v>270</v>
      </c>
      <c r="B271" s="5">
        <v>1</v>
      </c>
    </row>
    <row r="272" spans="1:5" x14ac:dyDescent="0.25">
      <c r="A272">
        <v>271</v>
      </c>
      <c r="B272" s="5">
        <v>1</v>
      </c>
      <c r="C272" s="2">
        <v>2</v>
      </c>
    </row>
    <row r="273" spans="1:5" x14ac:dyDescent="0.25">
      <c r="A273">
        <v>272</v>
      </c>
      <c r="B273" s="5">
        <v>1</v>
      </c>
      <c r="C273" s="2">
        <v>2</v>
      </c>
    </row>
    <row r="274" spans="1:5" x14ac:dyDescent="0.25">
      <c r="A274">
        <v>273</v>
      </c>
      <c r="B274" s="5">
        <v>1</v>
      </c>
      <c r="C274" s="2">
        <v>2</v>
      </c>
    </row>
    <row r="275" spans="1:5" x14ac:dyDescent="0.25">
      <c r="A275">
        <v>274</v>
      </c>
      <c r="B275" s="5">
        <v>1</v>
      </c>
      <c r="C275" s="2">
        <v>2</v>
      </c>
    </row>
    <row r="276" spans="1:5" x14ac:dyDescent="0.25">
      <c r="A276">
        <v>275</v>
      </c>
      <c r="C276" s="2">
        <v>2</v>
      </c>
    </row>
    <row r="277" spans="1:5" x14ac:dyDescent="0.25">
      <c r="A277">
        <v>276</v>
      </c>
      <c r="C277" s="2">
        <v>2</v>
      </c>
    </row>
    <row r="278" spans="1:5" x14ac:dyDescent="0.25">
      <c r="A278">
        <v>277</v>
      </c>
    </row>
    <row r="279" spans="1:5" x14ac:dyDescent="0.25">
      <c r="A279">
        <v>278</v>
      </c>
      <c r="D279" s="3">
        <v>3</v>
      </c>
      <c r="E279" s="4">
        <v>4</v>
      </c>
    </row>
    <row r="280" spans="1:5" x14ac:dyDescent="0.25">
      <c r="A280">
        <v>279</v>
      </c>
      <c r="D280" s="3">
        <v>3</v>
      </c>
      <c r="E280" s="4">
        <v>4</v>
      </c>
    </row>
    <row r="281" spans="1:5" x14ac:dyDescent="0.25">
      <c r="A281">
        <v>280</v>
      </c>
      <c r="D281" s="3">
        <v>3</v>
      </c>
      <c r="E281" s="4">
        <v>4</v>
      </c>
    </row>
    <row r="282" spans="1:5" x14ac:dyDescent="0.25">
      <c r="A282">
        <v>281</v>
      </c>
      <c r="D282" s="3">
        <v>3</v>
      </c>
      <c r="E282" s="4">
        <v>4</v>
      </c>
    </row>
    <row r="283" spans="1:5" x14ac:dyDescent="0.25">
      <c r="A283">
        <v>282</v>
      </c>
      <c r="D283" s="3">
        <v>3</v>
      </c>
      <c r="E283" s="4">
        <v>4</v>
      </c>
    </row>
    <row r="284" spans="1:5" x14ac:dyDescent="0.25">
      <c r="A284">
        <v>283</v>
      </c>
      <c r="D284" s="3">
        <v>3</v>
      </c>
      <c r="E284" s="4">
        <v>4</v>
      </c>
    </row>
    <row r="285" spans="1:5" x14ac:dyDescent="0.25">
      <c r="A285">
        <v>284</v>
      </c>
      <c r="D285" s="3">
        <v>3</v>
      </c>
      <c r="E285" s="4">
        <v>4</v>
      </c>
    </row>
    <row r="286" spans="1:5" x14ac:dyDescent="0.25">
      <c r="A286">
        <v>285</v>
      </c>
      <c r="E286" s="4">
        <v>4</v>
      </c>
    </row>
    <row r="287" spans="1:5" x14ac:dyDescent="0.25">
      <c r="A287">
        <v>286</v>
      </c>
      <c r="B287" s="5">
        <v>1</v>
      </c>
    </row>
    <row r="288" spans="1:5" x14ac:dyDescent="0.25">
      <c r="A288">
        <v>287</v>
      </c>
      <c r="B288" s="5">
        <v>1</v>
      </c>
    </row>
    <row r="289" spans="1:5" x14ac:dyDescent="0.25">
      <c r="A289">
        <v>288</v>
      </c>
      <c r="B289" s="5">
        <v>1</v>
      </c>
    </row>
    <row r="290" spans="1:5" x14ac:dyDescent="0.25">
      <c r="A290">
        <v>289</v>
      </c>
      <c r="B290" s="5">
        <v>1</v>
      </c>
      <c r="C290" s="2">
        <v>2</v>
      </c>
    </row>
    <row r="291" spans="1:5" x14ac:dyDescent="0.25">
      <c r="A291">
        <v>290</v>
      </c>
      <c r="B291" s="5">
        <v>1</v>
      </c>
      <c r="C291" s="2">
        <v>2</v>
      </c>
    </row>
    <row r="292" spans="1:5" x14ac:dyDescent="0.25">
      <c r="A292">
        <v>291</v>
      </c>
      <c r="B292" s="5">
        <v>1</v>
      </c>
      <c r="C292" s="2">
        <v>2</v>
      </c>
    </row>
    <row r="293" spans="1:5" x14ac:dyDescent="0.25">
      <c r="A293">
        <v>292</v>
      </c>
      <c r="B293" s="5">
        <v>1</v>
      </c>
      <c r="C293" s="2">
        <v>2</v>
      </c>
    </row>
    <row r="294" spans="1:5" x14ac:dyDescent="0.25">
      <c r="A294">
        <v>293</v>
      </c>
      <c r="C294" s="2">
        <v>2</v>
      </c>
    </row>
    <row r="295" spans="1:5" x14ac:dyDescent="0.25">
      <c r="A295">
        <v>294</v>
      </c>
      <c r="C295" s="2">
        <v>2</v>
      </c>
    </row>
    <row r="296" spans="1:5" x14ac:dyDescent="0.25">
      <c r="A296">
        <v>295</v>
      </c>
      <c r="C296" s="2">
        <v>2</v>
      </c>
    </row>
    <row r="297" spans="1:5" x14ac:dyDescent="0.25">
      <c r="A297">
        <v>296</v>
      </c>
    </row>
    <row r="298" spans="1:5" x14ac:dyDescent="0.25">
      <c r="A298">
        <v>297</v>
      </c>
      <c r="D298" s="3">
        <v>3</v>
      </c>
    </row>
    <row r="299" spans="1:5" x14ac:dyDescent="0.25">
      <c r="A299">
        <v>298</v>
      </c>
      <c r="D299" s="3">
        <v>3</v>
      </c>
      <c r="E299" s="4">
        <v>4</v>
      </c>
    </row>
    <row r="300" spans="1:5" x14ac:dyDescent="0.25">
      <c r="A300">
        <v>299</v>
      </c>
      <c r="D300" s="3">
        <v>3</v>
      </c>
      <c r="E300" s="4">
        <v>4</v>
      </c>
    </row>
    <row r="301" spans="1:5" x14ac:dyDescent="0.25">
      <c r="A301">
        <v>300</v>
      </c>
      <c r="D301" s="3">
        <v>3</v>
      </c>
      <c r="E301" s="4">
        <v>4</v>
      </c>
    </row>
    <row r="302" spans="1:5" x14ac:dyDescent="0.25">
      <c r="A302">
        <v>301</v>
      </c>
      <c r="D302" s="3">
        <v>3</v>
      </c>
      <c r="E302" s="4">
        <v>4</v>
      </c>
    </row>
    <row r="303" spans="1:5" x14ac:dyDescent="0.25">
      <c r="A303">
        <v>302</v>
      </c>
      <c r="D303" s="3">
        <v>3</v>
      </c>
      <c r="E303" s="4">
        <v>4</v>
      </c>
    </row>
    <row r="304" spans="1:5" x14ac:dyDescent="0.25">
      <c r="A304">
        <v>303</v>
      </c>
      <c r="D304" s="3">
        <v>3</v>
      </c>
      <c r="E304" s="4">
        <v>4</v>
      </c>
    </row>
    <row r="305" spans="1:5" x14ac:dyDescent="0.25">
      <c r="A305">
        <v>304</v>
      </c>
      <c r="D305" s="3">
        <v>3</v>
      </c>
      <c r="E305" s="4">
        <v>4</v>
      </c>
    </row>
    <row r="306" spans="1:5" x14ac:dyDescent="0.25">
      <c r="A306">
        <v>305</v>
      </c>
      <c r="E306" s="4">
        <v>4</v>
      </c>
    </row>
    <row r="307" spans="1:5" x14ac:dyDescent="0.25">
      <c r="A307">
        <v>306</v>
      </c>
    </row>
    <row r="308" spans="1:5" x14ac:dyDescent="0.25">
      <c r="A308">
        <v>307</v>
      </c>
      <c r="B308" s="5">
        <v>1</v>
      </c>
    </row>
    <row r="309" spans="1:5" x14ac:dyDescent="0.25">
      <c r="A309">
        <v>308</v>
      </c>
      <c r="B309" s="5">
        <v>1</v>
      </c>
    </row>
    <row r="310" spans="1:5" x14ac:dyDescent="0.25">
      <c r="A310">
        <v>309</v>
      </c>
      <c r="B310" s="5">
        <v>1</v>
      </c>
    </row>
    <row r="311" spans="1:5" x14ac:dyDescent="0.25">
      <c r="A311">
        <v>310</v>
      </c>
      <c r="B311" s="5">
        <v>1</v>
      </c>
      <c r="C311" s="2">
        <v>2</v>
      </c>
    </row>
    <row r="312" spans="1:5" x14ac:dyDescent="0.25">
      <c r="A312">
        <v>311</v>
      </c>
      <c r="B312" s="5">
        <v>1</v>
      </c>
      <c r="C312" s="2">
        <v>2</v>
      </c>
    </row>
    <row r="313" spans="1:5" x14ac:dyDescent="0.25">
      <c r="A313">
        <v>312</v>
      </c>
      <c r="B313" s="5">
        <v>1</v>
      </c>
      <c r="C313" s="2">
        <v>2</v>
      </c>
    </row>
    <row r="314" spans="1:5" x14ac:dyDescent="0.25">
      <c r="A314">
        <v>313</v>
      </c>
      <c r="B314" s="5">
        <v>1</v>
      </c>
      <c r="C314" s="2">
        <v>2</v>
      </c>
    </row>
    <row r="315" spans="1:5" x14ac:dyDescent="0.25">
      <c r="A315">
        <v>314</v>
      </c>
      <c r="C315" s="2">
        <v>2</v>
      </c>
    </row>
    <row r="316" spans="1:5" x14ac:dyDescent="0.25">
      <c r="A316">
        <v>315</v>
      </c>
      <c r="C316" s="2">
        <v>2</v>
      </c>
    </row>
    <row r="317" spans="1:5" x14ac:dyDescent="0.25">
      <c r="A317">
        <v>316</v>
      </c>
      <c r="C317" s="2">
        <v>2</v>
      </c>
    </row>
    <row r="318" spans="1:5" x14ac:dyDescent="0.25">
      <c r="A318">
        <v>317</v>
      </c>
      <c r="C318" s="2">
        <v>2</v>
      </c>
    </row>
    <row r="319" spans="1:5" x14ac:dyDescent="0.25">
      <c r="A319">
        <v>318</v>
      </c>
      <c r="C319" s="2">
        <v>2</v>
      </c>
    </row>
    <row r="320" spans="1:5" x14ac:dyDescent="0.25">
      <c r="A320">
        <v>319</v>
      </c>
    </row>
    <row r="321" spans="1:5" x14ac:dyDescent="0.25">
      <c r="A321">
        <v>320</v>
      </c>
    </row>
    <row r="322" spans="1:5" x14ac:dyDescent="0.25">
      <c r="A322">
        <v>321</v>
      </c>
      <c r="D322" s="3">
        <v>3</v>
      </c>
    </row>
    <row r="323" spans="1:5" x14ac:dyDescent="0.25">
      <c r="A323">
        <v>322</v>
      </c>
      <c r="D323" s="3">
        <v>3</v>
      </c>
      <c r="E323" s="4">
        <v>4</v>
      </c>
    </row>
    <row r="324" spans="1:5" x14ac:dyDescent="0.25">
      <c r="A324">
        <v>323</v>
      </c>
      <c r="D324" s="3">
        <v>3</v>
      </c>
      <c r="E324" s="4">
        <v>4</v>
      </c>
    </row>
    <row r="325" spans="1:5" x14ac:dyDescent="0.25">
      <c r="A325">
        <v>324</v>
      </c>
      <c r="D325" s="3">
        <v>3</v>
      </c>
      <c r="E325" s="4">
        <v>4</v>
      </c>
    </row>
    <row r="326" spans="1:5" x14ac:dyDescent="0.25">
      <c r="A326">
        <v>325</v>
      </c>
      <c r="D326" s="3">
        <v>3</v>
      </c>
      <c r="E326" s="4">
        <v>4</v>
      </c>
    </row>
    <row r="327" spans="1:5" x14ac:dyDescent="0.25">
      <c r="A327">
        <v>326</v>
      </c>
      <c r="B327" s="5">
        <v>1</v>
      </c>
      <c r="D327" s="3">
        <v>3</v>
      </c>
      <c r="E327" s="4">
        <v>4</v>
      </c>
    </row>
    <row r="328" spans="1:5" x14ac:dyDescent="0.25">
      <c r="A328">
        <v>327</v>
      </c>
      <c r="B328" s="5">
        <v>1</v>
      </c>
      <c r="D328" s="3">
        <v>3</v>
      </c>
      <c r="E328" s="4">
        <v>4</v>
      </c>
    </row>
    <row r="329" spans="1:5" x14ac:dyDescent="0.25">
      <c r="A329">
        <v>328</v>
      </c>
      <c r="B329" s="5">
        <v>1</v>
      </c>
      <c r="D329" s="3">
        <v>3</v>
      </c>
      <c r="E329" s="4">
        <v>4</v>
      </c>
    </row>
    <row r="330" spans="1:5" x14ac:dyDescent="0.25">
      <c r="A330">
        <v>329</v>
      </c>
      <c r="B330" s="5">
        <v>1</v>
      </c>
      <c r="E330" s="4">
        <v>4</v>
      </c>
    </row>
    <row r="331" spans="1:5" x14ac:dyDescent="0.25">
      <c r="A331">
        <v>330</v>
      </c>
      <c r="B331" s="5">
        <v>1</v>
      </c>
    </row>
    <row r="332" spans="1:5" x14ac:dyDescent="0.25">
      <c r="A332">
        <v>331</v>
      </c>
      <c r="B332" s="5">
        <v>1</v>
      </c>
    </row>
    <row r="333" spans="1:5" x14ac:dyDescent="0.25">
      <c r="A333">
        <v>332</v>
      </c>
      <c r="B333" s="5">
        <v>1</v>
      </c>
      <c r="C333" s="2">
        <v>2</v>
      </c>
    </row>
    <row r="334" spans="1:5" x14ac:dyDescent="0.25">
      <c r="A334">
        <v>333</v>
      </c>
      <c r="B334" s="5">
        <v>1</v>
      </c>
      <c r="C334" s="2">
        <v>2</v>
      </c>
    </row>
    <row r="335" spans="1:5" x14ac:dyDescent="0.25">
      <c r="A335">
        <v>334</v>
      </c>
      <c r="B335" s="5">
        <v>1</v>
      </c>
      <c r="C335" s="2">
        <v>2</v>
      </c>
    </row>
    <row r="336" spans="1:5" x14ac:dyDescent="0.25">
      <c r="A336">
        <v>335</v>
      </c>
      <c r="C336" s="2">
        <v>2</v>
      </c>
    </row>
    <row r="337" spans="1:5" x14ac:dyDescent="0.25">
      <c r="A337">
        <v>336</v>
      </c>
      <c r="C337" s="2">
        <v>2</v>
      </c>
    </row>
    <row r="338" spans="1:5" x14ac:dyDescent="0.25">
      <c r="A338">
        <v>337</v>
      </c>
      <c r="C338" s="2">
        <v>2</v>
      </c>
    </row>
    <row r="339" spans="1:5" x14ac:dyDescent="0.25">
      <c r="A339">
        <v>338</v>
      </c>
      <c r="C339" s="2">
        <v>2</v>
      </c>
    </row>
    <row r="340" spans="1:5" x14ac:dyDescent="0.25">
      <c r="A340">
        <v>339</v>
      </c>
      <c r="C340" s="2">
        <v>2</v>
      </c>
    </row>
    <row r="341" spans="1:5" x14ac:dyDescent="0.25">
      <c r="A341">
        <v>340</v>
      </c>
      <c r="C341" s="2">
        <v>2</v>
      </c>
    </row>
    <row r="342" spans="1:5" x14ac:dyDescent="0.25">
      <c r="A342">
        <v>341</v>
      </c>
      <c r="C342" s="2">
        <v>2</v>
      </c>
    </row>
    <row r="343" spans="1:5" x14ac:dyDescent="0.25">
      <c r="A343">
        <v>342</v>
      </c>
    </row>
    <row r="344" spans="1:5" x14ac:dyDescent="0.25">
      <c r="A344">
        <v>343</v>
      </c>
      <c r="D344" s="3">
        <v>3</v>
      </c>
      <c r="E344" s="4">
        <v>4</v>
      </c>
    </row>
    <row r="345" spans="1:5" x14ac:dyDescent="0.25">
      <c r="A345">
        <v>344</v>
      </c>
      <c r="D345" s="3">
        <v>3</v>
      </c>
      <c r="E345" s="4">
        <v>4</v>
      </c>
    </row>
    <row r="346" spans="1:5" x14ac:dyDescent="0.25">
      <c r="A346">
        <v>345</v>
      </c>
      <c r="D346" s="3">
        <v>3</v>
      </c>
      <c r="E346" s="4">
        <v>4</v>
      </c>
    </row>
    <row r="347" spans="1:5" x14ac:dyDescent="0.25">
      <c r="A347">
        <v>346</v>
      </c>
      <c r="D347" s="3">
        <v>3</v>
      </c>
      <c r="E347" s="4">
        <v>4</v>
      </c>
    </row>
    <row r="348" spans="1:5" x14ac:dyDescent="0.25">
      <c r="A348">
        <v>347</v>
      </c>
      <c r="D348" s="3">
        <v>3</v>
      </c>
      <c r="E348" s="4">
        <v>4</v>
      </c>
    </row>
    <row r="349" spans="1:5" x14ac:dyDescent="0.25">
      <c r="A349">
        <v>348</v>
      </c>
      <c r="D349" s="3">
        <v>3</v>
      </c>
      <c r="E349" s="4">
        <v>4</v>
      </c>
    </row>
    <row r="350" spans="1:5" x14ac:dyDescent="0.25">
      <c r="A350">
        <v>349</v>
      </c>
      <c r="B350" s="5">
        <v>1</v>
      </c>
      <c r="D350" s="3">
        <v>3</v>
      </c>
      <c r="E350" s="4">
        <v>4</v>
      </c>
    </row>
    <row r="351" spans="1:5" x14ac:dyDescent="0.25">
      <c r="A351">
        <v>350</v>
      </c>
      <c r="B351" s="5">
        <v>1</v>
      </c>
      <c r="D351" s="3">
        <v>3</v>
      </c>
      <c r="E351" s="4">
        <v>4</v>
      </c>
    </row>
    <row r="352" spans="1:5" x14ac:dyDescent="0.25">
      <c r="A352">
        <v>351</v>
      </c>
      <c r="B352" s="5">
        <v>1</v>
      </c>
      <c r="D352" s="3">
        <v>3</v>
      </c>
      <c r="E352" s="4">
        <v>4</v>
      </c>
    </row>
    <row r="353" spans="1:5" x14ac:dyDescent="0.25">
      <c r="A353">
        <v>352</v>
      </c>
      <c r="B353" s="5">
        <v>1</v>
      </c>
      <c r="D353" s="3">
        <v>3</v>
      </c>
      <c r="E353" s="4">
        <v>4</v>
      </c>
    </row>
    <row r="354" spans="1:5" x14ac:dyDescent="0.25">
      <c r="A354">
        <v>353</v>
      </c>
      <c r="B354" s="5">
        <v>1</v>
      </c>
      <c r="E354" s="4">
        <v>4</v>
      </c>
    </row>
    <row r="355" spans="1:5" x14ac:dyDescent="0.25">
      <c r="A355">
        <v>354</v>
      </c>
      <c r="B355" s="5">
        <v>1</v>
      </c>
    </row>
    <row r="356" spans="1:5" x14ac:dyDescent="0.25">
      <c r="A356">
        <v>355</v>
      </c>
      <c r="B356" s="5">
        <v>1</v>
      </c>
    </row>
    <row r="357" spans="1:5" x14ac:dyDescent="0.25">
      <c r="A357">
        <v>356</v>
      </c>
      <c r="B357" s="5">
        <v>1</v>
      </c>
    </row>
    <row r="358" spans="1:5" x14ac:dyDescent="0.25">
      <c r="A358">
        <v>357</v>
      </c>
      <c r="B358" s="5">
        <v>1</v>
      </c>
    </row>
    <row r="359" spans="1:5" x14ac:dyDescent="0.25">
      <c r="A359">
        <v>358</v>
      </c>
      <c r="B359" s="5">
        <v>1</v>
      </c>
      <c r="C359" s="2">
        <v>2</v>
      </c>
    </row>
    <row r="360" spans="1:5" x14ac:dyDescent="0.25">
      <c r="A360">
        <v>359</v>
      </c>
      <c r="B360" s="5">
        <v>1</v>
      </c>
      <c r="C360" s="2">
        <v>2</v>
      </c>
    </row>
    <row r="361" spans="1:5" x14ac:dyDescent="0.25">
      <c r="A361">
        <v>360</v>
      </c>
      <c r="C361" s="2">
        <v>2</v>
      </c>
    </row>
    <row r="362" spans="1:5" x14ac:dyDescent="0.25">
      <c r="A362">
        <v>361</v>
      </c>
      <c r="C362" s="2">
        <v>2</v>
      </c>
    </row>
    <row r="363" spans="1:5" x14ac:dyDescent="0.25">
      <c r="A363">
        <v>362</v>
      </c>
      <c r="C363" s="2">
        <v>2</v>
      </c>
    </row>
    <row r="364" spans="1:5" x14ac:dyDescent="0.25">
      <c r="A364">
        <v>363</v>
      </c>
      <c r="C364" s="2">
        <v>2</v>
      </c>
    </row>
    <row r="365" spans="1:5" x14ac:dyDescent="0.25">
      <c r="A365">
        <v>364</v>
      </c>
      <c r="C365" s="2">
        <v>2</v>
      </c>
    </row>
    <row r="366" spans="1:5" x14ac:dyDescent="0.25">
      <c r="A366">
        <v>365</v>
      </c>
      <c r="C366" s="2">
        <v>2</v>
      </c>
      <c r="D366" s="3">
        <v>3</v>
      </c>
    </row>
    <row r="367" spans="1:5" x14ac:dyDescent="0.25">
      <c r="A367">
        <v>366</v>
      </c>
      <c r="C367" s="2">
        <v>2</v>
      </c>
      <c r="D367" s="3">
        <v>3</v>
      </c>
    </row>
    <row r="368" spans="1:5" x14ac:dyDescent="0.25">
      <c r="A368">
        <v>367</v>
      </c>
      <c r="C368" s="2">
        <v>2</v>
      </c>
      <c r="D368" s="3">
        <v>3</v>
      </c>
    </row>
    <row r="369" spans="1:6" x14ac:dyDescent="0.25">
      <c r="A369">
        <v>368</v>
      </c>
      <c r="C369" s="2">
        <v>2</v>
      </c>
      <c r="D369" s="3">
        <v>3</v>
      </c>
    </row>
    <row r="370" spans="1:6" x14ac:dyDescent="0.25">
      <c r="A370">
        <v>369</v>
      </c>
      <c r="B370" s="5">
        <v>1</v>
      </c>
      <c r="D370" s="3">
        <v>3</v>
      </c>
    </row>
    <row r="371" spans="1:6" x14ac:dyDescent="0.25">
      <c r="A371">
        <v>370</v>
      </c>
      <c r="B371" s="5">
        <v>1</v>
      </c>
      <c r="D371" s="3">
        <v>3</v>
      </c>
      <c r="F371" t="s">
        <v>22</v>
      </c>
    </row>
    <row r="372" spans="1:6" x14ac:dyDescent="0.25">
      <c r="A372">
        <v>371</v>
      </c>
    </row>
    <row r="373" spans="1:6" x14ac:dyDescent="0.25">
      <c r="A373">
        <v>372</v>
      </c>
      <c r="F373" t="s">
        <v>22</v>
      </c>
    </row>
    <row r="374" spans="1:6" x14ac:dyDescent="0.25">
      <c r="A374">
        <v>373</v>
      </c>
      <c r="C374" s="2">
        <v>2</v>
      </c>
    </row>
    <row r="375" spans="1:6" x14ac:dyDescent="0.25">
      <c r="A375">
        <v>374</v>
      </c>
      <c r="C375" s="2">
        <v>2</v>
      </c>
    </row>
    <row r="376" spans="1:6" x14ac:dyDescent="0.25">
      <c r="A376">
        <v>375</v>
      </c>
      <c r="C376" s="2">
        <v>2</v>
      </c>
    </row>
    <row r="377" spans="1:6" x14ac:dyDescent="0.25">
      <c r="A377">
        <v>376</v>
      </c>
      <c r="C377" s="2">
        <v>2</v>
      </c>
    </row>
    <row r="378" spans="1:6" x14ac:dyDescent="0.25">
      <c r="A378">
        <v>377</v>
      </c>
      <c r="C378" s="2">
        <v>2</v>
      </c>
    </row>
    <row r="379" spans="1:6" x14ac:dyDescent="0.25">
      <c r="A379">
        <v>378</v>
      </c>
      <c r="C379" s="2">
        <v>2</v>
      </c>
    </row>
    <row r="380" spans="1:6" x14ac:dyDescent="0.25">
      <c r="A380">
        <v>379</v>
      </c>
      <c r="C380" s="2">
        <v>2</v>
      </c>
    </row>
    <row r="381" spans="1:6" x14ac:dyDescent="0.25">
      <c r="A381">
        <v>380</v>
      </c>
      <c r="C381" s="2">
        <v>2</v>
      </c>
    </row>
    <row r="382" spans="1:6" x14ac:dyDescent="0.25">
      <c r="A382">
        <v>381</v>
      </c>
      <c r="B382" s="5">
        <v>1</v>
      </c>
      <c r="C382" s="2">
        <v>2</v>
      </c>
    </row>
    <row r="383" spans="1:6" x14ac:dyDescent="0.25">
      <c r="A383">
        <v>382</v>
      </c>
      <c r="B383" s="5">
        <v>1</v>
      </c>
    </row>
    <row r="384" spans="1:6" x14ac:dyDescent="0.25">
      <c r="A384">
        <v>383</v>
      </c>
      <c r="B384" s="5">
        <v>1</v>
      </c>
    </row>
    <row r="385" spans="1:5" x14ac:dyDescent="0.25">
      <c r="A385">
        <v>384</v>
      </c>
      <c r="B385" s="5">
        <v>1</v>
      </c>
    </row>
    <row r="386" spans="1:5" x14ac:dyDescent="0.25">
      <c r="A386">
        <v>385</v>
      </c>
      <c r="B386" s="5">
        <v>1</v>
      </c>
    </row>
    <row r="387" spans="1:5" x14ac:dyDescent="0.25">
      <c r="A387">
        <v>386</v>
      </c>
      <c r="B387" s="5">
        <v>1</v>
      </c>
      <c r="E387" s="4">
        <v>4</v>
      </c>
    </row>
    <row r="388" spans="1:5" x14ac:dyDescent="0.25">
      <c r="A388">
        <v>387</v>
      </c>
      <c r="B388" s="5">
        <v>1</v>
      </c>
      <c r="D388" s="3">
        <v>3</v>
      </c>
      <c r="E388" s="4">
        <v>4</v>
      </c>
    </row>
    <row r="389" spans="1:5" x14ac:dyDescent="0.25">
      <c r="A389">
        <v>388</v>
      </c>
      <c r="B389" s="5">
        <v>1</v>
      </c>
      <c r="D389" s="3">
        <v>3</v>
      </c>
      <c r="E389" s="4">
        <v>4</v>
      </c>
    </row>
    <row r="390" spans="1:5" x14ac:dyDescent="0.25">
      <c r="A390">
        <v>389</v>
      </c>
      <c r="D390" s="3">
        <v>3</v>
      </c>
      <c r="E390" s="4">
        <v>4</v>
      </c>
    </row>
    <row r="391" spans="1:5" x14ac:dyDescent="0.25">
      <c r="A391">
        <v>390</v>
      </c>
      <c r="D391" s="3">
        <v>3</v>
      </c>
      <c r="E391" s="4">
        <v>4</v>
      </c>
    </row>
    <row r="392" spans="1:5" x14ac:dyDescent="0.25">
      <c r="A392">
        <v>391</v>
      </c>
      <c r="D392" s="3">
        <v>3</v>
      </c>
      <c r="E392" s="4">
        <v>4</v>
      </c>
    </row>
    <row r="393" spans="1:5" x14ac:dyDescent="0.25">
      <c r="A393">
        <v>392</v>
      </c>
      <c r="D393" s="3">
        <v>3</v>
      </c>
      <c r="E393" s="4">
        <v>4</v>
      </c>
    </row>
    <row r="394" spans="1:5" x14ac:dyDescent="0.25">
      <c r="A394">
        <v>393</v>
      </c>
      <c r="D394" s="3">
        <v>3</v>
      </c>
      <c r="E394" s="4">
        <v>4</v>
      </c>
    </row>
    <row r="395" spans="1:5" x14ac:dyDescent="0.25">
      <c r="A395">
        <v>394</v>
      </c>
      <c r="D395" s="3">
        <v>3</v>
      </c>
      <c r="E395" s="4">
        <v>4</v>
      </c>
    </row>
    <row r="396" spans="1:5" x14ac:dyDescent="0.25">
      <c r="A396">
        <v>395</v>
      </c>
      <c r="D396" s="3">
        <v>3</v>
      </c>
      <c r="E396" s="4">
        <v>4</v>
      </c>
    </row>
    <row r="397" spans="1:5" x14ac:dyDescent="0.25">
      <c r="A397">
        <v>396</v>
      </c>
      <c r="D397" s="3">
        <v>3</v>
      </c>
    </row>
    <row r="398" spans="1:5" x14ac:dyDescent="0.25">
      <c r="A398">
        <v>397</v>
      </c>
    </row>
    <row r="399" spans="1:5" x14ac:dyDescent="0.25">
      <c r="A399">
        <v>398</v>
      </c>
    </row>
    <row r="400" spans="1:5" x14ac:dyDescent="0.25">
      <c r="A400">
        <v>399</v>
      </c>
    </row>
    <row r="401" spans="1:5" x14ac:dyDescent="0.25">
      <c r="A401">
        <v>400</v>
      </c>
      <c r="C401" s="2">
        <v>2</v>
      </c>
    </row>
    <row r="402" spans="1:5" x14ac:dyDescent="0.25">
      <c r="A402">
        <v>401</v>
      </c>
      <c r="C402" s="2">
        <v>2</v>
      </c>
    </row>
    <row r="403" spans="1:5" x14ac:dyDescent="0.25">
      <c r="A403">
        <v>402</v>
      </c>
      <c r="C403" s="2">
        <v>2</v>
      </c>
    </row>
    <row r="404" spans="1:5" x14ac:dyDescent="0.25">
      <c r="A404">
        <v>403</v>
      </c>
      <c r="B404" s="5">
        <v>1</v>
      </c>
      <c r="C404" s="2">
        <v>2</v>
      </c>
    </row>
    <row r="405" spans="1:5" x14ac:dyDescent="0.25">
      <c r="A405">
        <v>404</v>
      </c>
      <c r="B405" s="5">
        <v>1</v>
      </c>
      <c r="C405" s="2">
        <v>2</v>
      </c>
    </row>
    <row r="406" spans="1:5" x14ac:dyDescent="0.25">
      <c r="A406">
        <v>405</v>
      </c>
      <c r="B406" s="5">
        <v>1</v>
      </c>
      <c r="C406" s="2">
        <v>2</v>
      </c>
    </row>
    <row r="407" spans="1:5" x14ac:dyDescent="0.25">
      <c r="A407">
        <v>406</v>
      </c>
      <c r="B407" s="5">
        <v>1</v>
      </c>
      <c r="C407" s="2">
        <v>2</v>
      </c>
    </row>
    <row r="408" spans="1:5" x14ac:dyDescent="0.25">
      <c r="A408">
        <v>407</v>
      </c>
      <c r="B408" s="5">
        <v>1</v>
      </c>
      <c r="C408" s="2">
        <v>2</v>
      </c>
    </row>
    <row r="409" spans="1:5" x14ac:dyDescent="0.25">
      <c r="A409">
        <v>408</v>
      </c>
      <c r="B409" s="5">
        <v>1</v>
      </c>
    </row>
    <row r="410" spans="1:5" x14ac:dyDescent="0.25">
      <c r="A410">
        <v>409</v>
      </c>
      <c r="B410" s="5">
        <v>1</v>
      </c>
    </row>
    <row r="411" spans="1:5" x14ac:dyDescent="0.25">
      <c r="A411">
        <v>410</v>
      </c>
      <c r="B411" s="5">
        <v>1</v>
      </c>
      <c r="D411" s="3">
        <v>3</v>
      </c>
      <c r="E411" s="4">
        <v>4</v>
      </c>
    </row>
    <row r="412" spans="1:5" x14ac:dyDescent="0.25">
      <c r="A412">
        <v>411</v>
      </c>
      <c r="D412" s="3">
        <v>3</v>
      </c>
      <c r="E412" s="4">
        <v>4</v>
      </c>
    </row>
    <row r="413" spans="1:5" x14ac:dyDescent="0.25">
      <c r="A413">
        <v>412</v>
      </c>
      <c r="D413" s="3">
        <v>3</v>
      </c>
      <c r="E413" s="4">
        <v>4</v>
      </c>
    </row>
    <row r="414" spans="1:5" x14ac:dyDescent="0.25">
      <c r="A414">
        <v>413</v>
      </c>
      <c r="D414" s="3">
        <v>3</v>
      </c>
      <c r="E414" s="4">
        <v>4</v>
      </c>
    </row>
    <row r="415" spans="1:5" x14ac:dyDescent="0.25">
      <c r="A415">
        <v>414</v>
      </c>
      <c r="D415" s="3">
        <v>3</v>
      </c>
      <c r="E415" s="4">
        <v>4</v>
      </c>
    </row>
    <row r="416" spans="1:5" x14ac:dyDescent="0.25">
      <c r="A416">
        <v>415</v>
      </c>
      <c r="D416" s="3">
        <v>3</v>
      </c>
      <c r="E416" s="4">
        <v>4</v>
      </c>
    </row>
    <row r="417" spans="1:5" x14ac:dyDescent="0.25">
      <c r="A417">
        <v>416</v>
      </c>
      <c r="D417" s="3">
        <v>3</v>
      </c>
      <c r="E417" s="4">
        <v>4</v>
      </c>
    </row>
    <row r="418" spans="1:5" x14ac:dyDescent="0.25">
      <c r="A418">
        <v>417</v>
      </c>
      <c r="D418" s="3">
        <v>3</v>
      </c>
      <c r="E418" s="4">
        <v>4</v>
      </c>
    </row>
    <row r="419" spans="1:5" x14ac:dyDescent="0.25">
      <c r="A419">
        <v>418</v>
      </c>
      <c r="D419" s="3">
        <v>3</v>
      </c>
      <c r="E419" s="4">
        <v>4</v>
      </c>
    </row>
    <row r="420" spans="1:5" x14ac:dyDescent="0.25">
      <c r="A420">
        <v>419</v>
      </c>
    </row>
    <row r="421" spans="1:5" x14ac:dyDescent="0.25">
      <c r="A421">
        <v>420</v>
      </c>
    </row>
    <row r="422" spans="1:5" x14ac:dyDescent="0.25">
      <c r="A422">
        <v>421</v>
      </c>
    </row>
    <row r="423" spans="1:5" x14ac:dyDescent="0.25">
      <c r="A423">
        <v>422</v>
      </c>
      <c r="B423" s="5">
        <v>1</v>
      </c>
    </row>
    <row r="424" spans="1:5" x14ac:dyDescent="0.25">
      <c r="A424">
        <v>423</v>
      </c>
      <c r="B424" s="5">
        <v>1</v>
      </c>
    </row>
    <row r="425" spans="1:5" x14ac:dyDescent="0.25">
      <c r="A425">
        <v>424</v>
      </c>
      <c r="B425" s="5">
        <v>1</v>
      </c>
    </row>
    <row r="426" spans="1:5" x14ac:dyDescent="0.25">
      <c r="A426">
        <v>425</v>
      </c>
      <c r="B426" s="5">
        <v>1</v>
      </c>
      <c r="C426" s="2">
        <v>2</v>
      </c>
    </row>
    <row r="427" spans="1:5" x14ac:dyDescent="0.25">
      <c r="A427">
        <v>426</v>
      </c>
      <c r="B427" s="5">
        <v>1</v>
      </c>
      <c r="C427" s="2">
        <v>2</v>
      </c>
    </row>
    <row r="428" spans="1:5" x14ac:dyDescent="0.25">
      <c r="A428">
        <v>427</v>
      </c>
      <c r="B428" s="5">
        <v>1</v>
      </c>
      <c r="C428" s="2">
        <v>2</v>
      </c>
    </row>
    <row r="429" spans="1:5" x14ac:dyDescent="0.25">
      <c r="A429">
        <v>428</v>
      </c>
      <c r="B429" s="5">
        <v>1</v>
      </c>
      <c r="C429" s="2">
        <v>2</v>
      </c>
    </row>
    <row r="430" spans="1:5" x14ac:dyDescent="0.25">
      <c r="A430">
        <v>429</v>
      </c>
      <c r="B430" s="5">
        <v>1</v>
      </c>
      <c r="C430" s="2">
        <v>2</v>
      </c>
    </row>
    <row r="431" spans="1:5" x14ac:dyDescent="0.25">
      <c r="A431">
        <v>430</v>
      </c>
      <c r="C431" s="2">
        <v>2</v>
      </c>
    </row>
    <row r="432" spans="1:5" x14ac:dyDescent="0.25">
      <c r="A432">
        <v>431</v>
      </c>
      <c r="C432" s="2">
        <v>2</v>
      </c>
    </row>
    <row r="433" spans="1:5" x14ac:dyDescent="0.25">
      <c r="A433">
        <v>432</v>
      </c>
      <c r="C433" s="2">
        <v>2</v>
      </c>
    </row>
    <row r="434" spans="1:5" x14ac:dyDescent="0.25">
      <c r="A434">
        <v>433</v>
      </c>
      <c r="D434" s="3">
        <v>3</v>
      </c>
      <c r="E434" s="4">
        <v>4</v>
      </c>
    </row>
    <row r="435" spans="1:5" x14ac:dyDescent="0.25">
      <c r="A435">
        <v>434</v>
      </c>
      <c r="D435" s="3">
        <v>3</v>
      </c>
      <c r="E435" s="4">
        <v>4</v>
      </c>
    </row>
    <row r="436" spans="1:5" x14ac:dyDescent="0.25">
      <c r="A436">
        <v>435</v>
      </c>
      <c r="D436" s="3">
        <v>3</v>
      </c>
      <c r="E436" s="4">
        <v>4</v>
      </c>
    </row>
    <row r="437" spans="1:5" x14ac:dyDescent="0.25">
      <c r="A437">
        <v>436</v>
      </c>
      <c r="D437" s="3">
        <v>3</v>
      </c>
      <c r="E437" s="4">
        <v>4</v>
      </c>
    </row>
    <row r="438" spans="1:5" x14ac:dyDescent="0.25">
      <c r="A438">
        <v>437</v>
      </c>
      <c r="D438" s="3">
        <v>3</v>
      </c>
      <c r="E438" s="4">
        <v>4</v>
      </c>
    </row>
    <row r="439" spans="1:5" x14ac:dyDescent="0.25">
      <c r="A439">
        <v>438</v>
      </c>
      <c r="D439" s="3">
        <v>3</v>
      </c>
      <c r="E439" s="4">
        <v>4</v>
      </c>
    </row>
    <row r="440" spans="1:5" x14ac:dyDescent="0.25">
      <c r="A440">
        <v>439</v>
      </c>
      <c r="D440" s="3">
        <v>3</v>
      </c>
      <c r="E440" s="4">
        <v>4</v>
      </c>
    </row>
    <row r="441" spans="1:5" x14ac:dyDescent="0.25">
      <c r="A441">
        <v>440</v>
      </c>
      <c r="D441" s="3">
        <v>3</v>
      </c>
      <c r="E441" s="4">
        <v>4</v>
      </c>
    </row>
    <row r="442" spans="1:5" x14ac:dyDescent="0.25">
      <c r="A442">
        <v>441</v>
      </c>
      <c r="B442" s="5">
        <v>1</v>
      </c>
      <c r="D442" s="3">
        <v>3</v>
      </c>
    </row>
    <row r="443" spans="1:5" x14ac:dyDescent="0.25">
      <c r="A443">
        <v>442</v>
      </c>
      <c r="B443" s="5">
        <v>1</v>
      </c>
      <c r="D443" s="3">
        <v>3</v>
      </c>
    </row>
    <row r="444" spans="1:5" x14ac:dyDescent="0.25">
      <c r="A444">
        <v>443</v>
      </c>
      <c r="B444" s="5">
        <v>1</v>
      </c>
    </row>
    <row r="445" spans="1:5" x14ac:dyDescent="0.25">
      <c r="A445">
        <v>444</v>
      </c>
      <c r="B445" s="5">
        <v>1</v>
      </c>
    </row>
    <row r="446" spans="1:5" x14ac:dyDescent="0.25">
      <c r="A446">
        <v>445</v>
      </c>
      <c r="B446" s="5">
        <v>1</v>
      </c>
    </row>
    <row r="447" spans="1:5" x14ac:dyDescent="0.25">
      <c r="A447">
        <v>446</v>
      </c>
      <c r="B447" s="5">
        <v>1</v>
      </c>
    </row>
    <row r="448" spans="1:5" x14ac:dyDescent="0.25">
      <c r="A448">
        <v>447</v>
      </c>
      <c r="B448" s="5">
        <v>1</v>
      </c>
    </row>
    <row r="449" spans="1:5" x14ac:dyDescent="0.25">
      <c r="A449">
        <v>448</v>
      </c>
      <c r="B449" s="5">
        <v>1</v>
      </c>
    </row>
    <row r="450" spans="1:5" x14ac:dyDescent="0.25">
      <c r="A450">
        <v>449</v>
      </c>
      <c r="B450" s="5">
        <v>1</v>
      </c>
    </row>
    <row r="451" spans="1:5" x14ac:dyDescent="0.25">
      <c r="A451">
        <v>450</v>
      </c>
      <c r="B451" s="5">
        <v>1</v>
      </c>
    </row>
    <row r="452" spans="1:5" x14ac:dyDescent="0.25">
      <c r="A452">
        <v>451</v>
      </c>
      <c r="C452" s="2">
        <v>2</v>
      </c>
    </row>
    <row r="453" spans="1:5" x14ac:dyDescent="0.25">
      <c r="A453">
        <v>452</v>
      </c>
      <c r="C453" s="2">
        <v>2</v>
      </c>
    </row>
    <row r="454" spans="1:5" x14ac:dyDescent="0.25">
      <c r="A454">
        <v>453</v>
      </c>
      <c r="C454" s="2">
        <v>2</v>
      </c>
    </row>
    <row r="455" spans="1:5" x14ac:dyDescent="0.25">
      <c r="A455">
        <v>454</v>
      </c>
      <c r="C455" s="2">
        <v>2</v>
      </c>
      <c r="D455" s="3">
        <v>3</v>
      </c>
    </row>
    <row r="456" spans="1:5" x14ac:dyDescent="0.25">
      <c r="A456">
        <v>455</v>
      </c>
      <c r="C456" s="2">
        <v>2</v>
      </c>
      <c r="D456" s="3">
        <v>3</v>
      </c>
    </row>
    <row r="457" spans="1:5" x14ac:dyDescent="0.25">
      <c r="A457">
        <v>456</v>
      </c>
      <c r="C457" s="2">
        <v>2</v>
      </c>
      <c r="D457" s="3">
        <v>3</v>
      </c>
    </row>
    <row r="458" spans="1:5" x14ac:dyDescent="0.25">
      <c r="A458">
        <v>457</v>
      </c>
      <c r="C458" s="2">
        <v>2</v>
      </c>
      <c r="D458" s="3">
        <v>3</v>
      </c>
      <c r="E458" s="4">
        <v>4</v>
      </c>
    </row>
    <row r="459" spans="1:5" x14ac:dyDescent="0.25">
      <c r="A459">
        <v>458</v>
      </c>
      <c r="C459" s="2">
        <v>2</v>
      </c>
      <c r="D459" s="3">
        <v>3</v>
      </c>
      <c r="E459" s="4">
        <v>4</v>
      </c>
    </row>
    <row r="460" spans="1:5" x14ac:dyDescent="0.25">
      <c r="A460">
        <v>459</v>
      </c>
      <c r="D460" s="3">
        <v>3</v>
      </c>
      <c r="E460" s="4">
        <v>4</v>
      </c>
    </row>
    <row r="461" spans="1:5" x14ac:dyDescent="0.25">
      <c r="A461">
        <v>460</v>
      </c>
      <c r="D461" s="3">
        <v>3</v>
      </c>
      <c r="E461" s="4">
        <v>4</v>
      </c>
    </row>
    <row r="462" spans="1:5" x14ac:dyDescent="0.25">
      <c r="A462">
        <v>461</v>
      </c>
      <c r="D462" s="3">
        <v>3</v>
      </c>
      <c r="E462" s="4">
        <v>4</v>
      </c>
    </row>
    <row r="463" spans="1:5" x14ac:dyDescent="0.25">
      <c r="A463">
        <v>462</v>
      </c>
      <c r="D463" s="3">
        <v>3</v>
      </c>
      <c r="E463" s="4">
        <v>4</v>
      </c>
    </row>
    <row r="464" spans="1:5" x14ac:dyDescent="0.25">
      <c r="A464">
        <v>463</v>
      </c>
      <c r="E464" s="4">
        <v>4</v>
      </c>
    </row>
    <row r="465" spans="1:5" x14ac:dyDescent="0.25">
      <c r="A465">
        <v>464</v>
      </c>
      <c r="E465" s="4">
        <v>4</v>
      </c>
    </row>
    <row r="466" spans="1:5" x14ac:dyDescent="0.25">
      <c r="A466">
        <v>465</v>
      </c>
      <c r="E466" s="4">
        <v>4</v>
      </c>
    </row>
    <row r="467" spans="1:5" x14ac:dyDescent="0.25">
      <c r="A467">
        <v>466</v>
      </c>
      <c r="B467" s="5">
        <v>1</v>
      </c>
    </row>
    <row r="468" spans="1:5" x14ac:dyDescent="0.25">
      <c r="A468">
        <v>467</v>
      </c>
      <c r="B468" s="5">
        <v>1</v>
      </c>
    </row>
    <row r="469" spans="1:5" x14ac:dyDescent="0.25">
      <c r="A469">
        <v>468</v>
      </c>
      <c r="B469" s="5">
        <v>1</v>
      </c>
    </row>
    <row r="470" spans="1:5" x14ac:dyDescent="0.25">
      <c r="A470">
        <v>469</v>
      </c>
      <c r="B470" s="5">
        <v>1</v>
      </c>
    </row>
    <row r="471" spans="1:5" x14ac:dyDescent="0.25">
      <c r="A471">
        <v>470</v>
      </c>
      <c r="B471" s="5">
        <v>1</v>
      </c>
    </row>
    <row r="472" spans="1:5" x14ac:dyDescent="0.25">
      <c r="A472">
        <v>471</v>
      </c>
      <c r="B472" s="5">
        <v>1</v>
      </c>
      <c r="C472" s="2">
        <v>2</v>
      </c>
    </row>
    <row r="473" spans="1:5" x14ac:dyDescent="0.25">
      <c r="A473">
        <v>472</v>
      </c>
      <c r="B473" s="5">
        <v>1</v>
      </c>
      <c r="C473" s="2">
        <v>2</v>
      </c>
    </row>
    <row r="474" spans="1:5" x14ac:dyDescent="0.25">
      <c r="A474">
        <v>473</v>
      </c>
      <c r="B474" s="5">
        <v>1</v>
      </c>
      <c r="C474" s="2">
        <v>2</v>
      </c>
    </row>
    <row r="475" spans="1:5" x14ac:dyDescent="0.25">
      <c r="A475">
        <v>474</v>
      </c>
      <c r="B475" s="5">
        <v>1</v>
      </c>
      <c r="C475" s="2">
        <v>2</v>
      </c>
    </row>
    <row r="476" spans="1:5" x14ac:dyDescent="0.25">
      <c r="A476">
        <v>475</v>
      </c>
      <c r="C476" s="2">
        <v>2</v>
      </c>
    </row>
    <row r="477" spans="1:5" x14ac:dyDescent="0.25">
      <c r="A477">
        <v>476</v>
      </c>
      <c r="C477" s="2">
        <v>2</v>
      </c>
    </row>
    <row r="478" spans="1:5" x14ac:dyDescent="0.25">
      <c r="A478">
        <v>477</v>
      </c>
      <c r="C478" s="2">
        <v>2</v>
      </c>
    </row>
    <row r="479" spans="1:5" x14ac:dyDescent="0.25">
      <c r="A479">
        <v>478</v>
      </c>
      <c r="C479" s="2">
        <v>2</v>
      </c>
    </row>
    <row r="480" spans="1:5" x14ac:dyDescent="0.25">
      <c r="A480">
        <v>479</v>
      </c>
      <c r="D480" s="3">
        <v>3</v>
      </c>
    </row>
    <row r="481" spans="1:5" x14ac:dyDescent="0.25">
      <c r="A481">
        <v>480</v>
      </c>
      <c r="D481" s="3">
        <v>3</v>
      </c>
      <c r="E481" s="4">
        <v>4</v>
      </c>
    </row>
    <row r="482" spans="1:5" x14ac:dyDescent="0.25">
      <c r="A482">
        <v>481</v>
      </c>
      <c r="D482" s="3">
        <v>3</v>
      </c>
      <c r="E482" s="4">
        <v>4</v>
      </c>
    </row>
    <row r="483" spans="1:5" x14ac:dyDescent="0.25">
      <c r="A483">
        <v>482</v>
      </c>
      <c r="D483" s="3">
        <v>3</v>
      </c>
      <c r="E483" s="4">
        <v>4</v>
      </c>
    </row>
    <row r="484" spans="1:5" x14ac:dyDescent="0.25">
      <c r="A484">
        <v>483</v>
      </c>
      <c r="D484" s="3">
        <v>3</v>
      </c>
      <c r="E484" s="4">
        <v>4</v>
      </c>
    </row>
    <row r="485" spans="1:5" x14ac:dyDescent="0.25">
      <c r="A485">
        <v>484</v>
      </c>
      <c r="D485" s="3">
        <v>3</v>
      </c>
      <c r="E485" s="4">
        <v>4</v>
      </c>
    </row>
    <row r="486" spans="1:5" x14ac:dyDescent="0.25">
      <c r="A486">
        <v>485</v>
      </c>
      <c r="D486" s="3">
        <v>3</v>
      </c>
      <c r="E486" s="4">
        <v>4</v>
      </c>
    </row>
    <row r="487" spans="1:5" x14ac:dyDescent="0.25">
      <c r="A487">
        <v>486</v>
      </c>
      <c r="D487" s="3">
        <v>3</v>
      </c>
      <c r="E487" s="4">
        <v>4</v>
      </c>
    </row>
    <row r="488" spans="1:5" x14ac:dyDescent="0.25">
      <c r="A488">
        <v>487</v>
      </c>
      <c r="D488" s="3">
        <v>3</v>
      </c>
      <c r="E488" s="4">
        <v>4</v>
      </c>
    </row>
    <row r="489" spans="1:5" x14ac:dyDescent="0.25">
      <c r="A489">
        <v>488</v>
      </c>
      <c r="B489" s="5">
        <v>1</v>
      </c>
    </row>
    <row r="490" spans="1:5" x14ac:dyDescent="0.25">
      <c r="A490">
        <v>489</v>
      </c>
      <c r="B490" s="5">
        <v>1</v>
      </c>
    </row>
    <row r="491" spans="1:5" x14ac:dyDescent="0.25">
      <c r="A491">
        <v>490</v>
      </c>
      <c r="B491" s="5">
        <v>1</v>
      </c>
    </row>
    <row r="492" spans="1:5" x14ac:dyDescent="0.25">
      <c r="A492">
        <v>491</v>
      </c>
      <c r="B492" s="5">
        <v>1</v>
      </c>
    </row>
    <row r="493" spans="1:5" x14ac:dyDescent="0.25">
      <c r="A493">
        <v>492</v>
      </c>
      <c r="B493" s="5">
        <v>1</v>
      </c>
    </row>
    <row r="494" spans="1:5" x14ac:dyDescent="0.25">
      <c r="A494">
        <v>493</v>
      </c>
      <c r="B494" s="5">
        <v>1</v>
      </c>
    </row>
    <row r="495" spans="1:5" x14ac:dyDescent="0.25">
      <c r="A495">
        <v>494</v>
      </c>
      <c r="B495" s="5">
        <v>1</v>
      </c>
    </row>
    <row r="496" spans="1:5" x14ac:dyDescent="0.25">
      <c r="A496">
        <v>495</v>
      </c>
      <c r="B496" s="5">
        <v>1</v>
      </c>
    </row>
    <row r="497" spans="1:5" x14ac:dyDescent="0.25">
      <c r="A497">
        <v>496</v>
      </c>
      <c r="B497" s="5">
        <v>1</v>
      </c>
      <c r="C497" s="2">
        <v>2</v>
      </c>
    </row>
    <row r="498" spans="1:5" x14ac:dyDescent="0.25">
      <c r="A498">
        <v>497</v>
      </c>
      <c r="C498" s="2">
        <v>2</v>
      </c>
    </row>
    <row r="499" spans="1:5" x14ac:dyDescent="0.25">
      <c r="A499">
        <v>498</v>
      </c>
      <c r="C499" s="2">
        <v>2</v>
      </c>
    </row>
    <row r="500" spans="1:5" x14ac:dyDescent="0.25">
      <c r="A500">
        <v>499</v>
      </c>
      <c r="C500" s="2">
        <v>2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C504" s="2">
        <v>2</v>
      </c>
      <c r="D504" s="3">
        <v>3</v>
      </c>
    </row>
    <row r="505" spans="1:5" x14ac:dyDescent="0.25">
      <c r="A505">
        <v>504</v>
      </c>
      <c r="D505" s="3">
        <v>3</v>
      </c>
    </row>
    <row r="506" spans="1:5" x14ac:dyDescent="0.25">
      <c r="A506">
        <v>505</v>
      </c>
      <c r="D506" s="3">
        <v>3</v>
      </c>
      <c r="E506" s="4">
        <v>4</v>
      </c>
    </row>
    <row r="507" spans="1:5" x14ac:dyDescent="0.25">
      <c r="A507">
        <v>506</v>
      </c>
      <c r="D507" s="3">
        <v>3</v>
      </c>
      <c r="E507" s="4">
        <v>4</v>
      </c>
    </row>
    <row r="508" spans="1:5" x14ac:dyDescent="0.25">
      <c r="A508">
        <v>507</v>
      </c>
      <c r="D508" s="3">
        <v>3</v>
      </c>
      <c r="E508" s="4">
        <v>4</v>
      </c>
    </row>
    <row r="509" spans="1:5" x14ac:dyDescent="0.25">
      <c r="A509">
        <v>508</v>
      </c>
      <c r="D509" s="3">
        <v>3</v>
      </c>
      <c r="E509" s="4">
        <v>4</v>
      </c>
    </row>
    <row r="510" spans="1:5" x14ac:dyDescent="0.25">
      <c r="A510">
        <v>509</v>
      </c>
      <c r="B510" s="5">
        <v>1</v>
      </c>
      <c r="D510" s="3">
        <v>3</v>
      </c>
      <c r="E510" s="4">
        <v>4</v>
      </c>
    </row>
    <row r="511" spans="1:5" x14ac:dyDescent="0.25">
      <c r="A511">
        <v>510</v>
      </c>
      <c r="B511" s="5">
        <v>1</v>
      </c>
      <c r="D511" s="3">
        <v>3</v>
      </c>
      <c r="E511" s="4">
        <v>4</v>
      </c>
    </row>
    <row r="512" spans="1:5" x14ac:dyDescent="0.25">
      <c r="A512">
        <v>511</v>
      </c>
      <c r="B512" s="5">
        <v>1</v>
      </c>
      <c r="D512" s="3">
        <v>3</v>
      </c>
      <c r="E512" s="4">
        <v>4</v>
      </c>
    </row>
    <row r="513" spans="1:5" x14ac:dyDescent="0.25">
      <c r="A513">
        <v>512</v>
      </c>
      <c r="B513" s="5">
        <v>1</v>
      </c>
      <c r="D513" s="3">
        <v>3</v>
      </c>
      <c r="E513" s="4">
        <v>4</v>
      </c>
    </row>
    <row r="514" spans="1:5" x14ac:dyDescent="0.25">
      <c r="A514">
        <v>513</v>
      </c>
      <c r="B514" s="5">
        <v>1</v>
      </c>
      <c r="E514" s="4">
        <v>4</v>
      </c>
    </row>
    <row r="515" spans="1:5" x14ac:dyDescent="0.25">
      <c r="A515">
        <v>514</v>
      </c>
      <c r="B515" s="5">
        <v>1</v>
      </c>
    </row>
    <row r="516" spans="1:5" x14ac:dyDescent="0.25">
      <c r="A516">
        <v>515</v>
      </c>
      <c r="B516" s="5">
        <v>1</v>
      </c>
    </row>
    <row r="517" spans="1:5" x14ac:dyDescent="0.25">
      <c r="A517">
        <v>516</v>
      </c>
      <c r="B517" s="5">
        <v>1</v>
      </c>
    </row>
    <row r="518" spans="1:5" x14ac:dyDescent="0.25">
      <c r="A518">
        <v>517</v>
      </c>
      <c r="B518" s="5">
        <v>1</v>
      </c>
    </row>
    <row r="519" spans="1:5" x14ac:dyDescent="0.25">
      <c r="A519">
        <v>518</v>
      </c>
      <c r="B519" s="5">
        <v>1</v>
      </c>
    </row>
    <row r="520" spans="1:5" x14ac:dyDescent="0.25">
      <c r="A520">
        <v>519</v>
      </c>
      <c r="B520" s="5">
        <v>1</v>
      </c>
      <c r="C520" s="2">
        <v>2</v>
      </c>
    </row>
    <row r="521" spans="1:5" x14ac:dyDescent="0.25">
      <c r="A521">
        <v>520</v>
      </c>
      <c r="C521" s="2">
        <v>2</v>
      </c>
    </row>
    <row r="522" spans="1:5" x14ac:dyDescent="0.25">
      <c r="A522">
        <v>521</v>
      </c>
      <c r="C522" s="2">
        <v>2</v>
      </c>
    </row>
    <row r="523" spans="1:5" x14ac:dyDescent="0.25">
      <c r="A523">
        <v>522</v>
      </c>
      <c r="C523" s="2">
        <v>2</v>
      </c>
    </row>
    <row r="524" spans="1:5" x14ac:dyDescent="0.25">
      <c r="A524">
        <v>523</v>
      </c>
      <c r="C524" s="2">
        <v>2</v>
      </c>
    </row>
    <row r="525" spans="1:5" x14ac:dyDescent="0.25">
      <c r="A525">
        <v>524</v>
      </c>
      <c r="C525" s="2">
        <v>2</v>
      </c>
    </row>
    <row r="526" spans="1:5" x14ac:dyDescent="0.25">
      <c r="A526">
        <v>525</v>
      </c>
      <c r="C526" s="2">
        <v>2</v>
      </c>
      <c r="D526" s="3">
        <v>3</v>
      </c>
    </row>
    <row r="527" spans="1:5" x14ac:dyDescent="0.25">
      <c r="A527">
        <v>526</v>
      </c>
      <c r="C527" s="2">
        <v>2</v>
      </c>
      <c r="D527" s="3">
        <v>3</v>
      </c>
    </row>
    <row r="528" spans="1:5" x14ac:dyDescent="0.25">
      <c r="A528">
        <v>527</v>
      </c>
      <c r="C528" s="2">
        <v>2</v>
      </c>
      <c r="D528" s="3">
        <v>3</v>
      </c>
    </row>
    <row r="529" spans="1:5" x14ac:dyDescent="0.25">
      <c r="A529">
        <v>528</v>
      </c>
      <c r="D529" s="3">
        <v>3</v>
      </c>
      <c r="E529" s="4">
        <v>4</v>
      </c>
    </row>
    <row r="530" spans="1:5" x14ac:dyDescent="0.25">
      <c r="A530">
        <v>529</v>
      </c>
      <c r="D530" s="3">
        <v>3</v>
      </c>
      <c r="E530" s="4">
        <v>4</v>
      </c>
    </row>
    <row r="531" spans="1:5" x14ac:dyDescent="0.25">
      <c r="A531">
        <v>530</v>
      </c>
      <c r="D531" s="3">
        <v>3</v>
      </c>
      <c r="E531" s="4">
        <v>4</v>
      </c>
    </row>
    <row r="532" spans="1:5" x14ac:dyDescent="0.25">
      <c r="A532">
        <v>531</v>
      </c>
      <c r="D532" s="3">
        <v>3</v>
      </c>
      <c r="E532" s="4">
        <v>4</v>
      </c>
    </row>
    <row r="533" spans="1:5" x14ac:dyDescent="0.25">
      <c r="A533">
        <v>532</v>
      </c>
      <c r="B533" s="5">
        <v>1</v>
      </c>
      <c r="D533" s="3">
        <v>3</v>
      </c>
      <c r="E533" s="4">
        <v>4</v>
      </c>
    </row>
    <row r="534" spans="1:5" x14ac:dyDescent="0.25">
      <c r="A534">
        <v>533</v>
      </c>
      <c r="B534" s="5">
        <v>1</v>
      </c>
      <c r="D534" s="3">
        <v>3</v>
      </c>
      <c r="E534" s="4">
        <v>4</v>
      </c>
    </row>
    <row r="535" spans="1:5" x14ac:dyDescent="0.25">
      <c r="A535">
        <v>534</v>
      </c>
      <c r="B535" s="5">
        <v>1</v>
      </c>
      <c r="D535" s="3">
        <v>3</v>
      </c>
      <c r="E535" s="4">
        <v>4</v>
      </c>
    </row>
    <row r="536" spans="1:5" x14ac:dyDescent="0.25">
      <c r="A536">
        <v>535</v>
      </c>
      <c r="B536" s="5">
        <v>1</v>
      </c>
      <c r="E536" s="4">
        <v>4</v>
      </c>
    </row>
    <row r="537" spans="1:5" x14ac:dyDescent="0.25">
      <c r="A537">
        <v>536</v>
      </c>
      <c r="B537" s="5">
        <v>1</v>
      </c>
      <c r="E537" s="4">
        <v>4</v>
      </c>
    </row>
    <row r="538" spans="1:5" x14ac:dyDescent="0.25">
      <c r="A538">
        <v>537</v>
      </c>
      <c r="B538" s="5">
        <v>1</v>
      </c>
      <c r="E538" s="4">
        <v>4</v>
      </c>
    </row>
    <row r="539" spans="1:5" x14ac:dyDescent="0.25">
      <c r="A539">
        <v>538</v>
      </c>
      <c r="B539" s="5">
        <v>1</v>
      </c>
      <c r="E539" s="4">
        <v>4</v>
      </c>
    </row>
    <row r="540" spans="1:5" x14ac:dyDescent="0.25">
      <c r="A540">
        <v>539</v>
      </c>
      <c r="B540" s="5">
        <v>1</v>
      </c>
    </row>
    <row r="541" spans="1:5" x14ac:dyDescent="0.25">
      <c r="A541">
        <v>540</v>
      </c>
      <c r="B541" s="5">
        <v>1</v>
      </c>
      <c r="C541" s="2">
        <v>2</v>
      </c>
    </row>
    <row r="542" spans="1:5" x14ac:dyDescent="0.25">
      <c r="A542">
        <v>541</v>
      </c>
      <c r="B542" s="5">
        <v>1</v>
      </c>
      <c r="C542" s="2">
        <v>2</v>
      </c>
    </row>
    <row r="543" spans="1:5" x14ac:dyDescent="0.25">
      <c r="A543">
        <v>542</v>
      </c>
      <c r="B543" s="5">
        <v>1</v>
      </c>
      <c r="C543" s="2">
        <v>2</v>
      </c>
    </row>
    <row r="544" spans="1:5" x14ac:dyDescent="0.25">
      <c r="A544">
        <v>543</v>
      </c>
      <c r="B544" s="5">
        <v>1</v>
      </c>
      <c r="C544" s="2">
        <v>2</v>
      </c>
    </row>
    <row r="545" spans="1:6" x14ac:dyDescent="0.25">
      <c r="A545">
        <v>544</v>
      </c>
      <c r="B545" s="5">
        <v>1</v>
      </c>
      <c r="C545" s="2">
        <v>2</v>
      </c>
    </row>
    <row r="546" spans="1:6" x14ac:dyDescent="0.25">
      <c r="A546">
        <v>545</v>
      </c>
      <c r="C546" s="2">
        <v>2</v>
      </c>
    </row>
    <row r="547" spans="1:6" x14ac:dyDescent="0.25">
      <c r="A547">
        <v>546</v>
      </c>
      <c r="C547" s="2">
        <v>2</v>
      </c>
      <c r="F547" t="s">
        <v>22</v>
      </c>
    </row>
    <row r="548" spans="1:6" x14ac:dyDescent="0.25">
      <c r="A548">
        <v>547</v>
      </c>
    </row>
    <row r="549" spans="1:6" x14ac:dyDescent="0.25">
      <c r="A549">
        <v>548</v>
      </c>
      <c r="F549" t="s">
        <v>22</v>
      </c>
    </row>
    <row r="550" spans="1:6" x14ac:dyDescent="0.25">
      <c r="A550">
        <v>549</v>
      </c>
      <c r="B550" s="5">
        <v>1</v>
      </c>
    </row>
    <row r="551" spans="1:6" x14ac:dyDescent="0.25">
      <c r="A551">
        <v>550</v>
      </c>
      <c r="B551" s="5">
        <v>1</v>
      </c>
    </row>
    <row r="552" spans="1:6" x14ac:dyDescent="0.25">
      <c r="A552">
        <v>551</v>
      </c>
      <c r="B552" s="5">
        <v>1</v>
      </c>
    </row>
    <row r="553" spans="1:6" x14ac:dyDescent="0.25">
      <c r="A553">
        <v>552</v>
      </c>
      <c r="B553" s="5">
        <v>1</v>
      </c>
    </row>
    <row r="554" spans="1:6" x14ac:dyDescent="0.25">
      <c r="A554">
        <v>553</v>
      </c>
      <c r="B554" s="5">
        <v>1</v>
      </c>
    </row>
    <row r="555" spans="1:6" x14ac:dyDescent="0.25">
      <c r="A555">
        <v>554</v>
      </c>
      <c r="B555" s="5">
        <v>1</v>
      </c>
    </row>
    <row r="556" spans="1:6" x14ac:dyDescent="0.25">
      <c r="A556">
        <v>555</v>
      </c>
      <c r="B556" s="5">
        <v>1</v>
      </c>
    </row>
    <row r="557" spans="1:6" x14ac:dyDescent="0.25">
      <c r="A557">
        <v>556</v>
      </c>
      <c r="B557" s="5">
        <v>1</v>
      </c>
    </row>
    <row r="558" spans="1:6" x14ac:dyDescent="0.25">
      <c r="A558">
        <v>557</v>
      </c>
      <c r="B558" s="5">
        <v>1</v>
      </c>
    </row>
    <row r="559" spans="1:6" x14ac:dyDescent="0.25">
      <c r="A559">
        <v>558</v>
      </c>
      <c r="B559" s="5">
        <v>1</v>
      </c>
      <c r="C559" s="2">
        <v>2</v>
      </c>
    </row>
    <row r="560" spans="1:6" x14ac:dyDescent="0.25">
      <c r="A560">
        <v>559</v>
      </c>
      <c r="C560" s="2">
        <v>2</v>
      </c>
    </row>
    <row r="561" spans="1:5" x14ac:dyDescent="0.25">
      <c r="A561">
        <v>560</v>
      </c>
      <c r="C561" s="2">
        <v>2</v>
      </c>
    </row>
    <row r="562" spans="1:5" x14ac:dyDescent="0.25">
      <c r="A562">
        <v>561</v>
      </c>
      <c r="C562" s="2">
        <v>2</v>
      </c>
    </row>
    <row r="563" spans="1:5" x14ac:dyDescent="0.25">
      <c r="A563">
        <v>562</v>
      </c>
      <c r="C563" s="2">
        <v>2</v>
      </c>
    </row>
    <row r="564" spans="1:5" x14ac:dyDescent="0.25">
      <c r="A564">
        <v>563</v>
      </c>
      <c r="C564" s="2">
        <v>2</v>
      </c>
      <c r="D564" s="3">
        <v>3</v>
      </c>
    </row>
    <row r="565" spans="1:5" x14ac:dyDescent="0.25">
      <c r="A565">
        <v>564</v>
      </c>
      <c r="C565" s="2">
        <v>2</v>
      </c>
      <c r="D565" s="3">
        <v>3</v>
      </c>
    </row>
    <row r="566" spans="1:5" x14ac:dyDescent="0.25">
      <c r="A566">
        <v>565</v>
      </c>
      <c r="C566" s="2">
        <v>2</v>
      </c>
      <c r="D566" s="3">
        <v>3</v>
      </c>
    </row>
    <row r="567" spans="1:5" x14ac:dyDescent="0.25">
      <c r="A567">
        <v>566</v>
      </c>
      <c r="C567" s="2">
        <v>2</v>
      </c>
      <c r="D567" s="3">
        <v>3</v>
      </c>
      <c r="E567" s="4">
        <v>4</v>
      </c>
    </row>
    <row r="568" spans="1:5" x14ac:dyDescent="0.25">
      <c r="A568">
        <v>567</v>
      </c>
      <c r="D568" s="3">
        <v>3</v>
      </c>
      <c r="E568" s="4">
        <v>4</v>
      </c>
    </row>
    <row r="569" spans="1:5" x14ac:dyDescent="0.25">
      <c r="A569">
        <v>568</v>
      </c>
      <c r="D569" s="3">
        <v>3</v>
      </c>
      <c r="E569" s="4">
        <v>4</v>
      </c>
    </row>
    <row r="570" spans="1:5" x14ac:dyDescent="0.25">
      <c r="A570">
        <v>569</v>
      </c>
      <c r="D570" s="3">
        <v>3</v>
      </c>
      <c r="E570" s="4">
        <v>4</v>
      </c>
    </row>
    <row r="571" spans="1:5" x14ac:dyDescent="0.25">
      <c r="A571">
        <v>570</v>
      </c>
      <c r="D571" s="3">
        <v>3</v>
      </c>
      <c r="E571" s="4">
        <v>4</v>
      </c>
    </row>
    <row r="572" spans="1:5" x14ac:dyDescent="0.25">
      <c r="A572">
        <v>571</v>
      </c>
      <c r="D572" s="3">
        <v>3</v>
      </c>
      <c r="E572" s="4">
        <v>4</v>
      </c>
    </row>
    <row r="573" spans="1:5" x14ac:dyDescent="0.25">
      <c r="A573">
        <v>572</v>
      </c>
      <c r="D573" s="3">
        <v>3</v>
      </c>
      <c r="E573" s="4">
        <v>4</v>
      </c>
    </row>
    <row r="574" spans="1:5" x14ac:dyDescent="0.25">
      <c r="A574">
        <v>573</v>
      </c>
      <c r="E574" s="4">
        <v>4</v>
      </c>
    </row>
    <row r="575" spans="1:5" x14ac:dyDescent="0.25">
      <c r="A575">
        <v>574</v>
      </c>
      <c r="B575" s="5">
        <v>1</v>
      </c>
    </row>
    <row r="576" spans="1:5" x14ac:dyDescent="0.25">
      <c r="A576">
        <v>575</v>
      </c>
      <c r="B576" s="5">
        <v>1</v>
      </c>
    </row>
    <row r="577" spans="1:5" x14ac:dyDescent="0.25">
      <c r="A577">
        <v>576</v>
      </c>
      <c r="B577" s="5">
        <v>1</v>
      </c>
    </row>
    <row r="578" spans="1:5" x14ac:dyDescent="0.25">
      <c r="A578">
        <v>577</v>
      </c>
      <c r="B578" s="5">
        <v>1</v>
      </c>
    </row>
    <row r="579" spans="1:5" x14ac:dyDescent="0.25">
      <c r="A579">
        <v>578</v>
      </c>
      <c r="B579" s="5">
        <v>1</v>
      </c>
    </row>
    <row r="580" spans="1:5" x14ac:dyDescent="0.25">
      <c r="A580">
        <v>579</v>
      </c>
      <c r="B580" s="5">
        <v>1</v>
      </c>
    </row>
    <row r="581" spans="1:5" x14ac:dyDescent="0.25">
      <c r="A581">
        <v>580</v>
      </c>
      <c r="B581" s="5">
        <v>1</v>
      </c>
      <c r="C581" s="2">
        <v>2</v>
      </c>
    </row>
    <row r="582" spans="1:5" x14ac:dyDescent="0.25">
      <c r="A582">
        <v>581</v>
      </c>
      <c r="B582" s="5">
        <v>1</v>
      </c>
      <c r="C582" s="2">
        <v>2</v>
      </c>
    </row>
    <row r="583" spans="1:5" x14ac:dyDescent="0.25">
      <c r="A583">
        <v>582</v>
      </c>
      <c r="B583" s="5">
        <v>1</v>
      </c>
      <c r="C583" s="2">
        <v>2</v>
      </c>
    </row>
    <row r="584" spans="1:5" x14ac:dyDescent="0.25">
      <c r="A584">
        <v>583</v>
      </c>
      <c r="B584" s="5">
        <v>1</v>
      </c>
      <c r="C584" s="2">
        <v>2</v>
      </c>
    </row>
    <row r="585" spans="1:5" x14ac:dyDescent="0.25">
      <c r="A585">
        <v>584</v>
      </c>
      <c r="C585" s="2">
        <v>2</v>
      </c>
    </row>
    <row r="586" spans="1:5" x14ac:dyDescent="0.25">
      <c r="A586">
        <v>585</v>
      </c>
      <c r="C586" s="2">
        <v>2</v>
      </c>
    </row>
    <row r="587" spans="1:5" x14ac:dyDescent="0.25">
      <c r="A587">
        <v>586</v>
      </c>
      <c r="C587" s="2">
        <v>2</v>
      </c>
    </row>
    <row r="588" spans="1:5" x14ac:dyDescent="0.25">
      <c r="A588">
        <v>587</v>
      </c>
      <c r="C588" s="2">
        <v>2</v>
      </c>
      <c r="D588" s="3">
        <v>3</v>
      </c>
    </row>
    <row r="589" spans="1:5" x14ac:dyDescent="0.25">
      <c r="A589">
        <v>588</v>
      </c>
      <c r="C589" s="2">
        <v>2</v>
      </c>
      <c r="D589" s="3">
        <v>3</v>
      </c>
      <c r="E589" s="4">
        <v>4</v>
      </c>
    </row>
    <row r="590" spans="1:5" x14ac:dyDescent="0.25">
      <c r="A590">
        <v>589</v>
      </c>
      <c r="D590" s="3">
        <v>3</v>
      </c>
      <c r="E590" s="4">
        <v>4</v>
      </c>
    </row>
    <row r="591" spans="1:5" x14ac:dyDescent="0.25">
      <c r="A591">
        <v>590</v>
      </c>
      <c r="D591" s="3">
        <v>3</v>
      </c>
      <c r="E591" s="4">
        <v>4</v>
      </c>
    </row>
    <row r="592" spans="1:5" x14ac:dyDescent="0.25">
      <c r="A592">
        <v>591</v>
      </c>
      <c r="D592" s="3">
        <v>3</v>
      </c>
      <c r="E592" s="4">
        <v>4</v>
      </c>
    </row>
    <row r="593" spans="1:5" x14ac:dyDescent="0.25">
      <c r="A593">
        <v>592</v>
      </c>
      <c r="D593" s="3">
        <v>3</v>
      </c>
      <c r="E593" s="4">
        <v>4</v>
      </c>
    </row>
    <row r="594" spans="1:5" x14ac:dyDescent="0.25">
      <c r="A594">
        <v>593</v>
      </c>
      <c r="D594" s="3">
        <v>3</v>
      </c>
      <c r="E594" s="4">
        <v>4</v>
      </c>
    </row>
    <row r="595" spans="1:5" x14ac:dyDescent="0.25">
      <c r="A595">
        <v>594</v>
      </c>
      <c r="D595" s="3">
        <v>3</v>
      </c>
      <c r="E595" s="4">
        <v>4</v>
      </c>
    </row>
    <row r="596" spans="1:5" x14ac:dyDescent="0.25">
      <c r="A596">
        <v>595</v>
      </c>
      <c r="D596" s="3">
        <v>3</v>
      </c>
      <c r="E596" s="4">
        <v>4</v>
      </c>
    </row>
    <row r="597" spans="1:5" x14ac:dyDescent="0.25">
      <c r="A597">
        <v>596</v>
      </c>
      <c r="D597" s="3">
        <v>3</v>
      </c>
      <c r="E597" s="4">
        <v>4</v>
      </c>
    </row>
    <row r="598" spans="1:5" x14ac:dyDescent="0.25">
      <c r="A598">
        <v>597</v>
      </c>
      <c r="B598" s="5">
        <v>1</v>
      </c>
    </row>
    <row r="599" spans="1:5" x14ac:dyDescent="0.25">
      <c r="A599">
        <v>598</v>
      </c>
      <c r="B599" s="5">
        <v>1</v>
      </c>
    </row>
    <row r="600" spans="1:5" x14ac:dyDescent="0.25">
      <c r="A600">
        <v>599</v>
      </c>
      <c r="B600" s="5">
        <v>1</v>
      </c>
    </row>
    <row r="601" spans="1:5" x14ac:dyDescent="0.25">
      <c r="A601">
        <v>600</v>
      </c>
      <c r="B601" s="5">
        <v>1</v>
      </c>
    </row>
    <row r="602" spans="1:5" x14ac:dyDescent="0.25">
      <c r="A602">
        <v>601</v>
      </c>
      <c r="B602" s="5">
        <v>1</v>
      </c>
    </row>
    <row r="603" spans="1:5" x14ac:dyDescent="0.25">
      <c r="A603">
        <v>602</v>
      </c>
      <c r="B603" s="5">
        <v>1</v>
      </c>
    </row>
    <row r="604" spans="1:5" x14ac:dyDescent="0.25">
      <c r="A604">
        <v>603</v>
      </c>
      <c r="B604" s="5">
        <v>1</v>
      </c>
    </row>
    <row r="605" spans="1:5" x14ac:dyDescent="0.25">
      <c r="A605">
        <v>604</v>
      </c>
      <c r="B605" s="5">
        <v>1</v>
      </c>
      <c r="C605" s="2">
        <v>2</v>
      </c>
    </row>
    <row r="606" spans="1:5" x14ac:dyDescent="0.25">
      <c r="A606">
        <v>605</v>
      </c>
      <c r="B606" s="5">
        <v>1</v>
      </c>
      <c r="C606" s="2">
        <v>2</v>
      </c>
    </row>
    <row r="607" spans="1:5" x14ac:dyDescent="0.25">
      <c r="A607">
        <v>606</v>
      </c>
      <c r="B607" s="5">
        <v>1</v>
      </c>
      <c r="C607" s="2">
        <v>2</v>
      </c>
    </row>
    <row r="608" spans="1:5" x14ac:dyDescent="0.25">
      <c r="A608">
        <v>607</v>
      </c>
      <c r="C608" s="2">
        <v>2</v>
      </c>
    </row>
    <row r="609" spans="1:5" x14ac:dyDescent="0.25">
      <c r="A609">
        <v>608</v>
      </c>
      <c r="C609" s="2">
        <v>2</v>
      </c>
    </row>
    <row r="610" spans="1:5" x14ac:dyDescent="0.25">
      <c r="A610">
        <v>609</v>
      </c>
      <c r="C610" s="2">
        <v>2</v>
      </c>
    </row>
    <row r="611" spans="1:5" x14ac:dyDescent="0.25">
      <c r="A611">
        <v>610</v>
      </c>
      <c r="C611" s="2">
        <v>2</v>
      </c>
    </row>
    <row r="612" spans="1:5" x14ac:dyDescent="0.25">
      <c r="A612">
        <v>611</v>
      </c>
      <c r="C612" s="2">
        <v>2</v>
      </c>
    </row>
    <row r="613" spans="1:5" x14ac:dyDescent="0.25">
      <c r="A613">
        <v>612</v>
      </c>
      <c r="D613" s="3">
        <v>3</v>
      </c>
    </row>
    <row r="614" spans="1:5" x14ac:dyDescent="0.25">
      <c r="A614">
        <v>613</v>
      </c>
      <c r="D614" s="3">
        <v>3</v>
      </c>
      <c r="E614" s="4">
        <v>4</v>
      </c>
    </row>
    <row r="615" spans="1:5" x14ac:dyDescent="0.25">
      <c r="A615">
        <v>614</v>
      </c>
      <c r="D615" s="3">
        <v>3</v>
      </c>
      <c r="E615" s="4">
        <v>4</v>
      </c>
    </row>
    <row r="616" spans="1:5" x14ac:dyDescent="0.25">
      <c r="A616">
        <v>615</v>
      </c>
      <c r="D616" s="3">
        <v>3</v>
      </c>
      <c r="E616" s="4">
        <v>4</v>
      </c>
    </row>
    <row r="617" spans="1:5" x14ac:dyDescent="0.25">
      <c r="A617">
        <v>616</v>
      </c>
      <c r="D617" s="3">
        <v>3</v>
      </c>
      <c r="E617" s="4">
        <v>4</v>
      </c>
    </row>
    <row r="618" spans="1:5" x14ac:dyDescent="0.25">
      <c r="A618">
        <v>617</v>
      </c>
      <c r="D618" s="3">
        <v>3</v>
      </c>
      <c r="E618" s="4">
        <v>4</v>
      </c>
    </row>
    <row r="619" spans="1:5" x14ac:dyDescent="0.25">
      <c r="A619">
        <v>618</v>
      </c>
      <c r="D619" s="3">
        <v>3</v>
      </c>
      <c r="E619" s="4">
        <v>4</v>
      </c>
    </row>
    <row r="620" spans="1:5" x14ac:dyDescent="0.25">
      <c r="A620">
        <v>619</v>
      </c>
      <c r="B620" s="5">
        <v>1</v>
      </c>
      <c r="D620" s="3">
        <v>3</v>
      </c>
      <c r="E620" s="4">
        <v>4</v>
      </c>
    </row>
    <row r="621" spans="1:5" x14ac:dyDescent="0.25">
      <c r="A621">
        <v>620</v>
      </c>
      <c r="B621" s="5">
        <v>1</v>
      </c>
      <c r="D621" s="3">
        <v>3</v>
      </c>
      <c r="E621" s="4">
        <v>4</v>
      </c>
    </row>
    <row r="622" spans="1:5" x14ac:dyDescent="0.25">
      <c r="A622">
        <v>621</v>
      </c>
      <c r="B622" s="5">
        <v>1</v>
      </c>
      <c r="D622" s="3">
        <v>3</v>
      </c>
      <c r="E622" s="4">
        <v>4</v>
      </c>
    </row>
    <row r="623" spans="1:5" x14ac:dyDescent="0.25">
      <c r="A623">
        <v>622</v>
      </c>
      <c r="B623" s="5">
        <v>1</v>
      </c>
      <c r="E623" s="4">
        <v>4</v>
      </c>
    </row>
    <row r="624" spans="1:5" x14ac:dyDescent="0.25">
      <c r="A624">
        <v>623</v>
      </c>
      <c r="B624" s="5">
        <v>1</v>
      </c>
      <c r="E624" s="4">
        <v>4</v>
      </c>
    </row>
    <row r="625" spans="1:5" x14ac:dyDescent="0.25">
      <c r="A625">
        <v>624</v>
      </c>
      <c r="B625" s="5">
        <v>1</v>
      </c>
    </row>
    <row r="626" spans="1:5" x14ac:dyDescent="0.25">
      <c r="A626">
        <v>625</v>
      </c>
      <c r="B626" s="5">
        <v>1</v>
      </c>
    </row>
    <row r="627" spans="1:5" x14ac:dyDescent="0.25">
      <c r="A627">
        <v>626</v>
      </c>
      <c r="B627" s="5">
        <v>1</v>
      </c>
    </row>
    <row r="628" spans="1:5" x14ac:dyDescent="0.25">
      <c r="A628">
        <v>627</v>
      </c>
      <c r="B628" s="5">
        <v>1</v>
      </c>
    </row>
    <row r="629" spans="1:5" x14ac:dyDescent="0.25">
      <c r="A629">
        <v>628</v>
      </c>
      <c r="B629" s="5">
        <v>1</v>
      </c>
      <c r="C629" s="2">
        <v>2</v>
      </c>
    </row>
    <row r="630" spans="1:5" x14ac:dyDescent="0.25">
      <c r="A630">
        <v>629</v>
      </c>
      <c r="B630" s="5">
        <v>1</v>
      </c>
      <c r="C630" s="2">
        <v>2</v>
      </c>
    </row>
    <row r="631" spans="1:5" x14ac:dyDescent="0.25">
      <c r="A631">
        <v>630</v>
      </c>
      <c r="B631" s="5">
        <v>1</v>
      </c>
      <c r="C631" s="2">
        <v>2</v>
      </c>
    </row>
    <row r="632" spans="1:5" x14ac:dyDescent="0.25">
      <c r="A632">
        <v>631</v>
      </c>
      <c r="C632" s="2">
        <v>2</v>
      </c>
    </row>
    <row r="633" spans="1:5" x14ac:dyDescent="0.25">
      <c r="A633">
        <v>632</v>
      </c>
      <c r="C633" s="2">
        <v>2</v>
      </c>
    </row>
    <row r="634" spans="1:5" x14ac:dyDescent="0.25">
      <c r="A634">
        <v>633</v>
      </c>
      <c r="C634" s="2">
        <v>2</v>
      </c>
    </row>
    <row r="635" spans="1:5" x14ac:dyDescent="0.25">
      <c r="A635">
        <v>634</v>
      </c>
      <c r="C635" s="2">
        <v>2</v>
      </c>
    </row>
    <row r="636" spans="1:5" x14ac:dyDescent="0.25">
      <c r="A636">
        <v>635</v>
      </c>
      <c r="C636" s="2">
        <v>2</v>
      </c>
      <c r="D636" s="3">
        <v>3</v>
      </c>
    </row>
    <row r="637" spans="1:5" x14ac:dyDescent="0.25">
      <c r="A637">
        <v>636</v>
      </c>
      <c r="C637" s="2">
        <v>2</v>
      </c>
      <c r="D637" s="3">
        <v>3</v>
      </c>
      <c r="E637" s="4">
        <v>4</v>
      </c>
    </row>
    <row r="638" spans="1:5" x14ac:dyDescent="0.25">
      <c r="A638">
        <v>637</v>
      </c>
      <c r="C638" s="2">
        <v>2</v>
      </c>
      <c r="D638" s="3">
        <v>3</v>
      </c>
      <c r="E638" s="4">
        <v>4</v>
      </c>
    </row>
    <row r="639" spans="1:5" x14ac:dyDescent="0.25">
      <c r="A639">
        <v>638</v>
      </c>
      <c r="C639" s="2">
        <v>2</v>
      </c>
      <c r="D639" s="3">
        <v>3</v>
      </c>
      <c r="E639" s="4">
        <v>4</v>
      </c>
    </row>
    <row r="640" spans="1:5" x14ac:dyDescent="0.25">
      <c r="A640">
        <v>639</v>
      </c>
      <c r="D640" s="3">
        <v>3</v>
      </c>
      <c r="E640" s="4">
        <v>4</v>
      </c>
    </row>
    <row r="641" spans="1:5" x14ac:dyDescent="0.25">
      <c r="A641">
        <v>640</v>
      </c>
      <c r="D641" s="3">
        <v>3</v>
      </c>
      <c r="E641" s="4">
        <v>4</v>
      </c>
    </row>
    <row r="642" spans="1:5" x14ac:dyDescent="0.25">
      <c r="A642">
        <v>641</v>
      </c>
      <c r="D642" s="3">
        <v>3</v>
      </c>
      <c r="E642" s="4">
        <v>4</v>
      </c>
    </row>
    <row r="643" spans="1:5" x14ac:dyDescent="0.25">
      <c r="A643">
        <v>642</v>
      </c>
      <c r="D643" s="3">
        <v>3</v>
      </c>
      <c r="E643" s="4">
        <v>4</v>
      </c>
    </row>
    <row r="644" spans="1:5" x14ac:dyDescent="0.25">
      <c r="A644">
        <v>643</v>
      </c>
      <c r="D644" s="3">
        <v>3</v>
      </c>
      <c r="E644" s="4">
        <v>4</v>
      </c>
    </row>
    <row r="645" spans="1:5" x14ac:dyDescent="0.25">
      <c r="A645">
        <v>644</v>
      </c>
      <c r="D645" s="3">
        <v>3</v>
      </c>
      <c r="E645" s="4">
        <v>4</v>
      </c>
    </row>
    <row r="646" spans="1:5" x14ac:dyDescent="0.25">
      <c r="A646">
        <v>645</v>
      </c>
      <c r="D646" s="3">
        <v>3</v>
      </c>
      <c r="E646" s="4">
        <v>4</v>
      </c>
    </row>
    <row r="647" spans="1:5" x14ac:dyDescent="0.25">
      <c r="A647">
        <v>646</v>
      </c>
    </row>
    <row r="648" spans="1:5" x14ac:dyDescent="0.25">
      <c r="A648">
        <v>647</v>
      </c>
    </row>
    <row r="649" spans="1:5" x14ac:dyDescent="0.25">
      <c r="A649">
        <v>648</v>
      </c>
      <c r="B649" s="5">
        <v>1</v>
      </c>
    </row>
    <row r="650" spans="1:5" x14ac:dyDescent="0.25">
      <c r="A650">
        <v>649</v>
      </c>
      <c r="B650" s="5">
        <v>1</v>
      </c>
    </row>
    <row r="651" spans="1:5" x14ac:dyDescent="0.25">
      <c r="A651">
        <v>650</v>
      </c>
      <c r="B651" s="5">
        <v>1</v>
      </c>
    </row>
    <row r="652" spans="1:5" x14ac:dyDescent="0.25">
      <c r="A652">
        <v>651</v>
      </c>
      <c r="B652" s="5">
        <v>1</v>
      </c>
    </row>
    <row r="653" spans="1:5" x14ac:dyDescent="0.25">
      <c r="A653">
        <v>652</v>
      </c>
      <c r="B653" s="5">
        <v>1</v>
      </c>
      <c r="C653" s="2">
        <v>2</v>
      </c>
    </row>
    <row r="654" spans="1:5" x14ac:dyDescent="0.25">
      <c r="A654">
        <v>653</v>
      </c>
      <c r="B654" s="5">
        <v>1</v>
      </c>
      <c r="C654" s="2">
        <v>2</v>
      </c>
    </row>
    <row r="655" spans="1:5" x14ac:dyDescent="0.25">
      <c r="A655">
        <v>654</v>
      </c>
      <c r="B655" s="5">
        <v>1</v>
      </c>
      <c r="C655" s="2">
        <v>2</v>
      </c>
    </row>
    <row r="656" spans="1:5" x14ac:dyDescent="0.25">
      <c r="A656">
        <v>655</v>
      </c>
      <c r="B656" s="5">
        <v>1</v>
      </c>
      <c r="C656" s="2">
        <v>2</v>
      </c>
    </row>
    <row r="657" spans="1:5" x14ac:dyDescent="0.25">
      <c r="A657">
        <v>656</v>
      </c>
      <c r="B657" s="5">
        <v>1</v>
      </c>
      <c r="C657" s="2">
        <v>2</v>
      </c>
    </row>
    <row r="658" spans="1:5" x14ac:dyDescent="0.25">
      <c r="A658">
        <v>657</v>
      </c>
      <c r="C658" s="2">
        <v>2</v>
      </c>
    </row>
    <row r="659" spans="1:5" x14ac:dyDescent="0.25">
      <c r="A659">
        <v>658</v>
      </c>
      <c r="C659" s="2">
        <v>2</v>
      </c>
    </row>
    <row r="660" spans="1:5" x14ac:dyDescent="0.25">
      <c r="A660">
        <v>659</v>
      </c>
      <c r="C660" s="2">
        <v>2</v>
      </c>
    </row>
    <row r="661" spans="1:5" x14ac:dyDescent="0.25">
      <c r="A661">
        <v>660</v>
      </c>
      <c r="C661" s="2">
        <v>2</v>
      </c>
    </row>
    <row r="662" spans="1:5" x14ac:dyDescent="0.25">
      <c r="A662">
        <v>661</v>
      </c>
      <c r="D662" s="3">
        <v>3</v>
      </c>
    </row>
    <row r="663" spans="1:5" x14ac:dyDescent="0.25">
      <c r="A663">
        <v>662</v>
      </c>
      <c r="D663" s="3">
        <v>3</v>
      </c>
      <c r="E663" s="4">
        <v>4</v>
      </c>
    </row>
    <row r="664" spans="1:5" x14ac:dyDescent="0.25">
      <c r="A664">
        <v>663</v>
      </c>
      <c r="D664" s="3">
        <v>3</v>
      </c>
      <c r="E664" s="4">
        <v>4</v>
      </c>
    </row>
    <row r="665" spans="1:5" x14ac:dyDescent="0.25">
      <c r="A665">
        <v>664</v>
      </c>
      <c r="D665" s="3">
        <v>3</v>
      </c>
      <c r="E665" s="4">
        <v>4</v>
      </c>
    </row>
    <row r="666" spans="1:5" x14ac:dyDescent="0.25">
      <c r="A666">
        <v>665</v>
      </c>
      <c r="D666" s="3">
        <v>3</v>
      </c>
      <c r="E666" s="4">
        <v>4</v>
      </c>
    </row>
    <row r="667" spans="1:5" x14ac:dyDescent="0.25">
      <c r="A667">
        <v>666</v>
      </c>
      <c r="D667" s="3">
        <v>3</v>
      </c>
      <c r="E667" s="4">
        <v>4</v>
      </c>
    </row>
    <row r="668" spans="1:5" x14ac:dyDescent="0.25">
      <c r="A668">
        <v>667</v>
      </c>
      <c r="D668" s="3">
        <v>3</v>
      </c>
      <c r="E668" s="4">
        <v>4</v>
      </c>
    </row>
    <row r="669" spans="1:5" x14ac:dyDescent="0.25">
      <c r="A669">
        <v>668</v>
      </c>
      <c r="D669" s="3">
        <v>3</v>
      </c>
      <c r="E669" s="4">
        <v>4</v>
      </c>
    </row>
    <row r="670" spans="1:5" x14ac:dyDescent="0.25">
      <c r="A670">
        <v>669</v>
      </c>
      <c r="D670" s="3">
        <v>3</v>
      </c>
      <c r="E670" s="4">
        <v>4</v>
      </c>
    </row>
    <row r="671" spans="1:5" x14ac:dyDescent="0.25">
      <c r="A671">
        <v>670</v>
      </c>
      <c r="B671" s="5">
        <v>1</v>
      </c>
      <c r="E671" s="4">
        <v>4</v>
      </c>
    </row>
    <row r="672" spans="1:5" x14ac:dyDescent="0.25">
      <c r="A672">
        <v>671</v>
      </c>
      <c r="B672" s="5">
        <v>1</v>
      </c>
      <c r="E672" s="4">
        <v>4</v>
      </c>
    </row>
    <row r="673" spans="1:5" x14ac:dyDescent="0.25">
      <c r="A673">
        <v>672</v>
      </c>
      <c r="B673" s="5">
        <v>1</v>
      </c>
    </row>
    <row r="674" spans="1:5" x14ac:dyDescent="0.25">
      <c r="A674">
        <v>673</v>
      </c>
      <c r="B674" s="5">
        <v>1</v>
      </c>
    </row>
    <row r="675" spans="1:5" x14ac:dyDescent="0.25">
      <c r="A675">
        <v>674</v>
      </c>
      <c r="B675" s="5">
        <v>1</v>
      </c>
    </row>
    <row r="676" spans="1:5" x14ac:dyDescent="0.25">
      <c r="A676">
        <v>675</v>
      </c>
      <c r="B676" s="5">
        <v>1</v>
      </c>
    </row>
    <row r="677" spans="1:5" x14ac:dyDescent="0.25">
      <c r="A677">
        <v>676</v>
      </c>
      <c r="B677" s="5">
        <v>1</v>
      </c>
      <c r="C677" s="2">
        <v>2</v>
      </c>
    </row>
    <row r="678" spans="1:5" x14ac:dyDescent="0.25">
      <c r="A678">
        <v>677</v>
      </c>
      <c r="B678" s="5">
        <v>1</v>
      </c>
      <c r="C678" s="2">
        <v>2</v>
      </c>
    </row>
    <row r="679" spans="1:5" x14ac:dyDescent="0.25">
      <c r="A679">
        <v>678</v>
      </c>
      <c r="B679" s="5">
        <v>1</v>
      </c>
      <c r="C679" s="2">
        <v>2</v>
      </c>
    </row>
    <row r="680" spans="1:5" x14ac:dyDescent="0.25">
      <c r="A680">
        <v>679</v>
      </c>
      <c r="B680" s="5">
        <v>1</v>
      </c>
      <c r="C680" s="2">
        <v>2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C684" s="2">
        <v>2</v>
      </c>
    </row>
    <row r="685" spans="1:5" x14ac:dyDescent="0.25">
      <c r="A685">
        <v>684</v>
      </c>
      <c r="C685" s="2">
        <v>2</v>
      </c>
    </row>
    <row r="686" spans="1:5" x14ac:dyDescent="0.25">
      <c r="A686">
        <v>685</v>
      </c>
      <c r="C686" s="2">
        <v>2</v>
      </c>
    </row>
    <row r="687" spans="1:5" x14ac:dyDescent="0.25">
      <c r="A687">
        <v>686</v>
      </c>
      <c r="D687" s="3">
        <v>3</v>
      </c>
      <c r="E687" s="4">
        <v>4</v>
      </c>
    </row>
    <row r="688" spans="1:5" x14ac:dyDescent="0.25">
      <c r="A688">
        <v>687</v>
      </c>
      <c r="D688" s="3">
        <v>3</v>
      </c>
      <c r="E688" s="4">
        <v>4</v>
      </c>
    </row>
    <row r="689" spans="1:5" x14ac:dyDescent="0.25">
      <c r="A689">
        <v>688</v>
      </c>
      <c r="D689" s="3">
        <v>3</v>
      </c>
      <c r="E689" s="4">
        <v>4</v>
      </c>
    </row>
    <row r="690" spans="1:5" x14ac:dyDescent="0.25">
      <c r="A690">
        <v>689</v>
      </c>
      <c r="D690" s="3">
        <v>3</v>
      </c>
      <c r="E690" s="4">
        <v>4</v>
      </c>
    </row>
    <row r="691" spans="1:5" x14ac:dyDescent="0.25">
      <c r="A691">
        <v>690</v>
      </c>
      <c r="D691" s="3">
        <v>3</v>
      </c>
      <c r="E691" s="4">
        <v>4</v>
      </c>
    </row>
    <row r="692" spans="1:5" x14ac:dyDescent="0.25">
      <c r="A692">
        <v>691</v>
      </c>
      <c r="D692" s="3">
        <v>3</v>
      </c>
      <c r="E692" s="4">
        <v>4</v>
      </c>
    </row>
    <row r="693" spans="1:5" x14ac:dyDescent="0.25">
      <c r="A693">
        <v>692</v>
      </c>
      <c r="D693" s="3">
        <v>3</v>
      </c>
      <c r="E693" s="4">
        <v>4</v>
      </c>
    </row>
    <row r="694" spans="1:5" x14ac:dyDescent="0.25">
      <c r="A694">
        <v>693</v>
      </c>
      <c r="D694" s="3">
        <v>3</v>
      </c>
      <c r="E694" s="4">
        <v>4</v>
      </c>
    </row>
    <row r="695" spans="1:5" x14ac:dyDescent="0.25">
      <c r="A695">
        <v>694</v>
      </c>
      <c r="D695" s="3">
        <v>3</v>
      </c>
      <c r="E695" s="4">
        <v>4</v>
      </c>
    </row>
    <row r="696" spans="1:5" x14ac:dyDescent="0.25">
      <c r="A696">
        <v>695</v>
      </c>
      <c r="D696" s="3">
        <v>3</v>
      </c>
      <c r="E696" s="4">
        <v>4</v>
      </c>
    </row>
    <row r="697" spans="1:5" x14ac:dyDescent="0.25">
      <c r="A697">
        <v>696</v>
      </c>
      <c r="B697" s="5">
        <v>1</v>
      </c>
    </row>
    <row r="698" spans="1:5" x14ac:dyDescent="0.25">
      <c r="A698">
        <v>697</v>
      </c>
      <c r="B698" s="5">
        <v>1</v>
      </c>
    </row>
    <row r="699" spans="1:5" x14ac:dyDescent="0.25">
      <c r="A699">
        <v>698</v>
      </c>
      <c r="B699" s="5">
        <v>1</v>
      </c>
    </row>
    <row r="700" spans="1:5" x14ac:dyDescent="0.25">
      <c r="A700">
        <v>699</v>
      </c>
      <c r="B700" s="5">
        <v>1</v>
      </c>
    </row>
    <row r="701" spans="1:5" x14ac:dyDescent="0.25">
      <c r="A701">
        <v>700</v>
      </c>
      <c r="B701" s="5">
        <v>1</v>
      </c>
    </row>
    <row r="702" spans="1:5" x14ac:dyDescent="0.25">
      <c r="A702">
        <v>701</v>
      </c>
      <c r="B702" s="5">
        <v>1</v>
      </c>
    </row>
    <row r="703" spans="1:5" x14ac:dyDescent="0.25">
      <c r="A703">
        <v>702</v>
      </c>
      <c r="B703" s="5">
        <v>1</v>
      </c>
    </row>
    <row r="704" spans="1:5" x14ac:dyDescent="0.25">
      <c r="A704">
        <v>703</v>
      </c>
      <c r="B704" s="5">
        <v>1</v>
      </c>
      <c r="C704" s="2">
        <v>2</v>
      </c>
    </row>
    <row r="705" spans="1:5" x14ac:dyDescent="0.25">
      <c r="A705">
        <v>704</v>
      </c>
      <c r="B705" s="5">
        <v>1</v>
      </c>
      <c r="C705" s="2">
        <v>2</v>
      </c>
    </row>
    <row r="706" spans="1:5" x14ac:dyDescent="0.25">
      <c r="A706">
        <v>705</v>
      </c>
      <c r="B706" s="5">
        <v>1</v>
      </c>
      <c r="C706" s="2">
        <v>2</v>
      </c>
    </row>
    <row r="707" spans="1:5" x14ac:dyDescent="0.25">
      <c r="A707">
        <v>706</v>
      </c>
      <c r="C707" s="2">
        <v>2</v>
      </c>
    </row>
    <row r="708" spans="1:5" x14ac:dyDescent="0.25">
      <c r="A708">
        <v>707</v>
      </c>
      <c r="C708" s="2">
        <v>2</v>
      </c>
    </row>
    <row r="709" spans="1:5" x14ac:dyDescent="0.25">
      <c r="A709">
        <v>708</v>
      </c>
      <c r="C709" s="2">
        <v>2</v>
      </c>
    </row>
    <row r="710" spans="1:5" x14ac:dyDescent="0.25">
      <c r="A710">
        <v>709</v>
      </c>
      <c r="C710" s="2">
        <v>2</v>
      </c>
      <c r="D710" s="3">
        <v>3</v>
      </c>
    </row>
    <row r="711" spans="1:5" x14ac:dyDescent="0.25">
      <c r="A711">
        <v>710</v>
      </c>
      <c r="C711" s="2">
        <v>2</v>
      </c>
      <c r="D711" s="3">
        <v>3</v>
      </c>
    </row>
    <row r="712" spans="1:5" x14ac:dyDescent="0.25">
      <c r="A712">
        <v>711</v>
      </c>
      <c r="D712" s="3">
        <v>3</v>
      </c>
    </row>
    <row r="713" spans="1:5" x14ac:dyDescent="0.25">
      <c r="A713">
        <v>712</v>
      </c>
      <c r="D713" s="3">
        <v>3</v>
      </c>
      <c r="E713" s="4">
        <v>4</v>
      </c>
    </row>
    <row r="714" spans="1:5" x14ac:dyDescent="0.25">
      <c r="A714">
        <v>713</v>
      </c>
      <c r="D714" s="3">
        <v>3</v>
      </c>
      <c r="E714" s="4">
        <v>4</v>
      </c>
    </row>
    <row r="715" spans="1:5" x14ac:dyDescent="0.25">
      <c r="A715">
        <v>714</v>
      </c>
      <c r="D715" s="3">
        <v>3</v>
      </c>
      <c r="E715" s="4">
        <v>4</v>
      </c>
    </row>
    <row r="716" spans="1:5" x14ac:dyDescent="0.25">
      <c r="A716">
        <v>715</v>
      </c>
      <c r="D716" s="3">
        <v>3</v>
      </c>
      <c r="E716" s="4">
        <v>4</v>
      </c>
    </row>
    <row r="717" spans="1:5" x14ac:dyDescent="0.25">
      <c r="A717">
        <v>716</v>
      </c>
      <c r="D717" s="3">
        <v>3</v>
      </c>
      <c r="E717" s="4">
        <v>4</v>
      </c>
    </row>
    <row r="718" spans="1:5" x14ac:dyDescent="0.25">
      <c r="A718">
        <v>717</v>
      </c>
      <c r="B718" s="5">
        <v>1</v>
      </c>
      <c r="D718" s="3">
        <v>3</v>
      </c>
      <c r="E718" s="4">
        <v>4</v>
      </c>
    </row>
    <row r="719" spans="1:5" x14ac:dyDescent="0.25">
      <c r="A719">
        <v>718</v>
      </c>
      <c r="B719" s="5">
        <v>1</v>
      </c>
      <c r="D719" s="3">
        <v>3</v>
      </c>
      <c r="E719" s="4">
        <v>4</v>
      </c>
    </row>
    <row r="720" spans="1:5" x14ac:dyDescent="0.25">
      <c r="A720">
        <v>719</v>
      </c>
      <c r="B720" s="5">
        <v>1</v>
      </c>
      <c r="E720" s="4">
        <v>4</v>
      </c>
    </row>
    <row r="721" spans="1:5" x14ac:dyDescent="0.25">
      <c r="A721">
        <v>720</v>
      </c>
      <c r="B721" s="5">
        <v>1</v>
      </c>
      <c r="E721" s="4">
        <v>4</v>
      </c>
    </row>
    <row r="722" spans="1:5" x14ac:dyDescent="0.25">
      <c r="A722">
        <v>721</v>
      </c>
      <c r="B722" s="5">
        <v>1</v>
      </c>
    </row>
    <row r="723" spans="1:5" x14ac:dyDescent="0.25">
      <c r="A723">
        <v>722</v>
      </c>
      <c r="B723" s="5">
        <v>1</v>
      </c>
    </row>
    <row r="724" spans="1:5" x14ac:dyDescent="0.25">
      <c r="A724">
        <v>723</v>
      </c>
      <c r="B724" s="5">
        <v>1</v>
      </c>
    </row>
    <row r="725" spans="1:5" x14ac:dyDescent="0.25">
      <c r="A725">
        <v>724</v>
      </c>
      <c r="B725" s="5">
        <v>1</v>
      </c>
      <c r="C725" s="2">
        <v>2</v>
      </c>
    </row>
    <row r="726" spans="1:5" x14ac:dyDescent="0.25">
      <c r="A726">
        <v>725</v>
      </c>
      <c r="B726" s="5">
        <v>1</v>
      </c>
      <c r="C726" s="2">
        <v>2</v>
      </c>
    </row>
    <row r="727" spans="1:5" x14ac:dyDescent="0.25">
      <c r="A727">
        <v>726</v>
      </c>
      <c r="B727" s="5">
        <v>1</v>
      </c>
      <c r="C727" s="2">
        <v>2</v>
      </c>
    </row>
    <row r="728" spans="1:5" x14ac:dyDescent="0.25">
      <c r="A728">
        <v>727</v>
      </c>
      <c r="C728" s="2">
        <v>2</v>
      </c>
    </row>
    <row r="729" spans="1:5" x14ac:dyDescent="0.25">
      <c r="A729">
        <v>728</v>
      </c>
      <c r="C729" s="2">
        <v>2</v>
      </c>
    </row>
    <row r="730" spans="1:5" x14ac:dyDescent="0.25">
      <c r="A730">
        <v>729</v>
      </c>
      <c r="C730" s="2">
        <v>2</v>
      </c>
    </row>
    <row r="731" spans="1:5" x14ac:dyDescent="0.25">
      <c r="A731">
        <v>730</v>
      </c>
      <c r="C731" s="2">
        <v>2</v>
      </c>
    </row>
    <row r="732" spans="1:5" x14ac:dyDescent="0.25">
      <c r="A732">
        <v>731</v>
      </c>
      <c r="C732" s="2">
        <v>2</v>
      </c>
    </row>
    <row r="733" spans="1:5" x14ac:dyDescent="0.25">
      <c r="A733">
        <v>732</v>
      </c>
      <c r="C733" s="2">
        <v>2</v>
      </c>
    </row>
    <row r="734" spans="1:5" x14ac:dyDescent="0.25">
      <c r="A734">
        <v>733</v>
      </c>
      <c r="C734" s="2">
        <v>2</v>
      </c>
    </row>
    <row r="735" spans="1:5" x14ac:dyDescent="0.25">
      <c r="A735">
        <v>734</v>
      </c>
      <c r="D735" s="3">
        <v>3</v>
      </c>
    </row>
    <row r="736" spans="1:5" x14ac:dyDescent="0.25">
      <c r="A736">
        <v>735</v>
      </c>
      <c r="D736" s="3">
        <v>3</v>
      </c>
    </row>
    <row r="737" spans="1:5" x14ac:dyDescent="0.25">
      <c r="A737">
        <v>736</v>
      </c>
      <c r="D737" s="3">
        <v>3</v>
      </c>
      <c r="E737" s="4">
        <v>4</v>
      </c>
    </row>
    <row r="738" spans="1:5" x14ac:dyDescent="0.25">
      <c r="A738">
        <v>737</v>
      </c>
      <c r="D738" s="3">
        <v>3</v>
      </c>
      <c r="E738" s="4">
        <v>4</v>
      </c>
    </row>
    <row r="739" spans="1:5" x14ac:dyDescent="0.25">
      <c r="A739">
        <v>738</v>
      </c>
      <c r="D739" s="3">
        <v>3</v>
      </c>
      <c r="E739" s="4">
        <v>4</v>
      </c>
    </row>
    <row r="740" spans="1:5" x14ac:dyDescent="0.25">
      <c r="A740">
        <v>739</v>
      </c>
      <c r="B740" s="5">
        <v>1</v>
      </c>
      <c r="D740" s="3">
        <v>3</v>
      </c>
      <c r="E740" s="4">
        <v>4</v>
      </c>
    </row>
    <row r="741" spans="1:5" x14ac:dyDescent="0.25">
      <c r="A741">
        <v>740</v>
      </c>
      <c r="B741" s="5">
        <v>1</v>
      </c>
      <c r="D741" s="3">
        <v>3</v>
      </c>
      <c r="E741" s="4">
        <v>4</v>
      </c>
    </row>
    <row r="742" spans="1:5" x14ac:dyDescent="0.25">
      <c r="A742">
        <v>741</v>
      </c>
      <c r="B742" s="5">
        <v>1</v>
      </c>
      <c r="D742" s="3">
        <v>3</v>
      </c>
      <c r="E742" s="4">
        <v>4</v>
      </c>
    </row>
    <row r="743" spans="1:5" x14ac:dyDescent="0.25">
      <c r="A743">
        <v>742</v>
      </c>
      <c r="B743" s="5">
        <v>1</v>
      </c>
      <c r="D743" s="3">
        <v>3</v>
      </c>
      <c r="E743" s="4">
        <v>4</v>
      </c>
    </row>
    <row r="744" spans="1:5" x14ac:dyDescent="0.25">
      <c r="A744">
        <v>743</v>
      </c>
      <c r="B744" s="5">
        <v>1</v>
      </c>
      <c r="D744" s="3">
        <v>3</v>
      </c>
      <c r="E744" s="4">
        <v>4</v>
      </c>
    </row>
    <row r="745" spans="1:5" x14ac:dyDescent="0.25">
      <c r="A745">
        <v>744</v>
      </c>
      <c r="B745" s="5">
        <v>1</v>
      </c>
      <c r="E745" s="4">
        <v>4</v>
      </c>
    </row>
    <row r="746" spans="1:5" x14ac:dyDescent="0.25">
      <c r="A746">
        <v>745</v>
      </c>
      <c r="B746" s="5">
        <v>1</v>
      </c>
      <c r="E746" s="4">
        <v>4</v>
      </c>
    </row>
    <row r="747" spans="1:5" x14ac:dyDescent="0.25">
      <c r="A747">
        <v>746</v>
      </c>
      <c r="B747" s="5">
        <v>1</v>
      </c>
      <c r="E747" s="4">
        <v>4</v>
      </c>
    </row>
    <row r="748" spans="1:5" x14ac:dyDescent="0.25">
      <c r="A748">
        <v>747</v>
      </c>
      <c r="B748" s="5">
        <v>1</v>
      </c>
      <c r="C748" s="2">
        <v>2</v>
      </c>
    </row>
    <row r="749" spans="1:5" x14ac:dyDescent="0.25">
      <c r="A749">
        <v>748</v>
      </c>
      <c r="B749" s="5">
        <v>1</v>
      </c>
      <c r="C749" s="2">
        <v>2</v>
      </c>
    </row>
    <row r="750" spans="1:5" x14ac:dyDescent="0.25">
      <c r="A750">
        <v>749</v>
      </c>
      <c r="B750" s="5">
        <v>1</v>
      </c>
      <c r="C750" s="2">
        <v>2</v>
      </c>
    </row>
    <row r="751" spans="1:5" x14ac:dyDescent="0.25">
      <c r="A751">
        <v>750</v>
      </c>
      <c r="B751" s="5">
        <v>1</v>
      </c>
      <c r="C751" s="2">
        <v>2</v>
      </c>
    </row>
    <row r="752" spans="1:5" x14ac:dyDescent="0.25">
      <c r="A752">
        <v>751</v>
      </c>
      <c r="C752" s="2">
        <v>2</v>
      </c>
    </row>
    <row r="753" spans="1:5" x14ac:dyDescent="0.25">
      <c r="A753">
        <v>752</v>
      </c>
      <c r="C753" s="2">
        <v>2</v>
      </c>
    </row>
    <row r="754" spans="1:5" x14ac:dyDescent="0.25">
      <c r="A754">
        <v>753</v>
      </c>
      <c r="C754" s="2">
        <v>2</v>
      </c>
    </row>
    <row r="755" spans="1:5" x14ac:dyDescent="0.25">
      <c r="A755">
        <v>754</v>
      </c>
      <c r="C755" s="2">
        <v>2</v>
      </c>
    </row>
    <row r="756" spans="1:5" x14ac:dyDescent="0.25">
      <c r="A756">
        <v>755</v>
      </c>
      <c r="C756" s="2">
        <v>2</v>
      </c>
    </row>
    <row r="757" spans="1:5" x14ac:dyDescent="0.25">
      <c r="A757">
        <v>756</v>
      </c>
      <c r="C757" s="2">
        <v>2</v>
      </c>
    </row>
    <row r="758" spans="1:5" x14ac:dyDescent="0.25">
      <c r="A758">
        <v>757</v>
      </c>
      <c r="C758" s="2">
        <v>2</v>
      </c>
    </row>
    <row r="759" spans="1:5" x14ac:dyDescent="0.25">
      <c r="A759">
        <v>758</v>
      </c>
      <c r="C759" s="2">
        <v>2</v>
      </c>
      <c r="D759" s="3">
        <v>3</v>
      </c>
    </row>
    <row r="760" spans="1:5" x14ac:dyDescent="0.25">
      <c r="A760">
        <v>759</v>
      </c>
      <c r="D760" s="3">
        <v>3</v>
      </c>
      <c r="E760" s="4">
        <v>4</v>
      </c>
    </row>
    <row r="761" spans="1:5" x14ac:dyDescent="0.25">
      <c r="A761">
        <v>760</v>
      </c>
      <c r="D761" s="3">
        <v>3</v>
      </c>
      <c r="E761" s="4">
        <v>4</v>
      </c>
    </row>
    <row r="762" spans="1:5" x14ac:dyDescent="0.25">
      <c r="A762">
        <v>761</v>
      </c>
      <c r="D762" s="3">
        <v>3</v>
      </c>
      <c r="E762" s="4">
        <v>4</v>
      </c>
    </row>
    <row r="763" spans="1:5" x14ac:dyDescent="0.25">
      <c r="A763">
        <v>762</v>
      </c>
      <c r="D763" s="3">
        <v>3</v>
      </c>
      <c r="E763" s="4">
        <v>4</v>
      </c>
    </row>
    <row r="764" spans="1:5" x14ac:dyDescent="0.25">
      <c r="A764">
        <v>763</v>
      </c>
      <c r="D764" s="3">
        <v>3</v>
      </c>
      <c r="E764" s="4">
        <v>4</v>
      </c>
    </row>
    <row r="765" spans="1:5" x14ac:dyDescent="0.25">
      <c r="A765">
        <v>764</v>
      </c>
      <c r="D765" s="3">
        <v>3</v>
      </c>
      <c r="E765" s="4">
        <v>4</v>
      </c>
    </row>
    <row r="766" spans="1:5" x14ac:dyDescent="0.25">
      <c r="A766">
        <v>765</v>
      </c>
      <c r="B766" s="5">
        <v>1</v>
      </c>
      <c r="D766" s="3">
        <v>3</v>
      </c>
      <c r="E766" s="4">
        <v>4</v>
      </c>
    </row>
    <row r="767" spans="1:5" x14ac:dyDescent="0.25">
      <c r="A767">
        <v>766</v>
      </c>
      <c r="B767" s="5">
        <v>1</v>
      </c>
      <c r="D767" s="3">
        <v>3</v>
      </c>
      <c r="E767" s="4">
        <v>4</v>
      </c>
    </row>
    <row r="768" spans="1:5" x14ac:dyDescent="0.25">
      <c r="A768">
        <v>767</v>
      </c>
      <c r="B768" s="5">
        <v>1</v>
      </c>
      <c r="D768" s="3">
        <v>3</v>
      </c>
      <c r="E768" s="4">
        <v>4</v>
      </c>
    </row>
    <row r="769" spans="1:5" x14ac:dyDescent="0.25">
      <c r="A769">
        <v>768</v>
      </c>
      <c r="B769" s="5">
        <v>1</v>
      </c>
      <c r="D769" s="3">
        <v>3</v>
      </c>
      <c r="E769" s="4">
        <v>4</v>
      </c>
    </row>
    <row r="770" spans="1:5" x14ac:dyDescent="0.25">
      <c r="A770">
        <v>769</v>
      </c>
      <c r="B770" s="5">
        <v>1</v>
      </c>
      <c r="E770" s="4">
        <v>4</v>
      </c>
    </row>
    <row r="771" spans="1:5" x14ac:dyDescent="0.25">
      <c r="A771">
        <v>770</v>
      </c>
      <c r="B771" s="5">
        <v>1</v>
      </c>
      <c r="E771" s="4">
        <v>4</v>
      </c>
    </row>
    <row r="772" spans="1:5" x14ac:dyDescent="0.25">
      <c r="A772">
        <v>771</v>
      </c>
      <c r="B772" s="5">
        <v>1</v>
      </c>
      <c r="E772" s="4">
        <v>4</v>
      </c>
    </row>
    <row r="773" spans="1:5" x14ac:dyDescent="0.25">
      <c r="A773">
        <v>772</v>
      </c>
      <c r="B773" s="5">
        <v>1</v>
      </c>
      <c r="E773" s="4">
        <v>4</v>
      </c>
    </row>
    <row r="774" spans="1:5" x14ac:dyDescent="0.25">
      <c r="A774">
        <v>773</v>
      </c>
      <c r="B774" s="5">
        <v>1</v>
      </c>
    </row>
    <row r="775" spans="1:5" x14ac:dyDescent="0.25">
      <c r="A775">
        <v>774</v>
      </c>
      <c r="B775" s="5">
        <v>1</v>
      </c>
    </row>
    <row r="776" spans="1:5" x14ac:dyDescent="0.25">
      <c r="A776">
        <v>775</v>
      </c>
      <c r="B776" s="5">
        <v>1</v>
      </c>
      <c r="C776" s="2">
        <v>2</v>
      </c>
    </row>
    <row r="777" spans="1:5" x14ac:dyDescent="0.25">
      <c r="A777">
        <v>776</v>
      </c>
      <c r="B777" s="5">
        <v>1</v>
      </c>
      <c r="C777" s="2">
        <v>2</v>
      </c>
    </row>
    <row r="778" spans="1:5" x14ac:dyDescent="0.25">
      <c r="A778">
        <v>777</v>
      </c>
      <c r="B778" s="5">
        <v>1</v>
      </c>
      <c r="C778" s="2">
        <v>2</v>
      </c>
    </row>
    <row r="779" spans="1:5" x14ac:dyDescent="0.25">
      <c r="A779">
        <v>778</v>
      </c>
      <c r="B779" s="5">
        <v>1</v>
      </c>
      <c r="C779" s="2">
        <v>2</v>
      </c>
    </row>
    <row r="780" spans="1:5" x14ac:dyDescent="0.25">
      <c r="A780">
        <v>779</v>
      </c>
      <c r="C780" s="2">
        <v>2</v>
      </c>
    </row>
    <row r="781" spans="1:5" x14ac:dyDescent="0.25">
      <c r="A781">
        <v>780</v>
      </c>
      <c r="C781" s="2">
        <v>2</v>
      </c>
    </row>
    <row r="782" spans="1:5" x14ac:dyDescent="0.25">
      <c r="A782">
        <v>781</v>
      </c>
      <c r="C782" s="2">
        <v>2</v>
      </c>
    </row>
    <row r="783" spans="1:5" x14ac:dyDescent="0.25">
      <c r="A783">
        <v>782</v>
      </c>
      <c r="C783" s="2">
        <v>2</v>
      </c>
    </row>
    <row r="784" spans="1:5" x14ac:dyDescent="0.25">
      <c r="A784">
        <v>783</v>
      </c>
      <c r="C784" s="2">
        <v>2</v>
      </c>
      <c r="D784" s="3">
        <v>3</v>
      </c>
    </row>
    <row r="785" spans="1:5" x14ac:dyDescent="0.25">
      <c r="A785">
        <v>784</v>
      </c>
      <c r="C785" s="2">
        <v>2</v>
      </c>
      <c r="D785" s="3">
        <v>3</v>
      </c>
    </row>
    <row r="786" spans="1:5" x14ac:dyDescent="0.25">
      <c r="A786">
        <v>785</v>
      </c>
      <c r="C786" s="2">
        <v>2</v>
      </c>
      <c r="D786" s="3">
        <v>3</v>
      </c>
    </row>
    <row r="787" spans="1:5" x14ac:dyDescent="0.25">
      <c r="A787">
        <v>786</v>
      </c>
      <c r="C787" s="2">
        <v>2</v>
      </c>
      <c r="D787" s="3">
        <v>3</v>
      </c>
    </row>
    <row r="788" spans="1:5" x14ac:dyDescent="0.25">
      <c r="A788">
        <v>787</v>
      </c>
      <c r="C788" s="2">
        <v>2</v>
      </c>
      <c r="D788" s="3">
        <v>3</v>
      </c>
    </row>
    <row r="789" spans="1:5" x14ac:dyDescent="0.25">
      <c r="A789">
        <v>788</v>
      </c>
      <c r="D789" s="3">
        <v>3</v>
      </c>
      <c r="E789" s="4">
        <v>4</v>
      </c>
    </row>
    <row r="790" spans="1:5" x14ac:dyDescent="0.25">
      <c r="A790">
        <v>789</v>
      </c>
      <c r="D790" s="3">
        <v>3</v>
      </c>
      <c r="E790" s="4">
        <v>4</v>
      </c>
    </row>
    <row r="791" spans="1:5" x14ac:dyDescent="0.25">
      <c r="A791">
        <v>790</v>
      </c>
      <c r="D791" s="3">
        <v>3</v>
      </c>
      <c r="E791" s="4">
        <v>4</v>
      </c>
    </row>
    <row r="792" spans="1:5" x14ac:dyDescent="0.25">
      <c r="A792">
        <v>791</v>
      </c>
      <c r="B792" s="5">
        <v>1</v>
      </c>
      <c r="D792" s="3">
        <v>3</v>
      </c>
      <c r="E792" s="4">
        <v>4</v>
      </c>
    </row>
    <row r="793" spans="1:5" x14ac:dyDescent="0.25">
      <c r="A793">
        <v>792</v>
      </c>
      <c r="B793" s="5">
        <v>1</v>
      </c>
      <c r="D793" s="3">
        <v>3</v>
      </c>
      <c r="E793" s="4">
        <v>4</v>
      </c>
    </row>
    <row r="794" spans="1:5" x14ac:dyDescent="0.25">
      <c r="A794">
        <v>793</v>
      </c>
      <c r="B794" s="5">
        <v>1</v>
      </c>
      <c r="D794" s="3">
        <v>3</v>
      </c>
      <c r="E794" s="4">
        <v>4</v>
      </c>
    </row>
    <row r="795" spans="1:5" x14ac:dyDescent="0.25">
      <c r="A795">
        <v>794</v>
      </c>
      <c r="B795" s="5">
        <v>1</v>
      </c>
      <c r="D795" s="3">
        <v>3</v>
      </c>
      <c r="E795" s="4">
        <v>4</v>
      </c>
    </row>
    <row r="796" spans="1:5" x14ac:dyDescent="0.25">
      <c r="A796">
        <v>795</v>
      </c>
      <c r="B796" s="5">
        <v>1</v>
      </c>
      <c r="D796" s="3">
        <v>3</v>
      </c>
      <c r="E796" s="4">
        <v>4</v>
      </c>
    </row>
    <row r="797" spans="1:5" x14ac:dyDescent="0.25">
      <c r="A797">
        <v>796</v>
      </c>
      <c r="B797" s="5">
        <v>1</v>
      </c>
      <c r="E797" s="4">
        <v>4</v>
      </c>
    </row>
    <row r="798" spans="1:5" x14ac:dyDescent="0.25">
      <c r="A798">
        <v>797</v>
      </c>
      <c r="B798" s="5">
        <v>1</v>
      </c>
      <c r="E798" s="4">
        <v>4</v>
      </c>
    </row>
    <row r="799" spans="1:5" x14ac:dyDescent="0.25">
      <c r="A799">
        <v>798</v>
      </c>
      <c r="B799" s="5">
        <v>1</v>
      </c>
      <c r="E799" s="4">
        <v>4</v>
      </c>
    </row>
    <row r="800" spans="1:5" x14ac:dyDescent="0.25">
      <c r="A800">
        <v>799</v>
      </c>
      <c r="B800" s="5">
        <v>1</v>
      </c>
      <c r="E800" s="4">
        <v>4</v>
      </c>
    </row>
    <row r="801" spans="1:6" x14ac:dyDescent="0.25">
      <c r="A801">
        <v>800</v>
      </c>
      <c r="B801" s="5">
        <v>1</v>
      </c>
      <c r="E801" s="4">
        <v>4</v>
      </c>
    </row>
    <row r="802" spans="1:6" x14ac:dyDescent="0.25">
      <c r="A802">
        <v>801</v>
      </c>
      <c r="B802" s="5">
        <v>1</v>
      </c>
      <c r="E802" s="4">
        <v>4</v>
      </c>
    </row>
    <row r="803" spans="1:6" x14ac:dyDescent="0.25">
      <c r="A803">
        <v>802</v>
      </c>
      <c r="B803" s="5">
        <v>1</v>
      </c>
      <c r="E803" s="4">
        <v>4</v>
      </c>
    </row>
    <row r="804" spans="1:6" x14ac:dyDescent="0.25">
      <c r="A804">
        <v>803</v>
      </c>
      <c r="B804" s="5">
        <v>1</v>
      </c>
      <c r="E804" s="4">
        <v>4</v>
      </c>
    </row>
    <row r="805" spans="1:6" x14ac:dyDescent="0.25">
      <c r="A805">
        <v>804</v>
      </c>
      <c r="B805" s="5">
        <v>1</v>
      </c>
      <c r="C805" s="2">
        <v>2</v>
      </c>
      <c r="E805" s="4">
        <v>4</v>
      </c>
    </row>
    <row r="806" spans="1:6" x14ac:dyDescent="0.25">
      <c r="A806">
        <v>805</v>
      </c>
      <c r="B806" s="5">
        <v>1</v>
      </c>
      <c r="C806" s="2">
        <v>2</v>
      </c>
    </row>
    <row r="807" spans="1:6" x14ac:dyDescent="0.25">
      <c r="A807">
        <v>806</v>
      </c>
      <c r="B807" s="5">
        <v>1</v>
      </c>
      <c r="C807" s="2">
        <v>2</v>
      </c>
    </row>
    <row r="808" spans="1:6" x14ac:dyDescent="0.25">
      <c r="A808">
        <v>807</v>
      </c>
      <c r="B808" s="5">
        <v>1</v>
      </c>
      <c r="C808" s="2">
        <v>2</v>
      </c>
    </row>
    <row r="809" spans="1:6" x14ac:dyDescent="0.25">
      <c r="A809">
        <v>808</v>
      </c>
      <c r="B809" s="5">
        <v>1</v>
      </c>
      <c r="C809" s="2">
        <v>2</v>
      </c>
    </row>
    <row r="810" spans="1:6" x14ac:dyDescent="0.25">
      <c r="A810">
        <v>809</v>
      </c>
      <c r="B810" s="5">
        <v>1</v>
      </c>
      <c r="C810" s="2">
        <v>2</v>
      </c>
    </row>
    <row r="811" spans="1:6" x14ac:dyDescent="0.25">
      <c r="A811">
        <v>810</v>
      </c>
      <c r="C811" s="2">
        <v>2</v>
      </c>
    </row>
    <row r="812" spans="1:6" x14ac:dyDescent="0.25">
      <c r="A812">
        <v>811</v>
      </c>
      <c r="C812" s="2">
        <v>2</v>
      </c>
      <c r="D812" s="3">
        <v>3</v>
      </c>
      <c r="F812" t="s">
        <v>22</v>
      </c>
    </row>
    <row r="813" spans="1:6" x14ac:dyDescent="0.25">
      <c r="A813">
        <v>812</v>
      </c>
    </row>
    <row r="814" spans="1:6" x14ac:dyDescent="0.25">
      <c r="A814">
        <v>813</v>
      </c>
      <c r="F814" t="s">
        <v>22</v>
      </c>
    </row>
    <row r="815" spans="1:6" x14ac:dyDescent="0.25">
      <c r="A815">
        <v>814</v>
      </c>
      <c r="B815" s="5">
        <v>1</v>
      </c>
      <c r="E815" s="4">
        <v>4</v>
      </c>
    </row>
    <row r="816" spans="1:6" x14ac:dyDescent="0.25">
      <c r="A816">
        <v>815</v>
      </c>
      <c r="B816" s="5">
        <v>1</v>
      </c>
      <c r="E816" s="4">
        <v>4</v>
      </c>
    </row>
    <row r="817" spans="1:5" x14ac:dyDescent="0.25">
      <c r="A817">
        <v>816</v>
      </c>
      <c r="B817" s="5">
        <v>1</v>
      </c>
      <c r="E817" s="4">
        <v>4</v>
      </c>
    </row>
    <row r="818" spans="1:5" x14ac:dyDescent="0.25">
      <c r="A818">
        <v>817</v>
      </c>
      <c r="B818" s="5">
        <v>1</v>
      </c>
      <c r="E818" s="4">
        <v>4</v>
      </c>
    </row>
    <row r="819" spans="1:5" x14ac:dyDescent="0.25">
      <c r="A819">
        <v>818</v>
      </c>
      <c r="B819" s="5">
        <v>1</v>
      </c>
      <c r="E819" s="4">
        <v>4</v>
      </c>
    </row>
    <row r="820" spans="1:5" x14ac:dyDescent="0.25">
      <c r="A820">
        <v>819</v>
      </c>
      <c r="B820" s="5">
        <v>1</v>
      </c>
      <c r="E820" s="4">
        <v>4</v>
      </c>
    </row>
    <row r="821" spans="1:5" x14ac:dyDescent="0.25">
      <c r="A821">
        <v>820</v>
      </c>
      <c r="B821" s="5">
        <v>1</v>
      </c>
      <c r="E821" s="4">
        <v>4</v>
      </c>
    </row>
    <row r="822" spans="1:5" x14ac:dyDescent="0.25">
      <c r="A822">
        <v>821</v>
      </c>
      <c r="B822" s="5">
        <v>1</v>
      </c>
      <c r="E822" s="4">
        <v>4</v>
      </c>
    </row>
    <row r="823" spans="1:5" x14ac:dyDescent="0.25">
      <c r="A823">
        <v>822</v>
      </c>
      <c r="B823" s="5">
        <v>1</v>
      </c>
      <c r="E823" s="4">
        <v>4</v>
      </c>
    </row>
    <row r="824" spans="1:5" x14ac:dyDescent="0.25">
      <c r="A824">
        <v>823</v>
      </c>
      <c r="E824" s="4">
        <v>4</v>
      </c>
    </row>
    <row r="825" spans="1:5" x14ac:dyDescent="0.25">
      <c r="A825">
        <v>824</v>
      </c>
    </row>
    <row r="826" spans="1:5" x14ac:dyDescent="0.25">
      <c r="A826">
        <v>825</v>
      </c>
      <c r="C826" s="2">
        <v>2</v>
      </c>
    </row>
    <row r="827" spans="1:5" x14ac:dyDescent="0.25">
      <c r="A827">
        <v>826</v>
      </c>
      <c r="C827" s="2">
        <v>2</v>
      </c>
    </row>
    <row r="828" spans="1:5" x14ac:dyDescent="0.25">
      <c r="A828">
        <v>827</v>
      </c>
      <c r="C828" s="2">
        <v>2</v>
      </c>
      <c r="D828" s="3">
        <v>3</v>
      </c>
    </row>
    <row r="829" spans="1:5" x14ac:dyDescent="0.25">
      <c r="A829">
        <v>828</v>
      </c>
      <c r="C829" s="2">
        <v>2</v>
      </c>
      <c r="D829" s="3">
        <v>3</v>
      </c>
    </row>
    <row r="830" spans="1:5" x14ac:dyDescent="0.25">
      <c r="A830">
        <v>829</v>
      </c>
      <c r="C830" s="2">
        <v>2</v>
      </c>
      <c r="D830" s="3">
        <v>3</v>
      </c>
    </row>
    <row r="831" spans="1:5" x14ac:dyDescent="0.25">
      <c r="A831">
        <v>830</v>
      </c>
      <c r="C831" s="2">
        <v>2</v>
      </c>
      <c r="D831" s="3">
        <v>3</v>
      </c>
    </row>
    <row r="832" spans="1:5" x14ac:dyDescent="0.25">
      <c r="A832">
        <v>831</v>
      </c>
      <c r="C832" s="2">
        <v>2</v>
      </c>
      <c r="D832" s="3">
        <v>3</v>
      </c>
    </row>
    <row r="833" spans="1:5" x14ac:dyDescent="0.25">
      <c r="A833">
        <v>832</v>
      </c>
      <c r="C833" s="2">
        <v>2</v>
      </c>
      <c r="D833" s="3">
        <v>3</v>
      </c>
    </row>
    <row r="834" spans="1:5" x14ac:dyDescent="0.25">
      <c r="A834">
        <v>833</v>
      </c>
      <c r="C834" s="2">
        <v>2</v>
      </c>
      <c r="D834" s="3">
        <v>3</v>
      </c>
    </row>
    <row r="835" spans="1:5" x14ac:dyDescent="0.25">
      <c r="A835">
        <v>834</v>
      </c>
      <c r="D835" s="3">
        <v>3</v>
      </c>
    </row>
    <row r="836" spans="1:5" x14ac:dyDescent="0.25">
      <c r="A836">
        <v>835</v>
      </c>
    </row>
    <row r="837" spans="1:5" x14ac:dyDescent="0.25">
      <c r="A837">
        <v>836</v>
      </c>
      <c r="E837" s="4">
        <v>4</v>
      </c>
    </row>
    <row r="838" spans="1:5" x14ac:dyDescent="0.25">
      <c r="A838">
        <v>837</v>
      </c>
      <c r="E838" s="4">
        <v>4</v>
      </c>
    </row>
    <row r="839" spans="1:5" x14ac:dyDescent="0.25">
      <c r="A839">
        <v>838</v>
      </c>
      <c r="E839" s="4">
        <v>4</v>
      </c>
    </row>
    <row r="840" spans="1:5" x14ac:dyDescent="0.25">
      <c r="A840">
        <v>839</v>
      </c>
      <c r="E840" s="4">
        <v>4</v>
      </c>
    </row>
    <row r="841" spans="1:5" x14ac:dyDescent="0.25">
      <c r="A841">
        <v>840</v>
      </c>
      <c r="B841" s="5">
        <v>1</v>
      </c>
      <c r="E841" s="4">
        <v>4</v>
      </c>
    </row>
    <row r="842" spans="1:5" x14ac:dyDescent="0.25">
      <c r="A842">
        <v>841</v>
      </c>
      <c r="B842" s="5">
        <v>1</v>
      </c>
      <c r="E842" s="4">
        <v>4</v>
      </c>
    </row>
    <row r="843" spans="1:5" x14ac:dyDescent="0.25">
      <c r="A843">
        <v>842</v>
      </c>
      <c r="B843" s="5">
        <v>1</v>
      </c>
      <c r="E843" s="4">
        <v>4</v>
      </c>
    </row>
    <row r="844" spans="1:5" x14ac:dyDescent="0.25">
      <c r="A844">
        <v>843</v>
      </c>
      <c r="B844" s="5">
        <v>1</v>
      </c>
    </row>
    <row r="845" spans="1:5" x14ac:dyDescent="0.25">
      <c r="A845">
        <v>844</v>
      </c>
      <c r="B845" s="5">
        <v>1</v>
      </c>
    </row>
    <row r="846" spans="1:5" x14ac:dyDescent="0.25">
      <c r="A846">
        <v>845</v>
      </c>
      <c r="B846" s="5">
        <v>1</v>
      </c>
    </row>
    <row r="847" spans="1:5" x14ac:dyDescent="0.25">
      <c r="A847">
        <v>846</v>
      </c>
      <c r="B847" s="5">
        <v>1</v>
      </c>
      <c r="C847" s="2">
        <v>2</v>
      </c>
    </row>
    <row r="848" spans="1:5" x14ac:dyDescent="0.25">
      <c r="A848">
        <v>847</v>
      </c>
      <c r="B848" s="5">
        <v>1</v>
      </c>
      <c r="C848" s="2">
        <v>2</v>
      </c>
    </row>
    <row r="849" spans="1:5" x14ac:dyDescent="0.25">
      <c r="A849">
        <v>848</v>
      </c>
      <c r="C849" s="2">
        <v>2</v>
      </c>
    </row>
    <row r="850" spans="1:5" x14ac:dyDescent="0.25">
      <c r="A850">
        <v>849</v>
      </c>
      <c r="C850" s="2">
        <v>2</v>
      </c>
    </row>
    <row r="851" spans="1:5" x14ac:dyDescent="0.25">
      <c r="A851">
        <v>850</v>
      </c>
      <c r="C851" s="2">
        <v>2</v>
      </c>
    </row>
    <row r="852" spans="1:5" x14ac:dyDescent="0.25">
      <c r="A852">
        <v>851</v>
      </c>
      <c r="C852" s="2">
        <v>2</v>
      </c>
    </row>
    <row r="853" spans="1:5" x14ac:dyDescent="0.25">
      <c r="A853">
        <v>852</v>
      </c>
      <c r="C853" s="2">
        <v>2</v>
      </c>
    </row>
    <row r="854" spans="1:5" x14ac:dyDescent="0.25">
      <c r="A854">
        <v>853</v>
      </c>
      <c r="C854" s="2">
        <v>2</v>
      </c>
      <c r="D854" s="3">
        <v>3</v>
      </c>
    </row>
    <row r="855" spans="1:5" x14ac:dyDescent="0.25">
      <c r="A855">
        <v>854</v>
      </c>
      <c r="D855" s="3">
        <v>3</v>
      </c>
    </row>
    <row r="856" spans="1:5" x14ac:dyDescent="0.25">
      <c r="A856">
        <v>855</v>
      </c>
      <c r="D856" s="3">
        <v>3</v>
      </c>
      <c r="E856" s="4">
        <v>4</v>
      </c>
    </row>
    <row r="857" spans="1:5" x14ac:dyDescent="0.25">
      <c r="A857">
        <v>856</v>
      </c>
      <c r="D857" s="3">
        <v>3</v>
      </c>
      <c r="E857" s="4">
        <v>4</v>
      </c>
    </row>
    <row r="858" spans="1:5" x14ac:dyDescent="0.25">
      <c r="A858">
        <v>857</v>
      </c>
      <c r="D858" s="3">
        <v>3</v>
      </c>
      <c r="E858" s="4">
        <v>4</v>
      </c>
    </row>
    <row r="859" spans="1:5" x14ac:dyDescent="0.25">
      <c r="A859">
        <v>858</v>
      </c>
      <c r="D859" s="3">
        <v>3</v>
      </c>
      <c r="E859" s="4">
        <v>4</v>
      </c>
    </row>
    <row r="860" spans="1:5" x14ac:dyDescent="0.25">
      <c r="A860">
        <v>859</v>
      </c>
      <c r="D860" s="3">
        <v>3</v>
      </c>
      <c r="E860" s="4">
        <v>4</v>
      </c>
    </row>
    <row r="861" spans="1:5" x14ac:dyDescent="0.25">
      <c r="A861">
        <v>860</v>
      </c>
      <c r="B861" s="5">
        <v>1</v>
      </c>
      <c r="D861" s="3">
        <v>3</v>
      </c>
      <c r="E861" s="4">
        <v>4</v>
      </c>
    </row>
    <row r="862" spans="1:5" x14ac:dyDescent="0.25">
      <c r="A862">
        <v>861</v>
      </c>
      <c r="B862" s="5">
        <v>1</v>
      </c>
      <c r="E862" s="4">
        <v>4</v>
      </c>
    </row>
    <row r="863" spans="1:5" x14ac:dyDescent="0.25">
      <c r="A863">
        <v>862</v>
      </c>
      <c r="B863" s="5">
        <v>1</v>
      </c>
      <c r="E863" s="4">
        <v>4</v>
      </c>
    </row>
    <row r="864" spans="1:5" x14ac:dyDescent="0.25">
      <c r="A864">
        <v>863</v>
      </c>
      <c r="B864" s="5">
        <v>1</v>
      </c>
    </row>
    <row r="865" spans="1:5" x14ac:dyDescent="0.25">
      <c r="A865">
        <v>864</v>
      </c>
      <c r="B865" s="5">
        <v>1</v>
      </c>
    </row>
    <row r="866" spans="1:5" x14ac:dyDescent="0.25">
      <c r="A866">
        <v>865</v>
      </c>
      <c r="B866" s="5">
        <v>1</v>
      </c>
    </row>
    <row r="867" spans="1:5" x14ac:dyDescent="0.25">
      <c r="A867">
        <v>866</v>
      </c>
      <c r="B867" s="5">
        <v>1</v>
      </c>
      <c r="C867" s="2">
        <v>2</v>
      </c>
    </row>
    <row r="868" spans="1:5" x14ac:dyDescent="0.25">
      <c r="A868">
        <v>867</v>
      </c>
      <c r="B868" s="5">
        <v>1</v>
      </c>
      <c r="C868" s="2">
        <v>2</v>
      </c>
    </row>
    <row r="869" spans="1:5" x14ac:dyDescent="0.25">
      <c r="A869">
        <v>868</v>
      </c>
      <c r="B869" s="5">
        <v>1</v>
      </c>
      <c r="C869" s="2">
        <v>2</v>
      </c>
    </row>
    <row r="870" spans="1:5" x14ac:dyDescent="0.25">
      <c r="A870">
        <v>869</v>
      </c>
      <c r="B870" s="5">
        <v>1</v>
      </c>
      <c r="C870" s="2">
        <v>2</v>
      </c>
    </row>
    <row r="871" spans="1:5" x14ac:dyDescent="0.25">
      <c r="A871">
        <v>870</v>
      </c>
      <c r="C871" s="2">
        <v>2</v>
      </c>
    </row>
    <row r="872" spans="1:5" x14ac:dyDescent="0.25">
      <c r="A872">
        <v>871</v>
      </c>
      <c r="C872" s="2">
        <v>2</v>
      </c>
    </row>
    <row r="873" spans="1:5" x14ac:dyDescent="0.25">
      <c r="A873">
        <v>872</v>
      </c>
      <c r="C873" s="2">
        <v>2</v>
      </c>
    </row>
    <row r="874" spans="1:5" x14ac:dyDescent="0.25">
      <c r="A874">
        <v>873</v>
      </c>
      <c r="C874" s="2">
        <v>2</v>
      </c>
    </row>
    <row r="875" spans="1:5" x14ac:dyDescent="0.25">
      <c r="A875">
        <v>874</v>
      </c>
    </row>
    <row r="876" spans="1:5" x14ac:dyDescent="0.25">
      <c r="A876">
        <v>875</v>
      </c>
      <c r="D876" s="3">
        <v>3</v>
      </c>
      <c r="E876" s="4">
        <v>4</v>
      </c>
    </row>
    <row r="877" spans="1:5" x14ac:dyDescent="0.25">
      <c r="A877">
        <v>876</v>
      </c>
      <c r="D877" s="3">
        <v>3</v>
      </c>
      <c r="E877" s="4">
        <v>4</v>
      </c>
    </row>
    <row r="878" spans="1:5" x14ac:dyDescent="0.25">
      <c r="A878">
        <v>877</v>
      </c>
      <c r="D878" s="3">
        <v>3</v>
      </c>
      <c r="E878" s="4">
        <v>4</v>
      </c>
    </row>
    <row r="879" spans="1:5" x14ac:dyDescent="0.25">
      <c r="A879">
        <v>878</v>
      </c>
      <c r="D879" s="3">
        <v>3</v>
      </c>
      <c r="E879" s="4">
        <v>4</v>
      </c>
    </row>
    <row r="880" spans="1:5" x14ac:dyDescent="0.25">
      <c r="A880">
        <v>879</v>
      </c>
      <c r="D880" s="3">
        <v>3</v>
      </c>
      <c r="E880" s="4">
        <v>4</v>
      </c>
    </row>
    <row r="881" spans="1:5" x14ac:dyDescent="0.25">
      <c r="A881">
        <v>880</v>
      </c>
      <c r="D881" s="3">
        <v>3</v>
      </c>
      <c r="E881" s="4">
        <v>4</v>
      </c>
    </row>
    <row r="882" spans="1:5" x14ac:dyDescent="0.25">
      <c r="A882">
        <v>881</v>
      </c>
      <c r="D882" s="3">
        <v>3</v>
      </c>
      <c r="E882" s="4">
        <v>4</v>
      </c>
    </row>
    <row r="883" spans="1:5" x14ac:dyDescent="0.25">
      <c r="A883">
        <v>882</v>
      </c>
      <c r="D883" s="3">
        <v>3</v>
      </c>
      <c r="E883" s="4">
        <v>4</v>
      </c>
    </row>
    <row r="884" spans="1:5" x14ac:dyDescent="0.25">
      <c r="A884">
        <v>883</v>
      </c>
      <c r="B884" s="5">
        <v>1</v>
      </c>
      <c r="E884" s="4">
        <v>4</v>
      </c>
    </row>
    <row r="885" spans="1:5" x14ac:dyDescent="0.25">
      <c r="A885">
        <v>884</v>
      </c>
      <c r="B885" s="5">
        <v>1</v>
      </c>
    </row>
    <row r="886" spans="1:5" x14ac:dyDescent="0.25">
      <c r="A886">
        <v>885</v>
      </c>
      <c r="B886" s="5">
        <v>1</v>
      </c>
    </row>
    <row r="887" spans="1:5" x14ac:dyDescent="0.25">
      <c r="A887">
        <v>886</v>
      </c>
      <c r="B887" s="5">
        <v>1</v>
      </c>
    </row>
    <row r="888" spans="1:5" x14ac:dyDescent="0.25">
      <c r="A888">
        <v>887</v>
      </c>
      <c r="B888" s="5">
        <v>1</v>
      </c>
    </row>
    <row r="889" spans="1:5" x14ac:dyDescent="0.25">
      <c r="A889">
        <v>888</v>
      </c>
      <c r="B889" s="5">
        <v>1</v>
      </c>
    </row>
    <row r="890" spans="1:5" x14ac:dyDescent="0.25">
      <c r="A890">
        <v>889</v>
      </c>
      <c r="B890" s="5">
        <v>1</v>
      </c>
    </row>
    <row r="891" spans="1:5" x14ac:dyDescent="0.25">
      <c r="A891">
        <v>890</v>
      </c>
      <c r="B891" s="5">
        <v>1</v>
      </c>
      <c r="C891" s="2">
        <v>2</v>
      </c>
    </row>
    <row r="892" spans="1:5" x14ac:dyDescent="0.25">
      <c r="A892">
        <v>891</v>
      </c>
      <c r="B892" s="5">
        <v>1</v>
      </c>
      <c r="C892" s="2">
        <v>2</v>
      </c>
    </row>
    <row r="893" spans="1:5" x14ac:dyDescent="0.25">
      <c r="A893">
        <v>892</v>
      </c>
      <c r="C893" s="2">
        <v>2</v>
      </c>
    </row>
    <row r="894" spans="1:5" x14ac:dyDescent="0.25">
      <c r="A894">
        <v>893</v>
      </c>
      <c r="C894" s="2">
        <v>2</v>
      </c>
    </row>
    <row r="895" spans="1:5" x14ac:dyDescent="0.25">
      <c r="A895">
        <v>894</v>
      </c>
      <c r="C895" s="2">
        <v>2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  <c r="D898" s="3">
        <v>3</v>
      </c>
    </row>
    <row r="899" spans="1:5" x14ac:dyDescent="0.25">
      <c r="A899">
        <v>898</v>
      </c>
      <c r="D899" s="3">
        <v>3</v>
      </c>
      <c r="E899" s="4">
        <v>4</v>
      </c>
    </row>
    <row r="900" spans="1:5" x14ac:dyDescent="0.25">
      <c r="A900">
        <v>899</v>
      </c>
      <c r="D900" s="3">
        <v>3</v>
      </c>
      <c r="E900" s="4">
        <v>4</v>
      </c>
    </row>
    <row r="901" spans="1:5" x14ac:dyDescent="0.25">
      <c r="A901">
        <v>900</v>
      </c>
      <c r="D901" s="3">
        <v>3</v>
      </c>
      <c r="E901" s="4">
        <v>4</v>
      </c>
    </row>
    <row r="902" spans="1:5" x14ac:dyDescent="0.25">
      <c r="A902">
        <v>901</v>
      </c>
      <c r="D902" s="3">
        <v>3</v>
      </c>
      <c r="E902" s="4">
        <v>4</v>
      </c>
    </row>
    <row r="903" spans="1:5" x14ac:dyDescent="0.25">
      <c r="A903">
        <v>902</v>
      </c>
      <c r="D903" s="3">
        <v>3</v>
      </c>
      <c r="E903" s="4">
        <v>4</v>
      </c>
    </row>
    <row r="904" spans="1:5" x14ac:dyDescent="0.25">
      <c r="A904">
        <v>903</v>
      </c>
      <c r="D904" s="3">
        <v>3</v>
      </c>
      <c r="E904" s="4">
        <v>4</v>
      </c>
    </row>
    <row r="905" spans="1:5" x14ac:dyDescent="0.25">
      <c r="A905">
        <v>904</v>
      </c>
      <c r="B905" s="5">
        <v>1</v>
      </c>
      <c r="D905" s="3">
        <v>3</v>
      </c>
      <c r="E905" s="4">
        <v>4</v>
      </c>
    </row>
    <row r="906" spans="1:5" x14ac:dyDescent="0.25">
      <c r="A906">
        <v>905</v>
      </c>
      <c r="B906" s="5">
        <v>1</v>
      </c>
      <c r="D906" s="3">
        <v>3</v>
      </c>
    </row>
    <row r="907" spans="1:5" x14ac:dyDescent="0.25">
      <c r="A907">
        <v>906</v>
      </c>
      <c r="B907" s="5">
        <v>1</v>
      </c>
    </row>
    <row r="908" spans="1:5" x14ac:dyDescent="0.25">
      <c r="A908">
        <v>907</v>
      </c>
      <c r="B908" s="5">
        <v>1</v>
      </c>
    </row>
    <row r="909" spans="1:5" x14ac:dyDescent="0.25">
      <c r="A909">
        <v>908</v>
      </c>
      <c r="B909" s="5">
        <v>1</v>
      </c>
    </row>
    <row r="910" spans="1:5" x14ac:dyDescent="0.25">
      <c r="A910">
        <v>909</v>
      </c>
      <c r="B910" s="5">
        <v>1</v>
      </c>
      <c r="C910" s="2">
        <v>2</v>
      </c>
    </row>
    <row r="911" spans="1:5" x14ac:dyDescent="0.25">
      <c r="A911">
        <v>910</v>
      </c>
      <c r="B911" s="5">
        <v>1</v>
      </c>
      <c r="C911" s="2">
        <v>2</v>
      </c>
    </row>
    <row r="912" spans="1:5" x14ac:dyDescent="0.25">
      <c r="A912">
        <v>911</v>
      </c>
      <c r="B912" s="5">
        <v>1</v>
      </c>
      <c r="C912" s="2">
        <v>2</v>
      </c>
    </row>
    <row r="913" spans="1:5" x14ac:dyDescent="0.25">
      <c r="A913">
        <v>912</v>
      </c>
      <c r="B913" s="5">
        <v>1</v>
      </c>
      <c r="C913" s="2">
        <v>2</v>
      </c>
    </row>
    <row r="914" spans="1:5" x14ac:dyDescent="0.25">
      <c r="A914">
        <v>913</v>
      </c>
      <c r="C914" s="2">
        <v>2</v>
      </c>
    </row>
    <row r="915" spans="1:5" x14ac:dyDescent="0.25">
      <c r="A915">
        <v>914</v>
      </c>
      <c r="C915" s="2">
        <v>2</v>
      </c>
    </row>
    <row r="916" spans="1:5" x14ac:dyDescent="0.25">
      <c r="A916">
        <v>915</v>
      </c>
      <c r="C916" s="2">
        <v>2</v>
      </c>
    </row>
    <row r="917" spans="1:5" x14ac:dyDescent="0.25">
      <c r="A917">
        <v>916</v>
      </c>
    </row>
    <row r="918" spans="1:5" x14ac:dyDescent="0.25">
      <c r="A918">
        <v>917</v>
      </c>
    </row>
    <row r="919" spans="1:5" x14ac:dyDescent="0.25">
      <c r="A919">
        <v>918</v>
      </c>
    </row>
    <row r="920" spans="1:5" x14ac:dyDescent="0.25">
      <c r="A920">
        <v>919</v>
      </c>
      <c r="D920" s="3">
        <v>3</v>
      </c>
      <c r="E920" s="4">
        <v>4</v>
      </c>
    </row>
    <row r="921" spans="1:5" x14ac:dyDescent="0.25">
      <c r="A921">
        <v>920</v>
      </c>
      <c r="D921" s="3">
        <v>3</v>
      </c>
      <c r="E921" s="4">
        <v>4</v>
      </c>
    </row>
    <row r="922" spans="1:5" x14ac:dyDescent="0.25">
      <c r="A922">
        <v>921</v>
      </c>
      <c r="D922" s="3">
        <v>3</v>
      </c>
      <c r="E922" s="4">
        <v>4</v>
      </c>
    </row>
    <row r="923" spans="1:5" x14ac:dyDescent="0.25">
      <c r="A923">
        <v>922</v>
      </c>
      <c r="D923" s="3">
        <v>3</v>
      </c>
      <c r="E923" s="4">
        <v>4</v>
      </c>
    </row>
    <row r="924" spans="1:5" x14ac:dyDescent="0.25">
      <c r="A924">
        <v>923</v>
      </c>
      <c r="D924" s="3">
        <v>3</v>
      </c>
      <c r="E924" s="4">
        <v>4</v>
      </c>
    </row>
    <row r="925" spans="1:5" x14ac:dyDescent="0.25">
      <c r="A925">
        <v>924</v>
      </c>
      <c r="D925" s="3">
        <v>3</v>
      </c>
      <c r="E925" s="4">
        <v>4</v>
      </c>
    </row>
    <row r="926" spans="1:5" x14ac:dyDescent="0.25">
      <c r="A926">
        <v>925</v>
      </c>
      <c r="D926" s="3">
        <v>3</v>
      </c>
      <c r="E926" s="4">
        <v>4</v>
      </c>
    </row>
    <row r="927" spans="1:5" x14ac:dyDescent="0.25">
      <c r="A927">
        <v>926</v>
      </c>
      <c r="B927" s="5">
        <v>1</v>
      </c>
      <c r="D927" s="3">
        <v>3</v>
      </c>
    </row>
    <row r="928" spans="1:5" x14ac:dyDescent="0.25">
      <c r="A928">
        <v>927</v>
      </c>
      <c r="B928" s="5">
        <v>1</v>
      </c>
    </row>
    <row r="929" spans="1:5" x14ac:dyDescent="0.25">
      <c r="A929">
        <v>928</v>
      </c>
      <c r="B929" s="5">
        <v>1</v>
      </c>
    </row>
    <row r="930" spans="1:5" x14ac:dyDescent="0.25">
      <c r="A930">
        <v>929</v>
      </c>
      <c r="B930" s="5">
        <v>1</v>
      </c>
    </row>
    <row r="931" spans="1:5" x14ac:dyDescent="0.25">
      <c r="A931">
        <v>930</v>
      </c>
      <c r="B931" s="5">
        <v>1</v>
      </c>
    </row>
    <row r="932" spans="1:5" x14ac:dyDescent="0.25">
      <c r="A932">
        <v>931</v>
      </c>
      <c r="B932" s="5">
        <v>1</v>
      </c>
    </row>
    <row r="933" spans="1:5" x14ac:dyDescent="0.25">
      <c r="A933">
        <v>932</v>
      </c>
      <c r="B933" s="5">
        <v>1</v>
      </c>
    </row>
    <row r="934" spans="1:5" x14ac:dyDescent="0.25">
      <c r="A934">
        <v>933</v>
      </c>
      <c r="B934" s="5">
        <v>1</v>
      </c>
      <c r="C934" s="2">
        <v>2</v>
      </c>
    </row>
    <row r="935" spans="1:5" x14ac:dyDescent="0.25">
      <c r="A935">
        <v>934</v>
      </c>
      <c r="B935" s="5">
        <v>1</v>
      </c>
      <c r="C935" s="2">
        <v>2</v>
      </c>
    </row>
    <row r="936" spans="1:5" x14ac:dyDescent="0.25">
      <c r="A936">
        <v>935</v>
      </c>
      <c r="C936" s="2">
        <v>2</v>
      </c>
    </row>
    <row r="937" spans="1:5" x14ac:dyDescent="0.25">
      <c r="A937">
        <v>936</v>
      </c>
      <c r="C937" s="2">
        <v>2</v>
      </c>
    </row>
    <row r="938" spans="1:5" x14ac:dyDescent="0.25">
      <c r="A938">
        <v>937</v>
      </c>
      <c r="C938" s="2">
        <v>2</v>
      </c>
    </row>
    <row r="939" spans="1:5" x14ac:dyDescent="0.25">
      <c r="A939">
        <v>938</v>
      </c>
      <c r="C939" s="2">
        <v>2</v>
      </c>
    </row>
    <row r="940" spans="1:5" x14ac:dyDescent="0.25">
      <c r="A940">
        <v>939</v>
      </c>
      <c r="C940" s="2">
        <v>2</v>
      </c>
    </row>
    <row r="941" spans="1:5" x14ac:dyDescent="0.25">
      <c r="A941">
        <v>940</v>
      </c>
    </row>
    <row r="942" spans="1:5" x14ac:dyDescent="0.25">
      <c r="A942">
        <v>941</v>
      </c>
      <c r="D942" s="3">
        <v>3</v>
      </c>
    </row>
    <row r="943" spans="1:5" x14ac:dyDescent="0.25">
      <c r="A943">
        <v>942</v>
      </c>
      <c r="D943" s="3">
        <v>3</v>
      </c>
      <c r="E943" s="4">
        <v>4</v>
      </c>
    </row>
    <row r="944" spans="1:5" x14ac:dyDescent="0.25">
      <c r="A944">
        <v>943</v>
      </c>
      <c r="D944" s="3">
        <v>3</v>
      </c>
      <c r="E944" s="4">
        <v>4</v>
      </c>
    </row>
    <row r="945" spans="1:5" x14ac:dyDescent="0.25">
      <c r="A945">
        <v>944</v>
      </c>
      <c r="D945" s="3">
        <v>3</v>
      </c>
      <c r="E945" s="4">
        <v>4</v>
      </c>
    </row>
    <row r="946" spans="1:5" x14ac:dyDescent="0.25">
      <c r="A946">
        <v>945</v>
      </c>
      <c r="D946" s="3">
        <v>3</v>
      </c>
      <c r="E946" s="4">
        <v>4</v>
      </c>
    </row>
    <row r="947" spans="1:5" x14ac:dyDescent="0.25">
      <c r="A947">
        <v>946</v>
      </c>
      <c r="D947" s="3">
        <v>3</v>
      </c>
      <c r="E947" s="4">
        <v>4</v>
      </c>
    </row>
    <row r="948" spans="1:5" x14ac:dyDescent="0.25">
      <c r="A948">
        <v>947</v>
      </c>
      <c r="B948" s="5">
        <v>1</v>
      </c>
      <c r="D948" s="3">
        <v>3</v>
      </c>
      <c r="E948" s="4">
        <v>4</v>
      </c>
    </row>
    <row r="949" spans="1:5" x14ac:dyDescent="0.25">
      <c r="A949">
        <v>948</v>
      </c>
      <c r="B949" s="5">
        <v>1</v>
      </c>
      <c r="D949" s="3">
        <v>3</v>
      </c>
      <c r="E949" s="4">
        <v>4</v>
      </c>
    </row>
    <row r="950" spans="1:5" x14ac:dyDescent="0.25">
      <c r="A950">
        <v>949</v>
      </c>
      <c r="B950" s="5">
        <v>1</v>
      </c>
      <c r="D950" s="3">
        <v>3</v>
      </c>
      <c r="E950" s="4">
        <v>4</v>
      </c>
    </row>
    <row r="951" spans="1:5" x14ac:dyDescent="0.25">
      <c r="A951">
        <v>950</v>
      </c>
      <c r="B951" s="5">
        <v>1</v>
      </c>
    </row>
    <row r="952" spans="1:5" x14ac:dyDescent="0.25">
      <c r="A952">
        <v>951</v>
      </c>
      <c r="B952" s="5">
        <v>1</v>
      </c>
    </row>
    <row r="953" spans="1:5" x14ac:dyDescent="0.25">
      <c r="A953">
        <v>952</v>
      </c>
      <c r="B953" s="5">
        <v>1</v>
      </c>
    </row>
    <row r="954" spans="1:5" x14ac:dyDescent="0.25">
      <c r="A954">
        <v>953</v>
      </c>
      <c r="B954" s="5">
        <v>1</v>
      </c>
    </row>
    <row r="955" spans="1:5" x14ac:dyDescent="0.25">
      <c r="A955">
        <v>954</v>
      </c>
      <c r="B955" s="5">
        <v>1</v>
      </c>
    </row>
    <row r="956" spans="1:5" x14ac:dyDescent="0.25">
      <c r="A956">
        <v>955</v>
      </c>
      <c r="B956" s="5">
        <v>1</v>
      </c>
      <c r="C956" s="2">
        <v>2</v>
      </c>
    </row>
    <row r="957" spans="1:5" x14ac:dyDescent="0.25">
      <c r="A957">
        <v>956</v>
      </c>
      <c r="B957" s="5">
        <v>1</v>
      </c>
      <c r="C957" s="2">
        <v>2</v>
      </c>
    </row>
    <row r="958" spans="1:5" x14ac:dyDescent="0.25">
      <c r="A958">
        <v>957</v>
      </c>
      <c r="C958" s="2">
        <v>2</v>
      </c>
    </row>
    <row r="959" spans="1:5" x14ac:dyDescent="0.25">
      <c r="A959">
        <v>958</v>
      </c>
      <c r="C959" s="2">
        <v>2</v>
      </c>
    </row>
    <row r="960" spans="1:5" x14ac:dyDescent="0.25">
      <c r="A960">
        <v>959</v>
      </c>
      <c r="C960" s="2">
        <v>2</v>
      </c>
    </row>
    <row r="961" spans="1:5" x14ac:dyDescent="0.25">
      <c r="A961">
        <v>960</v>
      </c>
      <c r="C961" s="2">
        <v>2</v>
      </c>
    </row>
    <row r="962" spans="1:5" x14ac:dyDescent="0.25">
      <c r="A962">
        <v>961</v>
      </c>
      <c r="C962" s="2">
        <v>2</v>
      </c>
    </row>
    <row r="963" spans="1:5" x14ac:dyDescent="0.25">
      <c r="A963">
        <v>962</v>
      </c>
      <c r="C963" s="2">
        <v>2</v>
      </c>
    </row>
    <row r="964" spans="1:5" x14ac:dyDescent="0.25">
      <c r="A964">
        <v>963</v>
      </c>
      <c r="C964" s="2">
        <v>2</v>
      </c>
    </row>
    <row r="965" spans="1:5" x14ac:dyDescent="0.25">
      <c r="A965">
        <v>964</v>
      </c>
      <c r="D965" s="3">
        <v>3</v>
      </c>
      <c r="E965" s="4">
        <v>4</v>
      </c>
    </row>
    <row r="966" spans="1:5" x14ac:dyDescent="0.25">
      <c r="A966">
        <v>965</v>
      </c>
      <c r="D966" s="3">
        <v>3</v>
      </c>
      <c r="E966" s="4">
        <v>4</v>
      </c>
    </row>
    <row r="967" spans="1:5" x14ac:dyDescent="0.25">
      <c r="A967">
        <v>966</v>
      </c>
      <c r="D967" s="3">
        <v>3</v>
      </c>
      <c r="E967" s="4">
        <v>4</v>
      </c>
    </row>
    <row r="968" spans="1:5" x14ac:dyDescent="0.25">
      <c r="A968">
        <v>967</v>
      </c>
      <c r="D968" s="3">
        <v>3</v>
      </c>
      <c r="E968" s="4">
        <v>4</v>
      </c>
    </row>
    <row r="969" spans="1:5" x14ac:dyDescent="0.25">
      <c r="A969">
        <v>968</v>
      </c>
      <c r="B969" s="5">
        <v>1</v>
      </c>
      <c r="D969" s="3">
        <v>3</v>
      </c>
      <c r="E969" s="4">
        <v>4</v>
      </c>
    </row>
    <row r="970" spans="1:5" x14ac:dyDescent="0.25">
      <c r="A970">
        <v>969</v>
      </c>
      <c r="B970" s="5">
        <v>1</v>
      </c>
      <c r="D970" s="3">
        <v>3</v>
      </c>
      <c r="E970" s="4">
        <v>4</v>
      </c>
    </row>
    <row r="971" spans="1:5" x14ac:dyDescent="0.25">
      <c r="A971">
        <v>970</v>
      </c>
      <c r="B971" s="5">
        <v>1</v>
      </c>
      <c r="D971" s="3">
        <v>3</v>
      </c>
      <c r="E971" s="4">
        <v>4</v>
      </c>
    </row>
    <row r="972" spans="1:5" x14ac:dyDescent="0.25">
      <c r="A972">
        <v>971</v>
      </c>
      <c r="B972" s="5">
        <v>1</v>
      </c>
      <c r="D972" s="3">
        <v>3</v>
      </c>
      <c r="E972" s="4">
        <v>4</v>
      </c>
    </row>
    <row r="973" spans="1:5" x14ac:dyDescent="0.25">
      <c r="A973">
        <v>972</v>
      </c>
      <c r="B973" s="5">
        <v>1</v>
      </c>
      <c r="D973" s="3">
        <v>3</v>
      </c>
      <c r="E973" s="4">
        <v>4</v>
      </c>
    </row>
    <row r="974" spans="1:5" x14ac:dyDescent="0.25">
      <c r="A974">
        <v>973</v>
      </c>
      <c r="B974" s="5">
        <v>1</v>
      </c>
      <c r="E974" s="4">
        <v>4</v>
      </c>
    </row>
    <row r="975" spans="1:5" x14ac:dyDescent="0.25">
      <c r="A975">
        <v>974</v>
      </c>
      <c r="B975" s="5">
        <v>1</v>
      </c>
    </row>
    <row r="976" spans="1:5" x14ac:dyDescent="0.25">
      <c r="A976">
        <v>975</v>
      </c>
      <c r="B976" s="5">
        <v>1</v>
      </c>
      <c r="C976" s="2">
        <v>2</v>
      </c>
    </row>
    <row r="977" spans="1:5" x14ac:dyDescent="0.25">
      <c r="A977">
        <v>976</v>
      </c>
      <c r="B977" s="5">
        <v>1</v>
      </c>
      <c r="C977" s="2">
        <v>2</v>
      </c>
    </row>
    <row r="978" spans="1:5" x14ac:dyDescent="0.25">
      <c r="A978">
        <v>977</v>
      </c>
      <c r="B978" s="5">
        <v>1</v>
      </c>
      <c r="C978" s="2">
        <v>2</v>
      </c>
    </row>
    <row r="979" spans="1:5" x14ac:dyDescent="0.25">
      <c r="A979">
        <v>978</v>
      </c>
      <c r="B979" s="5">
        <v>1</v>
      </c>
      <c r="C979" s="2">
        <v>2</v>
      </c>
    </row>
    <row r="980" spans="1:5" x14ac:dyDescent="0.25">
      <c r="A980">
        <v>979</v>
      </c>
      <c r="C980" s="2">
        <v>2</v>
      </c>
    </row>
    <row r="981" spans="1:5" x14ac:dyDescent="0.25">
      <c r="A981">
        <v>980</v>
      </c>
      <c r="C981" s="2">
        <v>2</v>
      </c>
    </row>
    <row r="982" spans="1:5" x14ac:dyDescent="0.25">
      <c r="A982">
        <v>981</v>
      </c>
      <c r="C982" s="2">
        <v>2</v>
      </c>
    </row>
    <row r="983" spans="1:5" x14ac:dyDescent="0.25">
      <c r="A983">
        <v>982</v>
      </c>
      <c r="C983" s="2">
        <v>2</v>
      </c>
    </row>
    <row r="984" spans="1:5" x14ac:dyDescent="0.25">
      <c r="A984">
        <v>983</v>
      </c>
      <c r="C984" s="2">
        <v>2</v>
      </c>
    </row>
    <row r="985" spans="1:5" x14ac:dyDescent="0.25">
      <c r="A985">
        <v>984</v>
      </c>
      <c r="C985" s="2">
        <v>2</v>
      </c>
    </row>
    <row r="986" spans="1:5" x14ac:dyDescent="0.25">
      <c r="A986">
        <v>985</v>
      </c>
    </row>
    <row r="987" spans="1:5" x14ac:dyDescent="0.25">
      <c r="A987">
        <v>986</v>
      </c>
      <c r="E987" s="4">
        <v>4</v>
      </c>
    </row>
    <row r="988" spans="1:5" x14ac:dyDescent="0.25">
      <c r="A988">
        <v>987</v>
      </c>
      <c r="E988" s="4">
        <v>4</v>
      </c>
    </row>
    <row r="989" spans="1:5" x14ac:dyDescent="0.25">
      <c r="A989">
        <v>988</v>
      </c>
      <c r="E989" s="4">
        <v>4</v>
      </c>
    </row>
    <row r="990" spans="1:5" x14ac:dyDescent="0.25">
      <c r="A990">
        <v>989</v>
      </c>
      <c r="B990" s="5">
        <v>1</v>
      </c>
      <c r="E990" s="4">
        <v>4</v>
      </c>
    </row>
    <row r="991" spans="1:5" x14ac:dyDescent="0.25">
      <c r="A991">
        <v>990</v>
      </c>
      <c r="B991" s="5">
        <v>1</v>
      </c>
      <c r="E991" s="4">
        <v>4</v>
      </c>
    </row>
    <row r="992" spans="1:5" x14ac:dyDescent="0.25">
      <c r="A992">
        <v>991</v>
      </c>
      <c r="B992" s="5">
        <v>1</v>
      </c>
      <c r="D992" s="3">
        <v>3</v>
      </c>
      <c r="E992" s="4">
        <v>4</v>
      </c>
    </row>
    <row r="993" spans="1:6" x14ac:dyDescent="0.25">
      <c r="A993">
        <v>992</v>
      </c>
      <c r="B993" s="5">
        <v>1</v>
      </c>
      <c r="D993" s="3">
        <v>3</v>
      </c>
      <c r="E993" s="4">
        <v>4</v>
      </c>
    </row>
    <row r="994" spans="1:6" x14ac:dyDescent="0.25">
      <c r="A994">
        <v>993</v>
      </c>
      <c r="B994" s="5">
        <v>1</v>
      </c>
      <c r="E994" s="4">
        <v>4</v>
      </c>
    </row>
    <row r="995" spans="1:6" x14ac:dyDescent="0.25">
      <c r="A995">
        <v>994</v>
      </c>
      <c r="B995" s="5">
        <v>1</v>
      </c>
      <c r="E995" s="4">
        <v>4</v>
      </c>
    </row>
    <row r="996" spans="1:6" x14ac:dyDescent="0.25">
      <c r="A996">
        <v>995</v>
      </c>
      <c r="B996" s="5">
        <v>1</v>
      </c>
      <c r="E996" s="4">
        <v>4</v>
      </c>
    </row>
    <row r="997" spans="1:6" x14ac:dyDescent="0.25">
      <c r="A997">
        <v>996</v>
      </c>
      <c r="B997" s="5">
        <v>1</v>
      </c>
      <c r="E997" s="4">
        <v>4</v>
      </c>
    </row>
    <row r="998" spans="1:6" x14ac:dyDescent="0.25">
      <c r="A998">
        <v>997</v>
      </c>
      <c r="B998" s="5">
        <v>1</v>
      </c>
      <c r="E998" s="4">
        <v>4</v>
      </c>
    </row>
    <row r="999" spans="1:6" x14ac:dyDescent="0.25">
      <c r="A999">
        <v>998</v>
      </c>
      <c r="B999" s="5">
        <v>1</v>
      </c>
      <c r="C999" s="2">
        <v>2</v>
      </c>
      <c r="E999" s="4">
        <v>4</v>
      </c>
    </row>
    <row r="1000" spans="1:6" x14ac:dyDescent="0.25">
      <c r="A1000">
        <v>999</v>
      </c>
      <c r="B1000" s="5">
        <v>1</v>
      </c>
      <c r="C1000" s="2">
        <v>2</v>
      </c>
      <c r="E1000" s="4">
        <v>4</v>
      </c>
    </row>
    <row r="1001" spans="1:6" x14ac:dyDescent="0.25">
      <c r="A1001">
        <v>1000</v>
      </c>
      <c r="B1001" s="5">
        <v>1</v>
      </c>
      <c r="C1001" s="2">
        <v>2</v>
      </c>
      <c r="E1001" s="4">
        <v>4</v>
      </c>
    </row>
    <row r="1002" spans="1:6" x14ac:dyDescent="0.25">
      <c r="A1002">
        <v>1001</v>
      </c>
      <c r="B1002" s="5">
        <v>1</v>
      </c>
      <c r="C1002" s="2">
        <v>2</v>
      </c>
    </row>
    <row r="1003" spans="1:6" x14ac:dyDescent="0.25">
      <c r="A1003">
        <v>1002</v>
      </c>
      <c r="B1003" s="5">
        <v>1</v>
      </c>
      <c r="C1003" s="2">
        <v>2</v>
      </c>
    </row>
    <row r="1004" spans="1:6" x14ac:dyDescent="0.25">
      <c r="A1004">
        <v>1003</v>
      </c>
      <c r="C1004" s="2">
        <v>2</v>
      </c>
      <c r="D1004" s="3">
        <v>3</v>
      </c>
    </row>
    <row r="1005" spans="1:6" x14ac:dyDescent="0.25">
      <c r="A1005">
        <v>1004</v>
      </c>
      <c r="C1005" s="2">
        <v>2</v>
      </c>
      <c r="D1005" s="3">
        <v>3</v>
      </c>
      <c r="F100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2025-07-10T15:26:06Z</dcterms:created>
  <dcterms:modified xsi:type="dcterms:W3CDTF">2025-07-10T15:35:08Z</dcterms:modified>
</cp:coreProperties>
</file>